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0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harts/chart22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harts/chart23.xml" ContentType="application/vnd.openxmlformats-officedocument.drawingml.chart+xml"/>
  <Override PartName="/xl/drawings/drawing49.xml" ContentType="application/vnd.openxmlformats-officedocument.drawing+xml"/>
  <Override PartName="/xl/charts/chart24.xml" ContentType="application/vnd.openxmlformats-officedocument.drawingml.chart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harts/chart25.xml" ContentType="application/vnd.openxmlformats-officedocument.drawingml.chart+xml"/>
  <Override PartName="/xl/drawings/drawing55.xml" ContentType="application/vnd.openxmlformats-officedocument.drawing+xml"/>
  <Override PartName="/xl/charts/chart26.xml" ContentType="application/vnd.openxmlformats-officedocument.drawingml.chart+xml"/>
  <Override PartName="/xl/drawings/drawing56.xml" ContentType="application/vnd.openxmlformats-officedocument.drawing+xml"/>
  <Override PartName="/xl/charts/chart27.xml" ContentType="application/vnd.openxmlformats-officedocument.drawingml.chart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harts/chart28.xml" ContentType="application/vnd.openxmlformats-officedocument.drawingml.chart+xml"/>
  <Override PartName="/xl/drawings/drawing59.xml" ContentType="application/vnd.openxmlformats-officedocument.drawing+xml"/>
  <Override PartName="/xl/charts/chart29.xml" ContentType="application/vnd.openxmlformats-officedocument.drawingml.char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omments1.xml" ContentType="application/vnd.openxmlformats-officedocument.spreadsheetml.comments+xml"/>
  <Override PartName="/xl/drawings/drawing68.xml" ContentType="application/vnd.openxmlformats-officedocument.drawing+xml"/>
  <Override PartName="/xl/charts/chart30.xml" ContentType="application/vnd.openxmlformats-officedocument.drawingml.chart+xml"/>
  <Override PartName="/xl/drawings/drawing6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5\"/>
    </mc:Choice>
  </mc:AlternateContent>
  <bookViews>
    <workbookView xWindow="14385" yWindow="-15" windowWidth="7200" windowHeight="9150" tabRatio="744"/>
  </bookViews>
  <sheets>
    <sheet name="Indice" sheetId="1" r:id="rId1"/>
    <sheet name="C1" sheetId="47" r:id="rId2"/>
    <sheet name="C2" sheetId="45" r:id="rId3"/>
    <sheet name="C3" sheetId="43" r:id="rId4"/>
    <sheet name="C4" sheetId="48" r:id="rId5"/>
    <sheet name="C5" sheetId="49" r:id="rId6"/>
    <sheet name="C6" sheetId="50" r:id="rId7"/>
    <sheet name="C7" sheetId="54" r:id="rId8"/>
    <sheet name="C8" sheetId="51" r:id="rId9"/>
    <sheet name="C9" sheetId="52" r:id="rId10"/>
    <sheet name="C10" sheetId="31" r:id="rId11"/>
    <sheet name="C11" sheetId="53" r:id="rId12"/>
    <sheet name="C12" sheetId="55" r:id="rId13"/>
    <sheet name="C13" sheetId="56" r:id="rId14"/>
    <sheet name="C14" sheetId="57" r:id="rId15"/>
    <sheet name="C15" sheetId="58" r:id="rId16"/>
    <sheet name="C16" sheetId="62" r:id="rId17"/>
    <sheet name="C17" sheetId="73" r:id="rId18"/>
    <sheet name="C18" sheetId="74" r:id="rId19"/>
    <sheet name="C19" sheetId="75" r:id="rId20"/>
    <sheet name="C20" sheetId="76" r:id="rId21"/>
    <sheet name="C21" sheetId="2" r:id="rId22"/>
    <sheet name="C22" sheetId="30" r:id="rId23"/>
    <sheet name="C23" sheetId="32" r:id="rId24"/>
    <sheet name="C24" sheetId="33" r:id="rId25"/>
    <sheet name="C25" sheetId="34" r:id="rId26"/>
    <sheet name="C26" sheetId="37" r:id="rId27"/>
    <sheet name="C27" sheetId="38" r:id="rId28"/>
    <sheet name="C28" sheetId="39" r:id="rId29"/>
    <sheet name="C29" sheetId="40" r:id="rId30"/>
    <sheet name="C30" sheetId="41" r:id="rId31"/>
    <sheet name="C31" sheetId="42" r:id="rId32"/>
    <sheet name="C32" sheetId="14" r:id="rId33"/>
    <sheet name="C33" sheetId="15" r:id="rId34"/>
    <sheet name="C34" sheetId="27" r:id="rId35"/>
    <sheet name="C35" sheetId="28" r:id="rId36"/>
    <sheet name="C36" sheetId="63" r:id="rId37"/>
    <sheet name="C37" sheetId="64" r:id="rId38"/>
    <sheet name="C39" sheetId="67" r:id="rId39"/>
    <sheet name="C38" sheetId="66" r:id="rId40"/>
    <sheet name="C40" sheetId="68" r:id="rId41"/>
    <sheet name="C41" sheetId="69" r:id="rId42"/>
    <sheet name="C43" sheetId="46" r:id="rId43"/>
    <sheet name="C42" sheetId="77" r:id="rId44"/>
    <sheet name="C44" sheetId="44" r:id="rId45"/>
    <sheet name="C45" sheetId="59" r:id="rId46"/>
    <sheet name="C46" sheetId="72" r:id="rId47"/>
    <sheet name="C47" sheetId="79" r:id="rId48"/>
    <sheet name="C48" sheetId="80" r:id="rId49"/>
    <sheet name="C49" sheetId="60" r:id="rId50"/>
    <sheet name="C50" sheetId="81" r:id="rId51"/>
    <sheet name="C51" sheetId="82" r:id="rId52"/>
    <sheet name="C52" sheetId="65" r:id="rId53"/>
    <sheet name="Data 1" sheetId="23" r:id="rId54"/>
    <sheet name="Data 2" sheetId="71" r:id="rId55"/>
    <sheet name="Data 3" sheetId="70" r:id="rId56"/>
    <sheet name="CCC" sheetId="19" state="hidden" r:id="rId57"/>
    <sheet name="CCCCC" sheetId="20" state="hidden" r:id="rId58"/>
    <sheet name="CXC" sheetId="29" state="hidden" r:id="rId59"/>
    <sheet name="C23 RESUMEN" sheetId="21" state="hidden" r:id="rId60"/>
    <sheet name="CXXC" sheetId="22" state="hidden" r:id="rId61"/>
  </sheets>
  <definedNames>
    <definedName name="_xlnm.Print_Area" localSheetId="1">'C1'!$A$1:$F$27</definedName>
    <definedName name="_xlnm.Print_Area" localSheetId="10">'C10'!$A$1:$F$23</definedName>
    <definedName name="_xlnm.Print_Area" localSheetId="11">'C11'!$B$2:$F$41</definedName>
    <definedName name="_xlnm.Print_Area" localSheetId="12">'C12'!$A$1:$F$23</definedName>
    <definedName name="_xlnm.Print_Area" localSheetId="13">'C13'!$A$1:$F$31</definedName>
    <definedName name="_xlnm.Print_Area" localSheetId="14">'C14'!$A$1:$F$29</definedName>
    <definedName name="_xlnm.Print_Area" localSheetId="15">'C15'!$A$1:$F$27</definedName>
    <definedName name="_xlnm.Print_Area" localSheetId="17">'C17'!$B$2:$K$31</definedName>
    <definedName name="_xlnm.Print_Area" localSheetId="18">'C18'!$A$1:$K$24</definedName>
    <definedName name="_xlnm.Print_Area" localSheetId="19">'C19'!$B$1:$Q$30</definedName>
    <definedName name="_xlnm.Print_Area" localSheetId="2">'C2'!$A$1:$L$35</definedName>
    <definedName name="_xlnm.Print_Area" localSheetId="20">'C20'!$B$2:$M$47</definedName>
    <definedName name="_xlnm.Print_Area" localSheetId="21">'C21'!$B$2:$I$24</definedName>
    <definedName name="_xlnm.Print_Area" localSheetId="22">'C22'!$A$1:$M$19</definedName>
    <definedName name="_xlnm.Print_Area" localSheetId="23">'C23'!$A$1:$N$23</definedName>
    <definedName name="_xlnm.Print_Area" localSheetId="59">'C23 RESUMEN'!$A$1:$K$14</definedName>
    <definedName name="_xlnm.Print_Area" localSheetId="24">'C24'!$A$1:$R$22</definedName>
    <definedName name="_xlnm.Print_Area" localSheetId="25">'C25'!$A$1:$L$16</definedName>
    <definedName name="_xlnm.Print_Area" localSheetId="26">'C26'!$A$1:$F$22</definedName>
    <definedName name="_xlnm.Print_Area" localSheetId="27">'C27'!$A$1:$I$14</definedName>
    <definedName name="_xlnm.Print_Area" localSheetId="28">'C28'!$A$1:$F$29</definedName>
    <definedName name="_xlnm.Print_Area" localSheetId="29">'C29'!$A$1:$F$22</definedName>
    <definedName name="_xlnm.Print_Area" localSheetId="3">'C3'!$B$2:$L$27</definedName>
    <definedName name="_xlnm.Print_Area" localSheetId="30">'C30'!$A$1:$F$22</definedName>
    <definedName name="_xlnm.Print_Area" localSheetId="31">'C31'!$A$1:$F$22</definedName>
    <definedName name="_xlnm.Print_Area" localSheetId="32">'C32'!$A$1:$L$28</definedName>
    <definedName name="_xlnm.Print_Area" localSheetId="33">'C33'!$A$1:$N$45</definedName>
    <definedName name="_xlnm.Print_Area" localSheetId="34">'C34'!$B$2:$L$61</definedName>
    <definedName name="_xlnm.Print_Area" localSheetId="35">'C35'!$B$2:$N$64</definedName>
    <definedName name="_xlnm.Print_Area" localSheetId="36">'C36'!$A$1:$K$19</definedName>
    <definedName name="_xlnm.Print_Area" localSheetId="37">'C37'!$A$1:$N$22</definedName>
    <definedName name="_xlnm.Print_Area" localSheetId="39">'C38'!$A$1:$Q$22</definedName>
    <definedName name="_xlnm.Print_Area" localSheetId="38">'C39'!$A$1:$F$22</definedName>
    <definedName name="_xlnm.Print_Area" localSheetId="4">'C4'!$A$1:$F$29</definedName>
    <definedName name="_xlnm.Print_Area" localSheetId="40">'C40'!$A$1:$F$22</definedName>
    <definedName name="_xlnm.Print_Area" localSheetId="41">'C41'!$A$1:$F$24</definedName>
    <definedName name="_xlnm.Print_Area" localSheetId="43">'C42'!$B$2:$L$31</definedName>
    <definedName name="_xlnm.Print_Area" localSheetId="42">'C43'!$A$1:$P$32</definedName>
    <definedName name="_xlnm.Print_Area" localSheetId="44">'C44'!$A$1:$P$28</definedName>
    <definedName name="_xlnm.Print_Area" localSheetId="45">'C45'!$A$1:$P$51</definedName>
    <definedName name="_xlnm.Print_Area" localSheetId="46">'C46'!$A$1:$F$24</definedName>
    <definedName name="_xlnm.Print_Area" localSheetId="47">'C47'!$A$1:$F$24</definedName>
    <definedName name="_xlnm.Print_Area" localSheetId="48">'C48'!$A$1:$F$24</definedName>
    <definedName name="_xlnm.Print_Area" localSheetId="49">'C49'!$A$1:$P$43</definedName>
    <definedName name="_xlnm.Print_Area" localSheetId="5">'C5'!$A$1:$F$31</definedName>
    <definedName name="_xlnm.Print_Area" localSheetId="50">'C50'!$A$1:$F$24</definedName>
    <definedName name="_xlnm.Print_Area" localSheetId="51">'C51'!$A$1:$F$25</definedName>
    <definedName name="_xlnm.Print_Area" localSheetId="52">'C52'!$B$2:$L$105</definedName>
    <definedName name="_xlnm.Print_Area" localSheetId="6">'C6'!$A$1:$H$26</definedName>
    <definedName name="_xlnm.Print_Area" localSheetId="7">'C7'!$B$2:$F$23</definedName>
    <definedName name="_xlnm.Print_Area" localSheetId="9">'C9'!$A$1:$F$23</definedName>
    <definedName name="_xlnm.Print_Area" localSheetId="56">CCC!$A$1:$N$19</definedName>
    <definedName name="_xlnm.Print_Area" localSheetId="57">CCCCC!$A$1:$R$22</definedName>
    <definedName name="_xlnm.Print_Area" localSheetId="58">CXC!$A$1:$P$21</definedName>
    <definedName name="_xlnm.Print_Area" localSheetId="60">CXXC!$A$1:$F$23</definedName>
    <definedName name="_xlnm.Print_Area" localSheetId="53">'Data 1'!$A$1:$I$1237</definedName>
    <definedName name="_xlnm.Print_Area" localSheetId="54">'Data 2'!$A$1:$G$3</definedName>
    <definedName name="_xlnm.Print_Area" localSheetId="55">'Data 3'!$A$1:$G$3</definedName>
    <definedName name="_xlnm.Print_Area" localSheetId="0">Indice!$A$1:$F$62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1">'C11'!ccc</definedName>
    <definedName name="ccc" localSheetId="13">'C13'!ccc</definedName>
    <definedName name="ccc" localSheetId="14">'C14'!ccc</definedName>
    <definedName name="ccc" localSheetId="15">'C15'!ccc</definedName>
    <definedName name="ccc" localSheetId="2">'C2'!ccc</definedName>
    <definedName name="ccc" localSheetId="4">'C4'!ccc</definedName>
    <definedName name="ccc" localSheetId="43">'C42'!ccc</definedName>
    <definedName name="ccc" localSheetId="42">'C43'!ccc</definedName>
    <definedName name="ccc" localSheetId="44">'C44'!ccc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>[0]!ccc</definedName>
    <definedName name="CUADRO_ANTERIOR" localSheetId="1">'C1'!CUADRO_ANTERIOR</definedName>
    <definedName name="CUADRO_ANTERIOR" localSheetId="11">'C11'!CUADRO_ANTERIOR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2">'C2'!CUADRO_ANTERIOR</definedName>
    <definedName name="CUADRO_ANTERIOR" localSheetId="4">'C4'!CUADRO_ANTERIOR</definedName>
    <definedName name="CUADRO_ANTERIOR" localSheetId="43">'C42'!CUADRO_ANTERIOR</definedName>
    <definedName name="CUADRO_ANTERIOR" localSheetId="42">'C43'!CUADRO_ANTERIOR</definedName>
    <definedName name="CUADRO_ANTERIOR" localSheetId="44">'C44'!CUADRO_ANTERIOR</definedName>
    <definedName name="CUADRO_ANTERIOR" localSheetId="45">'C45'!CUADRO_ANTERIOR</definedName>
    <definedName name="CUADRO_ANTERIOR" localSheetId="46">'C46'!CUADRO_ANTERIOR</definedName>
    <definedName name="CUADRO_ANTERIOR" localSheetId="47">'C47'!CUADRO_ANTERIOR</definedName>
    <definedName name="CUADRO_ANTERIOR" localSheetId="48">'C48'!CUADRO_ANTERIOR</definedName>
    <definedName name="CUADRO_ANTERIOR" localSheetId="49">'C49'!CUADRO_ANTERIOR</definedName>
    <definedName name="CUADRO_ANTERIOR" localSheetId="5">'C5'!CUADRO_ANTERIOR</definedName>
    <definedName name="CUADRO_ANTERIOR" localSheetId="50">'C50'!CUADRO_ANTERIOR</definedName>
    <definedName name="CUADRO_ANTERIOR" localSheetId="51">'C51'!CUADRO_ANTERIOR</definedName>
    <definedName name="CUADRO_ANTERIOR" localSheetId="52">'C52'!CUADRO_ANTERIOR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>[0]!CUADRO_ANTERIOR</definedName>
    <definedName name="CUADRO_PROXIMO" localSheetId="1">'C1'!CUADRO_PROXIMO</definedName>
    <definedName name="CUADRO_PROXIMO" localSheetId="11">'C11'!CUADRO_PROXIMO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2">'C2'!CUADRO_PROXIMO</definedName>
    <definedName name="CUADRO_PROXIMO" localSheetId="4">'C4'!CUADRO_PROXIMO</definedName>
    <definedName name="CUADRO_PROXIMO" localSheetId="43">'C42'!CUADRO_PROXIMO</definedName>
    <definedName name="CUADRO_PROXIMO" localSheetId="42">'C43'!CUADRO_PROXIMO</definedName>
    <definedName name="CUADRO_PROXIMO" localSheetId="44">'C44'!CUADRO_PROXIMO</definedName>
    <definedName name="CUADRO_PROXIMO" localSheetId="45">'C45'!CUADRO_PROXIMO</definedName>
    <definedName name="CUADRO_PROXIMO" localSheetId="46">'C46'!CUADRO_PROXIMO</definedName>
    <definedName name="CUADRO_PROXIMO" localSheetId="47">'C47'!CUADRO_PROXIMO</definedName>
    <definedName name="CUADRO_PROXIMO" localSheetId="48">'C48'!CUADRO_PROXIMO</definedName>
    <definedName name="CUADRO_PROXIMO" localSheetId="49">'C49'!CUADRO_PROXIMO</definedName>
    <definedName name="CUADRO_PROXIMO" localSheetId="5">'C5'!CUADRO_PROXIMO</definedName>
    <definedName name="CUADRO_PROXIMO" localSheetId="50">'C50'!CUADRO_PROXIMO</definedName>
    <definedName name="CUADRO_PROXIMO" localSheetId="51">'C51'!CUADRO_PROXIMO</definedName>
    <definedName name="CUADRO_PROXIMO" localSheetId="52">'C52'!CUADRO_PROXIMO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1">'C11'!FINALIZAR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2">'C2'!FINALIZAR</definedName>
    <definedName name="FINALIZAR" localSheetId="4">'C4'!FINALIZAR</definedName>
    <definedName name="FINALIZAR" localSheetId="43">'C42'!FINALIZAR</definedName>
    <definedName name="FINALIZAR" localSheetId="42">'C43'!FINALIZAR</definedName>
    <definedName name="FINALIZAR" localSheetId="44">'C44'!FINALIZAR</definedName>
    <definedName name="FINALIZAR" localSheetId="45">'C45'!FINALIZAR</definedName>
    <definedName name="FINALIZAR" localSheetId="46">'C46'!FINALIZAR</definedName>
    <definedName name="FINALIZAR" localSheetId="47">'C47'!FINALIZAR</definedName>
    <definedName name="FINALIZAR" localSheetId="48">'C48'!FINALIZAR</definedName>
    <definedName name="FINALIZAR" localSheetId="49">'C49'!FINALIZAR</definedName>
    <definedName name="FINALIZAR" localSheetId="5">'C5'!FINALIZAR</definedName>
    <definedName name="FINALIZAR" localSheetId="50">'C50'!FINALIZAR</definedName>
    <definedName name="FINALIZAR" localSheetId="51">'C51'!FINALIZAR</definedName>
    <definedName name="FINALIZAR" localSheetId="52">'C52'!FINALIZAR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1">'C11'!IMPRESION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2">'C2'!IMPRESION</definedName>
    <definedName name="IMPRESION" localSheetId="4">'C4'!IMPRESION</definedName>
    <definedName name="IMPRESION" localSheetId="43">'C42'!IMPRESION</definedName>
    <definedName name="IMPRESION" localSheetId="42">'C43'!IMPRESION</definedName>
    <definedName name="IMPRESION" localSheetId="44">'C44'!IMPRESION</definedName>
    <definedName name="IMPRESION" localSheetId="45">'C45'!IMPRESION</definedName>
    <definedName name="IMPRESION" localSheetId="46">'C46'!IMPRESION</definedName>
    <definedName name="IMPRESION" localSheetId="47">'C47'!IMPRESION</definedName>
    <definedName name="IMPRESION" localSheetId="48">'C48'!IMPRESION</definedName>
    <definedName name="IMPRESION" localSheetId="49">'C49'!IMPRESION</definedName>
    <definedName name="IMPRESION" localSheetId="5">'C5'!IMPRESION</definedName>
    <definedName name="IMPRESION" localSheetId="50">'C50'!IMPRESION</definedName>
    <definedName name="IMPRESION" localSheetId="51">'C51'!IMPRESION</definedName>
    <definedName name="IMPRESION" localSheetId="52">'C52'!IMPRESION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1">'C11'!nnn</definedName>
    <definedName name="nnn" localSheetId="13">'C13'!nnn</definedName>
    <definedName name="nnn" localSheetId="14">'C14'!nnn</definedName>
    <definedName name="nnn" localSheetId="15">'C15'!nnn</definedName>
    <definedName name="nnn" localSheetId="2">'C2'!nnn</definedName>
    <definedName name="nnn" localSheetId="4">'C4'!nnn</definedName>
    <definedName name="nnn" localSheetId="43">'C42'!nnn</definedName>
    <definedName name="nnn" localSheetId="42">'C43'!nnn</definedName>
    <definedName name="nnn" localSheetId="44">'C44'!nnn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>[0]!nnn</definedName>
    <definedName name="nnnn" localSheetId="1">'C1'!nnnn</definedName>
    <definedName name="nnnn" localSheetId="11">'C11'!nnnn</definedName>
    <definedName name="nnnn" localSheetId="13">'C13'!nnnn</definedName>
    <definedName name="nnnn" localSheetId="14">'C14'!nnnn</definedName>
    <definedName name="nnnn" localSheetId="15">'C15'!nnnn</definedName>
    <definedName name="nnnn" localSheetId="2">'C2'!nnnn</definedName>
    <definedName name="nnnn" localSheetId="4">'C4'!nnnn</definedName>
    <definedName name="nnnn" localSheetId="43">'C42'!nnnn</definedName>
    <definedName name="nnnn" localSheetId="42">'C43'!nnnn</definedName>
    <definedName name="nnnn" localSheetId="44">'C44'!nnnn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>[0]!nnnn</definedName>
    <definedName name="nu" localSheetId="13">'C13'!nu</definedName>
    <definedName name="nu" localSheetId="14">'C14'!nu</definedName>
    <definedName name="nu" localSheetId="15">'C15'!nu</definedName>
    <definedName name="nu" localSheetId="4">'C4'!nu</definedName>
    <definedName name="nu" localSheetId="43">'C42'!nu</definedName>
    <definedName name="nu" localSheetId="42">'C43'!nu</definedName>
    <definedName name="nu" localSheetId="6">'C6'!nu</definedName>
    <definedName name="nu" localSheetId="8">'C8'!nu</definedName>
    <definedName name="nu">[0]!nu</definedName>
    <definedName name="PRINCIPAL" localSheetId="1">'C1'!PRINCIPAL</definedName>
    <definedName name="PRINCIPAL" localSheetId="11">'C11'!PRINCIPAL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2">'C2'!PRINCIPAL</definedName>
    <definedName name="PRINCIPAL" localSheetId="4">'C4'!PRINCIPAL</definedName>
    <definedName name="PRINCIPAL" localSheetId="43">'C42'!PRINCIPAL</definedName>
    <definedName name="PRINCIPAL" localSheetId="42">'C43'!PRINCIPAL</definedName>
    <definedName name="PRINCIPAL" localSheetId="44">'C44'!PRINCIPAL</definedName>
    <definedName name="PRINCIPAL" localSheetId="45">'C45'!PRINCIPAL</definedName>
    <definedName name="PRINCIPAL" localSheetId="46">'C46'!PRINCIPAL</definedName>
    <definedName name="PRINCIPAL" localSheetId="47">'C47'!PRINCIPAL</definedName>
    <definedName name="PRINCIPAL" localSheetId="48">'C48'!PRINCIPAL</definedName>
    <definedName name="PRINCIPAL" localSheetId="49">'C49'!PRINCIPAL</definedName>
    <definedName name="PRINCIPAL" localSheetId="5">'C5'!PRINCIPAL</definedName>
    <definedName name="PRINCIPAL" localSheetId="50">'C50'!PRINCIPAL</definedName>
    <definedName name="PRINCIPAL" localSheetId="51">'C51'!PRINCIPAL</definedName>
    <definedName name="PRINCIPAL" localSheetId="52">'C52'!PRINCIPAL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>[0]!PRINCIPAL</definedName>
    <definedName name="rosa" localSheetId="13">'C13'!rosa</definedName>
    <definedName name="rosa" localSheetId="14">'C14'!rosa</definedName>
    <definedName name="rosa" localSheetId="15">'C15'!rosa</definedName>
    <definedName name="rosa" localSheetId="4">'C4'!rosa</definedName>
    <definedName name="rosa" localSheetId="43">'C42'!rosa</definedName>
    <definedName name="rosa" localSheetId="42">'C43'!rosa</definedName>
    <definedName name="rosa" localSheetId="6">'C6'!rosa</definedName>
    <definedName name="rosa" localSheetId="8">'C8'!rosa</definedName>
    <definedName name="rosa">[0]!rosa</definedName>
    <definedName name="rosa2" localSheetId="13">'C13'!rosa2</definedName>
    <definedName name="rosa2" localSheetId="14">'C14'!rosa2</definedName>
    <definedName name="rosa2" localSheetId="15">'C15'!rosa2</definedName>
    <definedName name="rosa2" localSheetId="4">'C4'!rosa2</definedName>
    <definedName name="rosa2" localSheetId="43">'C42'!rosa2</definedName>
    <definedName name="rosa2" localSheetId="42">'C43'!rosa2</definedName>
    <definedName name="rosa2" localSheetId="6">'C6'!rosa2</definedName>
    <definedName name="rosa2" localSheetId="8">'C8'!rosa2</definedName>
    <definedName name="rosa2">[0]!rosa2</definedName>
    <definedName name="_xlnm.Print_Titles" localSheetId="33">'C33'!$2:$4</definedName>
    <definedName name="_xlnm.Print_Titles" localSheetId="35">'C35'!$2:$4</definedName>
    <definedName name="_xlnm.Print_Titles" localSheetId="52">'C52'!$7:$8</definedName>
    <definedName name="_xlnm.Print_Titles" localSheetId="53">'Data 1'!$1:$3</definedName>
    <definedName name="VV" localSheetId="13">'C13'!VV</definedName>
    <definedName name="VV" localSheetId="14">'C14'!VV</definedName>
    <definedName name="VV" localSheetId="15">'C15'!VV</definedName>
    <definedName name="VV" localSheetId="4">'C4'!VV</definedName>
    <definedName name="VV" localSheetId="43">'C42'!VV</definedName>
    <definedName name="VV" localSheetId="42">'C43'!VV</definedName>
    <definedName name="VV" localSheetId="6">'C6'!VV</definedName>
    <definedName name="VV" localSheetId="8">'C8'!VV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43">'C42'!x</definedName>
    <definedName name="x" localSheetId="42">'C43'!x</definedName>
    <definedName name="x">[0]!x</definedName>
    <definedName name="XX" localSheetId="1">'C1'!XX</definedName>
    <definedName name="XX" localSheetId="11">'C11'!XX</definedName>
    <definedName name="XX" localSheetId="13">'C13'!XX</definedName>
    <definedName name="XX" localSheetId="14">'C14'!XX</definedName>
    <definedName name="XX" localSheetId="15">'C15'!XX</definedName>
    <definedName name="XX" localSheetId="2">'C2'!XX</definedName>
    <definedName name="XX" localSheetId="4">'C4'!XX</definedName>
    <definedName name="XX" localSheetId="43">'C42'!XX</definedName>
    <definedName name="XX" localSheetId="42">'C43'!XX</definedName>
    <definedName name="XX" localSheetId="44">'C44'!XX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>[0]!XX</definedName>
    <definedName name="xxx" localSheetId="1">'C1'!xxx</definedName>
    <definedName name="xxx" localSheetId="11">'C11'!xxx</definedName>
    <definedName name="xxx" localSheetId="13">'C13'!xxx</definedName>
    <definedName name="xxx" localSheetId="14">'C14'!xxx</definedName>
    <definedName name="xxx" localSheetId="15">'C15'!xxx</definedName>
    <definedName name="xxx" localSheetId="2">'C2'!xxx</definedName>
    <definedName name="xxx" localSheetId="4">'C4'!xxx</definedName>
    <definedName name="xxx" localSheetId="43">'C42'!xxx</definedName>
    <definedName name="xxx" localSheetId="42">'C43'!xxx</definedName>
    <definedName name="xxx" localSheetId="44">'C44'!xxx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>[0]!xxx</definedName>
    <definedName name="XXXX" localSheetId="43">'C42'!XXXX</definedName>
    <definedName name="XXXX" localSheetId="42">'C43'!XXXX</definedName>
    <definedName name="XXXX">[0]!XXXX</definedName>
    <definedName name="xxxxx" localSheetId="43">'C42'!xxxxx</definedName>
    <definedName name="xxxxx" localSheetId="42">'C43'!xxxxx</definedName>
    <definedName name="xxxxx">[0]!xxxxx</definedName>
    <definedName name="Z_10318EB3_7543_41D7_B07B_A27B32D1F538_.wvu.PrintArea" localSheetId="16" hidden="1">'C16'!#REF!,'C16'!$B$3:$K$25</definedName>
    <definedName name="Z_22B26D9C_611A_11D3_B8AC_0008C7298EBA_.wvu.PrintArea" localSheetId="17" hidden="1">'C17'!$A$1:$H$28</definedName>
    <definedName name="Z_22B26D9C_611A_11D3_B8AC_0008C7298EBA_.wvu.PrintArea" localSheetId="18" hidden="1">'C18'!$A$1:$H$13</definedName>
    <definedName name="Z_22B26D9C_611A_11D3_B8AC_0008C7298EBA_.wvu.PrintArea" localSheetId="21" hidden="1">'C21'!$A$1:$H$10</definedName>
    <definedName name="Z_22B26D9C_611A_11D3_B8AC_0008C7298EBA_.wvu.PrintArea" localSheetId="38" hidden="1">'C39'!$A$1:$E$21</definedName>
    <definedName name="Z_22B26D9C_611A_11D3_B8AC_0008C7298EBA_.wvu.PrintArea" localSheetId="5" hidden="1">'C5'!$A$1:$E$21</definedName>
    <definedName name="Z_22B26D9C_611A_11D3_B8AC_0008C7298EBA_.wvu.PrintArea" localSheetId="60" hidden="1">CXXC!$A$1:$E$21</definedName>
    <definedName name="Z_22B26D9C_611A_11D3_B8AC_0008C7298EBA_.wvu.PrintArea" localSheetId="53" hidden="1">'Data 1'!$1:$1048576</definedName>
    <definedName name="Z_22B26D9C_611A_11D3_B8AC_0008C7298EBA_.wvu.PrintArea" localSheetId="0" hidden="1">Indice!$A$1:$E$7</definedName>
  </definedNames>
  <calcPr calcId="152511"/>
  <customWorkbookViews>
    <customWorkbookView name="C17_V" guid="{7C7883F2-DB79-11D6-846D-0008C7298EBA}" includePrintSettings="0" includeHiddenRowCol="0" maximized="1" showSheetTabs="0" windowWidth="794" windowHeight="457" tabRatio="877" activeSheetId="3072" showStatusbar="0"/>
    <customWorkbookView name="C16_V" guid="{7C7883F1-DB79-11D6-846D-0008C7298EBA}" includePrintSettings="0" includeHiddenRowCol="0" maximized="1" showSheetTabs="0" windowWidth="794" windowHeight="457" tabRatio="877" activeSheetId="3072" showStatusbar="0"/>
    <customWorkbookView name="C15_V" guid="{7C7883F0-DB79-11D6-846D-0008C7298EBA}" includePrintSettings="0" includeHiddenRowCol="0" maximized="1" showSheetTabs="0" windowWidth="794" windowHeight="457" tabRatio="877" activeSheetId="3072" showStatusbar="0"/>
    <customWorkbookView name="C10_V" guid="{7C7883EF-DB79-11D6-846D-0008C7298EBA}" includePrintSettings="0" includeHiddenRowCol="0" maximized="1" showSheetTabs="0" windowWidth="794" windowHeight="457" tabRatio="877" activeSheetId="3072" showStatusbar="0"/>
    <customWorkbookView name="C5_V" guid="{7C7883EE-DB79-11D6-846D-0008C7298EBA}" includePrintSettings="0" includeHiddenRowCol="0" maximized="1" showSheetTabs="0" windowWidth="794" windowHeight="457" tabRatio="877" activeSheetId="3072" showStatusbar="0"/>
    <customWorkbookView name="C4_V" guid="{7C7883ED-DB79-11D6-846D-0008C7298EBA}" includePrintSettings="0" includeHiddenRowCol="0" maximized="1" showSheetTabs="0" windowWidth="794" windowHeight="457" tabRatio="877" activeSheetId="3072" showStatusbar="0"/>
    <customWorkbookView name="C2_V" guid="{7C7883EC-DB79-11D6-846D-0008C7298EBA}" includePrintSettings="0" includeHiddenRowCol="0" maximized="1" showSheetTabs="0" windowWidth="794" windowHeight="457" tabRatio="877" activeSheetId="3072" showStatusbar="0"/>
    <customWorkbookView name="C1_V" guid="{7C7883EB-DB79-11D6-846D-0008C7298EBA}" includePrintSettings="0" includeHiddenRowCol="0" maximized="1" showSheetTabs="0" windowWidth="794" windowHeight="457" tabRatio="877" activeSheetId="3072" showStatusbar="0"/>
  </customWorkbookViews>
</workbook>
</file>

<file path=xl/calcChain.xml><?xml version="1.0" encoding="utf-8"?>
<calcChain xmlns="http://schemas.openxmlformats.org/spreadsheetml/2006/main">
  <c r="D213" i="70" l="1"/>
  <c r="C3" i="71" l="1"/>
  <c r="C3" i="23"/>
  <c r="C3" i="70" l="1"/>
  <c r="K50" i="65" l="1"/>
  <c r="I25" i="65"/>
  <c r="I29" i="64"/>
  <c r="I35" i="64"/>
  <c r="I18" i="64"/>
  <c r="I14" i="64"/>
  <c r="J29" i="64"/>
  <c r="E52" i="1" l="1"/>
  <c r="E50" i="1"/>
  <c r="E49" i="1"/>
  <c r="E35" i="1"/>
  <c r="E34" i="1"/>
  <c r="E30" i="1"/>
  <c r="E27" i="1"/>
  <c r="E26" i="1"/>
  <c r="E22" i="1"/>
  <c r="E19" i="1"/>
  <c r="E17" i="1"/>
  <c r="E9" i="1"/>
  <c r="C4" i="43"/>
  <c r="C4" i="48"/>
  <c r="C4" i="49"/>
  <c r="C4" i="50"/>
  <c r="C4" i="54"/>
  <c r="C4" i="51"/>
  <c r="C4" i="52"/>
  <c r="C4" i="31"/>
  <c r="C4" i="53"/>
  <c r="C4" i="55"/>
  <c r="C4" i="56"/>
  <c r="C4" i="57"/>
  <c r="C4" i="58"/>
  <c r="B3" i="62"/>
  <c r="C4" i="73"/>
  <c r="C4" i="74"/>
  <c r="C4" i="75"/>
  <c r="C4" i="76"/>
  <c r="C4" i="2"/>
  <c r="C4" i="30"/>
  <c r="C4" i="32"/>
  <c r="C4" i="33"/>
  <c r="C4" i="34"/>
  <c r="C4" i="37"/>
  <c r="C4" i="38"/>
  <c r="C4" i="39"/>
  <c r="C4" i="40"/>
  <c r="C4" i="41"/>
  <c r="C4" i="42"/>
  <c r="C4" i="14"/>
  <c r="C4" i="15"/>
  <c r="C4" i="27"/>
  <c r="C4" i="28"/>
  <c r="C4" i="63"/>
  <c r="C4" i="64"/>
  <c r="C4" i="66"/>
  <c r="C4" i="67"/>
  <c r="C4" i="68"/>
  <c r="C4" i="69"/>
  <c r="C4" i="77"/>
  <c r="C4" i="46"/>
  <c r="C4" i="44"/>
  <c r="C4" i="59"/>
  <c r="C4" i="72"/>
  <c r="C4" i="79"/>
  <c r="C4" i="80"/>
  <c r="C4" i="60"/>
  <c r="C4" i="81"/>
  <c r="C4" i="82"/>
  <c r="C4" i="65"/>
  <c r="C4" i="45"/>
  <c r="C4" i="47"/>
  <c r="K97" i="65" l="1"/>
  <c r="K96" i="65"/>
  <c r="K95" i="65"/>
  <c r="K93" i="65"/>
  <c r="K92" i="65"/>
  <c r="K91" i="65"/>
  <c r="K89" i="65"/>
  <c r="K88" i="65"/>
  <c r="K87" i="65"/>
  <c r="K86" i="65"/>
  <c r="K85" i="65"/>
  <c r="K84" i="65"/>
  <c r="K83" i="65"/>
  <c r="K81" i="65"/>
  <c r="K80" i="65"/>
  <c r="K78" i="65"/>
  <c r="K77" i="65"/>
  <c r="K76" i="65"/>
  <c r="K75" i="65"/>
  <c r="K73" i="65"/>
  <c r="K72" i="65"/>
  <c r="K70" i="65"/>
  <c r="K69" i="65"/>
  <c r="K68" i="65"/>
  <c r="K67" i="65"/>
  <c r="K66" i="65"/>
  <c r="K65" i="65"/>
  <c r="K63" i="65"/>
  <c r="K62" i="65"/>
  <c r="K61" i="65"/>
  <c r="K60" i="65"/>
  <c r="K59" i="65"/>
  <c r="K58" i="65"/>
  <c r="K57" i="65"/>
  <c r="K56" i="65"/>
  <c r="K55" i="65"/>
  <c r="K54" i="65"/>
  <c r="K53" i="65"/>
  <c r="K52" i="65"/>
  <c r="K51" i="65"/>
  <c r="K49" i="65"/>
  <c r="K48" i="65"/>
  <c r="K47" i="65"/>
  <c r="K46" i="65"/>
  <c r="K45" i="65"/>
  <c r="K43" i="65"/>
  <c r="K42" i="65"/>
  <c r="K41" i="65"/>
  <c r="K40" i="65"/>
  <c r="K39" i="65"/>
  <c r="K37" i="65"/>
  <c r="K36" i="65"/>
  <c r="K35" i="65"/>
  <c r="K34" i="65"/>
  <c r="K33" i="65"/>
  <c r="K32" i="65"/>
  <c r="K30" i="65"/>
  <c r="K29" i="65"/>
  <c r="K28" i="65"/>
  <c r="K27" i="65"/>
  <c r="K26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9" i="65"/>
  <c r="K11" i="27"/>
  <c r="H21" i="2" l="1"/>
  <c r="H22" i="2" s="1"/>
  <c r="H19" i="2"/>
  <c r="H16" i="2"/>
  <c r="N213" i="70" l="1"/>
  <c r="E213" i="70"/>
  <c r="E219" i="70" s="1"/>
  <c r="F213" i="70"/>
  <c r="G213" i="70"/>
  <c r="H213" i="70"/>
  <c r="H219" i="70" s="1"/>
  <c r="I213" i="70"/>
  <c r="I219" i="70" s="1"/>
  <c r="J213" i="70"/>
  <c r="K213" i="70"/>
  <c r="L213" i="70"/>
  <c r="L219" i="70" s="1"/>
  <c r="M213" i="70"/>
  <c r="M219" i="70" s="1"/>
  <c r="O213" i="70"/>
  <c r="P213" i="70"/>
  <c r="P219" i="70" s="1"/>
  <c r="Q213" i="70"/>
  <c r="Q219" i="70" s="1"/>
  <c r="R213" i="70"/>
  <c r="S213" i="70"/>
  <c r="T213" i="70"/>
  <c r="T219" i="70" s="1"/>
  <c r="U213" i="70"/>
  <c r="U219" i="70" s="1"/>
  <c r="V213" i="70"/>
  <c r="E214" i="70"/>
  <c r="F214" i="70"/>
  <c r="F219" i="70" s="1"/>
  <c r="G214" i="70"/>
  <c r="H214" i="70"/>
  <c r="I214" i="70"/>
  <c r="J214" i="70"/>
  <c r="J219" i="70" s="1"/>
  <c r="K214" i="70"/>
  <c r="L214" i="70"/>
  <c r="M214" i="70"/>
  <c r="N214" i="70"/>
  <c r="O214" i="70"/>
  <c r="P214" i="70"/>
  <c r="Q214" i="70"/>
  <c r="R214" i="70"/>
  <c r="R219" i="70" s="1"/>
  <c r="S214" i="70"/>
  <c r="T214" i="70"/>
  <c r="U214" i="70"/>
  <c r="V214" i="70"/>
  <c r="V219" i="70" s="1"/>
  <c r="E215" i="70"/>
  <c r="F215" i="70"/>
  <c r="G215" i="70"/>
  <c r="G219" i="70" s="1"/>
  <c r="H215" i="70"/>
  <c r="I215" i="70"/>
  <c r="J215" i="70"/>
  <c r="K215" i="70"/>
  <c r="L215" i="70"/>
  <c r="M215" i="70"/>
  <c r="N215" i="70"/>
  <c r="N219" i="70" s="1"/>
  <c r="O215" i="70"/>
  <c r="P215" i="70"/>
  <c r="Q215" i="70"/>
  <c r="R215" i="70"/>
  <c r="S215" i="70"/>
  <c r="T215" i="70"/>
  <c r="U215" i="70"/>
  <c r="V215" i="70"/>
  <c r="E216" i="70"/>
  <c r="F216" i="70"/>
  <c r="G216" i="70"/>
  <c r="H216" i="70"/>
  <c r="I216" i="70"/>
  <c r="J216" i="70"/>
  <c r="K216" i="70"/>
  <c r="L216" i="70"/>
  <c r="M216" i="70"/>
  <c r="N216" i="70"/>
  <c r="O216" i="70"/>
  <c r="P216" i="70"/>
  <c r="Q216" i="70"/>
  <c r="R216" i="70"/>
  <c r="S216" i="70"/>
  <c r="T216" i="70"/>
  <c r="U216" i="70"/>
  <c r="V216" i="70"/>
  <c r="E217" i="70"/>
  <c r="F217" i="70"/>
  <c r="G217" i="70"/>
  <c r="H217" i="70"/>
  <c r="I217" i="70"/>
  <c r="J217" i="70"/>
  <c r="K217" i="70"/>
  <c r="L217" i="70"/>
  <c r="M217" i="70"/>
  <c r="N217" i="70"/>
  <c r="O217" i="70"/>
  <c r="P217" i="70"/>
  <c r="Q217" i="70"/>
  <c r="R217" i="70"/>
  <c r="S217" i="70"/>
  <c r="T217" i="70"/>
  <c r="U217" i="70"/>
  <c r="V217" i="70"/>
  <c r="E218" i="70"/>
  <c r="F218" i="70"/>
  <c r="G218" i="70"/>
  <c r="H218" i="70"/>
  <c r="I218" i="70"/>
  <c r="J218" i="70"/>
  <c r="K218" i="70"/>
  <c r="L218" i="70"/>
  <c r="M218" i="70"/>
  <c r="N218" i="70"/>
  <c r="O218" i="70"/>
  <c r="P218" i="70"/>
  <c r="Q218" i="70"/>
  <c r="R218" i="70"/>
  <c r="S218" i="70"/>
  <c r="T218" i="70"/>
  <c r="U218" i="70"/>
  <c r="V218" i="70"/>
  <c r="K219" i="70"/>
  <c r="O219" i="70"/>
  <c r="S219" i="70"/>
  <c r="D215" i="70"/>
  <c r="D216" i="70"/>
  <c r="D217" i="70"/>
  <c r="D218" i="70"/>
  <c r="D214" i="70"/>
  <c r="E210" i="70"/>
  <c r="F210" i="70"/>
  <c r="G210" i="70"/>
  <c r="H210" i="70"/>
  <c r="I210" i="70"/>
  <c r="J210" i="70"/>
  <c r="K210" i="70"/>
  <c r="L210" i="70"/>
  <c r="M210" i="70"/>
  <c r="N210" i="70"/>
  <c r="O210" i="70"/>
  <c r="P210" i="70"/>
  <c r="Q210" i="70"/>
  <c r="R210" i="70"/>
  <c r="S210" i="70"/>
  <c r="T210" i="70"/>
  <c r="U210" i="70"/>
  <c r="V210" i="70"/>
  <c r="W210" i="70"/>
  <c r="D210" i="70"/>
  <c r="E209" i="70"/>
  <c r="E208" i="70"/>
  <c r="E207" i="70"/>
  <c r="E206" i="70"/>
  <c r="E205" i="70"/>
  <c r="E204" i="70"/>
  <c r="E203" i="70"/>
  <c r="F203" i="70"/>
  <c r="G203" i="70"/>
  <c r="H203" i="70"/>
  <c r="I203" i="70"/>
  <c r="J203" i="70"/>
  <c r="K203" i="70"/>
  <c r="L203" i="70"/>
  <c r="M203" i="70"/>
  <c r="N203" i="70"/>
  <c r="O203" i="70"/>
  <c r="P203" i="70"/>
  <c r="Q203" i="70"/>
  <c r="R203" i="70"/>
  <c r="S203" i="70"/>
  <c r="T203" i="70"/>
  <c r="U203" i="70"/>
  <c r="V203" i="70"/>
  <c r="W203" i="70"/>
  <c r="F204" i="70"/>
  <c r="G204" i="70"/>
  <c r="H204" i="70"/>
  <c r="I204" i="70"/>
  <c r="J204" i="70"/>
  <c r="K204" i="70"/>
  <c r="L204" i="70"/>
  <c r="M204" i="70"/>
  <c r="N204" i="70"/>
  <c r="O204" i="70"/>
  <c r="P204" i="70"/>
  <c r="Q204" i="70"/>
  <c r="R204" i="70"/>
  <c r="S204" i="70"/>
  <c r="T204" i="70"/>
  <c r="U204" i="70"/>
  <c r="V204" i="70"/>
  <c r="W204" i="70"/>
  <c r="F205" i="70"/>
  <c r="G205" i="70"/>
  <c r="H205" i="70"/>
  <c r="I205" i="70"/>
  <c r="J205" i="70"/>
  <c r="K205" i="70"/>
  <c r="L205" i="70"/>
  <c r="M205" i="70"/>
  <c r="N205" i="70"/>
  <c r="O205" i="70"/>
  <c r="P205" i="70"/>
  <c r="Q205" i="70"/>
  <c r="R205" i="70"/>
  <c r="S205" i="70"/>
  <c r="T205" i="70"/>
  <c r="U205" i="70"/>
  <c r="V205" i="70"/>
  <c r="W205" i="70"/>
  <c r="F206" i="70"/>
  <c r="G206" i="70"/>
  <c r="H206" i="70"/>
  <c r="I206" i="70"/>
  <c r="J206" i="70"/>
  <c r="K206" i="70"/>
  <c r="L206" i="70"/>
  <c r="M206" i="70"/>
  <c r="N206" i="70"/>
  <c r="O206" i="70"/>
  <c r="P206" i="70"/>
  <c r="Q206" i="70"/>
  <c r="R206" i="70"/>
  <c r="S206" i="70"/>
  <c r="T206" i="70"/>
  <c r="U206" i="70"/>
  <c r="V206" i="70"/>
  <c r="W206" i="70"/>
  <c r="F207" i="70"/>
  <c r="G207" i="70"/>
  <c r="H207" i="70"/>
  <c r="I207" i="70"/>
  <c r="J207" i="70"/>
  <c r="K207" i="70"/>
  <c r="L207" i="70"/>
  <c r="M207" i="70"/>
  <c r="N207" i="70"/>
  <c r="O207" i="70"/>
  <c r="P207" i="70"/>
  <c r="Q207" i="70"/>
  <c r="R207" i="70"/>
  <c r="S207" i="70"/>
  <c r="T207" i="70"/>
  <c r="U207" i="70"/>
  <c r="V207" i="70"/>
  <c r="W207" i="70"/>
  <c r="F208" i="70"/>
  <c r="G208" i="70"/>
  <c r="H208" i="70"/>
  <c r="I208" i="70"/>
  <c r="J208" i="70"/>
  <c r="K208" i="70"/>
  <c r="L208" i="70"/>
  <c r="M208" i="70"/>
  <c r="N208" i="70"/>
  <c r="O208" i="70"/>
  <c r="P208" i="70"/>
  <c r="Q208" i="70"/>
  <c r="R208" i="70"/>
  <c r="S208" i="70"/>
  <c r="T208" i="70"/>
  <c r="U208" i="70"/>
  <c r="V208" i="70"/>
  <c r="W208" i="70"/>
  <c r="F209" i="70"/>
  <c r="G209" i="70"/>
  <c r="H209" i="70"/>
  <c r="I209" i="70"/>
  <c r="J209" i="70"/>
  <c r="K209" i="70"/>
  <c r="L209" i="70"/>
  <c r="M209" i="70"/>
  <c r="N209" i="70"/>
  <c r="O209" i="70"/>
  <c r="P209" i="70"/>
  <c r="Q209" i="70"/>
  <c r="R209" i="70"/>
  <c r="S209" i="70"/>
  <c r="T209" i="70"/>
  <c r="U209" i="70"/>
  <c r="V209" i="70"/>
  <c r="W209" i="70"/>
  <c r="D209" i="70"/>
  <c r="D208" i="70"/>
  <c r="D207" i="70"/>
  <c r="D206" i="70"/>
  <c r="D205" i="70"/>
  <c r="D204" i="70"/>
  <c r="D203" i="70"/>
  <c r="D150" i="70" l="1"/>
  <c r="D219" i="70"/>
  <c r="D151" i="70"/>
  <c r="D138" i="70"/>
  <c r="E187" i="70"/>
  <c r="F187" i="70"/>
  <c r="H187" i="70"/>
  <c r="I187" i="70"/>
  <c r="J187" i="70"/>
  <c r="K187" i="70"/>
  <c r="L187" i="70"/>
  <c r="M187" i="70"/>
  <c r="O187" i="70"/>
  <c r="P187" i="70"/>
  <c r="Q187" i="70"/>
  <c r="R187" i="70"/>
  <c r="T187" i="70"/>
  <c r="U187" i="70"/>
  <c r="V187" i="70"/>
  <c r="D187" i="70"/>
  <c r="W186" i="70"/>
  <c r="W185" i="70"/>
  <c r="W215" i="70" l="1"/>
  <c r="W214" i="70"/>
  <c r="W218" i="70"/>
  <c r="W213" i="70"/>
  <c r="W217" i="70"/>
  <c r="W216" i="70"/>
  <c r="W219" i="70" l="1"/>
  <c r="E170" i="70" l="1"/>
  <c r="F170" i="70"/>
  <c r="H170" i="70"/>
  <c r="I170" i="70"/>
  <c r="J170" i="70"/>
  <c r="K170" i="70"/>
  <c r="L170" i="70"/>
  <c r="M170" i="70"/>
  <c r="O170" i="70"/>
  <c r="P170" i="70"/>
  <c r="Q170" i="70"/>
  <c r="R170" i="70"/>
  <c r="T170" i="70"/>
  <c r="U170" i="70"/>
  <c r="V170" i="70"/>
  <c r="D170" i="70"/>
  <c r="W169" i="70"/>
  <c r="W168" i="70"/>
  <c r="W170" i="70" l="1"/>
  <c r="W173" i="70"/>
  <c r="D181" i="70" l="1"/>
  <c r="F21" i="60" l="1"/>
  <c r="E159" i="70"/>
  <c r="F159" i="70"/>
  <c r="G159" i="70"/>
  <c r="H159" i="70"/>
  <c r="I159" i="70"/>
  <c r="J159" i="70"/>
  <c r="K159" i="70"/>
  <c r="L159" i="70"/>
  <c r="M159" i="70"/>
  <c r="N159" i="70"/>
  <c r="O159" i="70"/>
  <c r="P159" i="70"/>
  <c r="Q159" i="70"/>
  <c r="R159" i="70"/>
  <c r="S159" i="70"/>
  <c r="T159" i="70"/>
  <c r="U159" i="70"/>
  <c r="V159" i="70"/>
  <c r="E160" i="70"/>
  <c r="F160" i="70"/>
  <c r="G160" i="70"/>
  <c r="H160" i="70"/>
  <c r="I160" i="70"/>
  <c r="J160" i="70"/>
  <c r="K160" i="70"/>
  <c r="L160" i="70"/>
  <c r="M160" i="70"/>
  <c r="N160" i="70"/>
  <c r="O160" i="70"/>
  <c r="P160" i="70"/>
  <c r="Q160" i="70"/>
  <c r="R160" i="70"/>
  <c r="S160" i="70"/>
  <c r="T160" i="70"/>
  <c r="U160" i="70"/>
  <c r="V160" i="70"/>
  <c r="E161" i="70"/>
  <c r="F161" i="70"/>
  <c r="G161" i="70"/>
  <c r="H161" i="70"/>
  <c r="I161" i="70"/>
  <c r="J161" i="70"/>
  <c r="K161" i="70"/>
  <c r="L161" i="70"/>
  <c r="M161" i="70"/>
  <c r="N161" i="70"/>
  <c r="O161" i="70"/>
  <c r="P161" i="70"/>
  <c r="Q161" i="70"/>
  <c r="R161" i="70"/>
  <c r="S161" i="70"/>
  <c r="T161" i="70"/>
  <c r="U161" i="70"/>
  <c r="V161" i="70"/>
  <c r="E162" i="70"/>
  <c r="F162" i="70"/>
  <c r="G162" i="70"/>
  <c r="H162" i="70"/>
  <c r="I162" i="70"/>
  <c r="J162" i="70"/>
  <c r="K162" i="70"/>
  <c r="L162" i="70"/>
  <c r="M162" i="70"/>
  <c r="N162" i="70"/>
  <c r="O162" i="70"/>
  <c r="P162" i="70"/>
  <c r="Q162" i="70"/>
  <c r="R162" i="70"/>
  <c r="S162" i="70"/>
  <c r="T162" i="70"/>
  <c r="U162" i="70"/>
  <c r="V162" i="70"/>
  <c r="E163" i="70"/>
  <c r="F163" i="70"/>
  <c r="G163" i="70"/>
  <c r="H163" i="70"/>
  <c r="I163" i="70"/>
  <c r="J163" i="70"/>
  <c r="K163" i="70"/>
  <c r="L163" i="70"/>
  <c r="M163" i="70"/>
  <c r="N163" i="70"/>
  <c r="O163" i="70"/>
  <c r="P163" i="70"/>
  <c r="Q163" i="70"/>
  <c r="R163" i="70"/>
  <c r="S163" i="70"/>
  <c r="T163" i="70"/>
  <c r="U163" i="70"/>
  <c r="V163" i="70"/>
  <c r="E164" i="70"/>
  <c r="F164" i="70"/>
  <c r="G164" i="70"/>
  <c r="H164" i="70"/>
  <c r="I164" i="70"/>
  <c r="J164" i="70"/>
  <c r="K164" i="70"/>
  <c r="L164" i="70"/>
  <c r="M164" i="70"/>
  <c r="N164" i="70"/>
  <c r="O164" i="70"/>
  <c r="P164" i="70"/>
  <c r="Q164" i="70"/>
  <c r="R164" i="70"/>
  <c r="S164" i="70"/>
  <c r="T164" i="70"/>
  <c r="U164" i="70"/>
  <c r="V164" i="70"/>
  <c r="D164" i="70"/>
  <c r="D163" i="70"/>
  <c r="D162" i="70"/>
  <c r="D161" i="70"/>
  <c r="D160" i="70"/>
  <c r="D159" i="70"/>
  <c r="R165" i="70" l="1"/>
  <c r="V165" i="70"/>
  <c r="N165" i="70"/>
  <c r="J165" i="70"/>
  <c r="F165" i="70"/>
  <c r="U165" i="70"/>
  <c r="Q165" i="70"/>
  <c r="M165" i="70"/>
  <c r="I165" i="70"/>
  <c r="E165" i="70"/>
  <c r="T165" i="70"/>
  <c r="P165" i="70"/>
  <c r="L165" i="70"/>
  <c r="H165" i="70"/>
  <c r="S165" i="70"/>
  <c r="O165" i="70"/>
  <c r="K165" i="70"/>
  <c r="G165" i="70"/>
  <c r="D165" i="70"/>
  <c r="E150" i="70"/>
  <c r="F150" i="70"/>
  <c r="G150" i="70"/>
  <c r="H150" i="70"/>
  <c r="I150" i="70"/>
  <c r="J150" i="70"/>
  <c r="K150" i="70"/>
  <c r="L150" i="70"/>
  <c r="M150" i="70"/>
  <c r="N150" i="70"/>
  <c r="O150" i="70"/>
  <c r="P150" i="70"/>
  <c r="Q150" i="70"/>
  <c r="R150" i="70"/>
  <c r="S150" i="70"/>
  <c r="T150" i="70"/>
  <c r="U150" i="70"/>
  <c r="V150" i="70"/>
  <c r="E151" i="70"/>
  <c r="F151" i="70"/>
  <c r="G151" i="70"/>
  <c r="H151" i="70"/>
  <c r="I151" i="70"/>
  <c r="J151" i="70"/>
  <c r="K151" i="70"/>
  <c r="L151" i="70"/>
  <c r="M151" i="70"/>
  <c r="N151" i="70"/>
  <c r="O151" i="70"/>
  <c r="P151" i="70"/>
  <c r="Q151" i="70"/>
  <c r="R151" i="70"/>
  <c r="S151" i="70"/>
  <c r="T151" i="70"/>
  <c r="U151" i="70"/>
  <c r="V151" i="70"/>
  <c r="E152" i="70"/>
  <c r="F152" i="70"/>
  <c r="G152" i="70"/>
  <c r="H152" i="70"/>
  <c r="I152" i="70"/>
  <c r="J152" i="70"/>
  <c r="K152" i="70"/>
  <c r="L152" i="70"/>
  <c r="M152" i="70"/>
  <c r="N152" i="70"/>
  <c r="O152" i="70"/>
  <c r="P152" i="70"/>
  <c r="Q152" i="70"/>
  <c r="R152" i="70"/>
  <c r="S152" i="70"/>
  <c r="T152" i="70"/>
  <c r="U152" i="70"/>
  <c r="V152" i="70"/>
  <c r="E153" i="70"/>
  <c r="F153" i="70"/>
  <c r="G153" i="70"/>
  <c r="H153" i="70"/>
  <c r="I153" i="70"/>
  <c r="J153" i="70"/>
  <c r="K153" i="70"/>
  <c r="L153" i="70"/>
  <c r="M153" i="70"/>
  <c r="N153" i="70"/>
  <c r="O153" i="70"/>
  <c r="P153" i="70"/>
  <c r="Q153" i="70"/>
  <c r="R153" i="70"/>
  <c r="S153" i="70"/>
  <c r="T153" i="70"/>
  <c r="U153" i="70"/>
  <c r="V153" i="70"/>
  <c r="E154" i="70"/>
  <c r="F154" i="70"/>
  <c r="G154" i="70"/>
  <c r="H154" i="70"/>
  <c r="I154" i="70"/>
  <c r="J154" i="70"/>
  <c r="K154" i="70"/>
  <c r="L154" i="70"/>
  <c r="M154" i="70"/>
  <c r="N154" i="70"/>
  <c r="O154" i="70"/>
  <c r="P154" i="70"/>
  <c r="Q154" i="70"/>
  <c r="R154" i="70"/>
  <c r="S154" i="70"/>
  <c r="T154" i="70"/>
  <c r="U154" i="70"/>
  <c r="V154" i="70"/>
  <c r="E155" i="70"/>
  <c r="F155" i="70"/>
  <c r="G155" i="70"/>
  <c r="H155" i="70"/>
  <c r="I155" i="70"/>
  <c r="J155" i="70"/>
  <c r="K155" i="70"/>
  <c r="L155" i="70"/>
  <c r="M155" i="70"/>
  <c r="N155" i="70"/>
  <c r="O155" i="70"/>
  <c r="P155" i="70"/>
  <c r="Q155" i="70"/>
  <c r="R155" i="70"/>
  <c r="S155" i="70"/>
  <c r="T155" i="70"/>
  <c r="U155" i="70"/>
  <c r="V155" i="70"/>
  <c r="D155" i="70"/>
  <c r="D154" i="70"/>
  <c r="D153" i="70"/>
  <c r="D152" i="70"/>
  <c r="J156" i="70" l="1"/>
  <c r="V156" i="70"/>
  <c r="R156" i="70"/>
  <c r="N156" i="70"/>
  <c r="F156" i="70"/>
  <c r="U156" i="70"/>
  <c r="Q156" i="70"/>
  <c r="M156" i="70"/>
  <c r="I156" i="70"/>
  <c r="E156" i="70"/>
  <c r="S156" i="70"/>
  <c r="O156" i="70"/>
  <c r="K156" i="70"/>
  <c r="G156" i="70"/>
  <c r="T156" i="70"/>
  <c r="P156" i="70"/>
  <c r="L156" i="70"/>
  <c r="H156" i="70"/>
  <c r="D156" i="70"/>
  <c r="E59" i="1"/>
  <c r="E58" i="1"/>
  <c r="E57" i="1"/>
  <c r="E56" i="1"/>
  <c r="E55" i="1"/>
  <c r="E54" i="1"/>
  <c r="E53" i="1"/>
  <c r="E51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29" i="1"/>
  <c r="E28" i="1"/>
  <c r="E25" i="1"/>
  <c r="E24" i="1"/>
  <c r="E23" i="1"/>
  <c r="E21" i="1" l="1"/>
  <c r="E20" i="1"/>
  <c r="E18" i="1"/>
  <c r="E16" i="1" l="1"/>
  <c r="E15" i="1"/>
  <c r="E14" i="1"/>
  <c r="E13" i="1"/>
  <c r="E12" i="1"/>
  <c r="E11" i="1"/>
  <c r="E10" i="1"/>
  <c r="E8" i="1"/>
  <c r="H92" i="70" l="1"/>
  <c r="J20" i="77" s="1"/>
  <c r="H95" i="70"/>
  <c r="J23" i="77" s="1"/>
  <c r="H93" i="70"/>
  <c r="J21" i="77" s="1"/>
  <c r="H91" i="70"/>
  <c r="J19" i="77" s="1"/>
  <c r="H90" i="70"/>
  <c r="J18" i="77" s="1"/>
  <c r="H89" i="70"/>
  <c r="J17" i="77" s="1"/>
  <c r="H88" i="70"/>
  <c r="J16" i="77" s="1"/>
  <c r="H87" i="70"/>
  <c r="J15" i="77" s="1"/>
  <c r="H86" i="70"/>
  <c r="J14" i="77" s="1"/>
  <c r="G85" i="70"/>
  <c r="G94" i="70" s="1"/>
  <c r="G96" i="70" s="1"/>
  <c r="F85" i="70"/>
  <c r="F94" i="70" s="1"/>
  <c r="F96" i="70" s="1"/>
  <c r="E85" i="70"/>
  <c r="E94" i="70" s="1"/>
  <c r="E96" i="70" s="1"/>
  <c r="D85" i="70"/>
  <c r="D94" i="70" s="1"/>
  <c r="D96" i="70" s="1"/>
  <c r="H84" i="70"/>
  <c r="J12" i="77" s="1"/>
  <c r="H83" i="70"/>
  <c r="J11" i="77" s="1"/>
  <c r="H82" i="70"/>
  <c r="J10" i="77" s="1"/>
  <c r="H81" i="70"/>
  <c r="J9" i="77" s="1"/>
  <c r="H80" i="70"/>
  <c r="J8" i="77" s="1"/>
  <c r="H75" i="70"/>
  <c r="I23" i="77" s="1"/>
  <c r="H73" i="70"/>
  <c r="I20" i="77" s="1"/>
  <c r="H72" i="70"/>
  <c r="I19" i="77" s="1"/>
  <c r="H71" i="70"/>
  <c r="I18" i="77" s="1"/>
  <c r="H70" i="70"/>
  <c r="I17" i="77" s="1"/>
  <c r="H69" i="70"/>
  <c r="I16" i="77" s="1"/>
  <c r="H68" i="70"/>
  <c r="I15" i="77" s="1"/>
  <c r="H67" i="70"/>
  <c r="I14" i="77" s="1"/>
  <c r="G66" i="70"/>
  <c r="G74" i="70" s="1"/>
  <c r="G76" i="70" s="1"/>
  <c r="F66" i="70"/>
  <c r="F74" i="70" s="1"/>
  <c r="F76" i="70" s="1"/>
  <c r="E66" i="70"/>
  <c r="E74" i="70" s="1"/>
  <c r="E76" i="70" s="1"/>
  <c r="D66" i="70"/>
  <c r="D74" i="70" s="1"/>
  <c r="D76" i="70" s="1"/>
  <c r="H65" i="70"/>
  <c r="I12" i="77" s="1"/>
  <c r="H64" i="70"/>
  <c r="I11" i="77" s="1"/>
  <c r="H63" i="70"/>
  <c r="I10" i="77" s="1"/>
  <c r="H62" i="70"/>
  <c r="I9" i="77" s="1"/>
  <c r="H61" i="70"/>
  <c r="I8" i="77" s="1"/>
  <c r="H56" i="70"/>
  <c r="H23" i="77" s="1"/>
  <c r="H54" i="70"/>
  <c r="H20" i="77" s="1"/>
  <c r="H53" i="70"/>
  <c r="H19" i="77" s="1"/>
  <c r="H52" i="70"/>
  <c r="H18" i="77" s="1"/>
  <c r="H51" i="70"/>
  <c r="H17" i="77" s="1"/>
  <c r="H50" i="70"/>
  <c r="H15" i="77" s="1"/>
  <c r="H49" i="70"/>
  <c r="H14" i="77" s="1"/>
  <c r="G48" i="70"/>
  <c r="G55" i="70" s="1"/>
  <c r="G57" i="70" s="1"/>
  <c r="F48" i="70"/>
  <c r="F55" i="70" s="1"/>
  <c r="F57" i="70" s="1"/>
  <c r="E48" i="70"/>
  <c r="E55" i="70" s="1"/>
  <c r="E57" i="70" s="1"/>
  <c r="D48" i="70"/>
  <c r="D55" i="70" s="1"/>
  <c r="D57" i="70" s="1"/>
  <c r="H47" i="70"/>
  <c r="H12" i="77" s="1"/>
  <c r="H46" i="70"/>
  <c r="H11" i="77" s="1"/>
  <c r="H45" i="70"/>
  <c r="H10" i="77" s="1"/>
  <c r="H44" i="70"/>
  <c r="H9" i="77" s="1"/>
  <c r="H43" i="70"/>
  <c r="H8" i="77" s="1"/>
  <c r="D30" i="70"/>
  <c r="D37" i="70" s="1"/>
  <c r="D39" i="70" s="1"/>
  <c r="H38" i="70"/>
  <c r="G23" i="77" s="1"/>
  <c r="H36" i="70"/>
  <c r="G20" i="77" s="1"/>
  <c r="H35" i="70"/>
  <c r="G19" i="77" s="1"/>
  <c r="H34" i="70"/>
  <c r="G18" i="77" s="1"/>
  <c r="H33" i="70"/>
  <c r="G17" i="77" s="1"/>
  <c r="H32" i="70"/>
  <c r="G15" i="77" s="1"/>
  <c r="H31" i="70"/>
  <c r="G14" i="77" s="1"/>
  <c r="G30" i="70"/>
  <c r="G37" i="70" s="1"/>
  <c r="G39" i="70" s="1"/>
  <c r="F30" i="70"/>
  <c r="F37" i="70" s="1"/>
  <c r="F39" i="70" s="1"/>
  <c r="E30" i="70"/>
  <c r="E37" i="70" s="1"/>
  <c r="E39" i="70" s="1"/>
  <c r="H29" i="70"/>
  <c r="G12" i="77" s="1"/>
  <c r="H28" i="70"/>
  <c r="G11" i="77" s="1"/>
  <c r="H27" i="70"/>
  <c r="G10" i="77" s="1"/>
  <c r="H26" i="70"/>
  <c r="G9" i="77" s="1"/>
  <c r="H25" i="70"/>
  <c r="G8" i="77" s="1"/>
  <c r="H13" i="77" l="1"/>
  <c r="I13" i="77"/>
  <c r="K8" i="77"/>
  <c r="G13" i="77"/>
  <c r="J13" i="77"/>
  <c r="K20" i="77"/>
  <c r="H66" i="70"/>
  <c r="H74" i="70" s="1"/>
  <c r="H76" i="70" s="1"/>
  <c r="H85" i="70"/>
  <c r="H94" i="70" s="1"/>
  <c r="H96" i="70" s="1"/>
  <c r="H48" i="70"/>
  <c r="H55" i="70" s="1"/>
  <c r="H57" i="70" s="1"/>
  <c r="H30" i="70"/>
  <c r="H37" i="70" s="1"/>
  <c r="H39" i="70" s="1"/>
  <c r="E12" i="70" l="1"/>
  <c r="E19" i="70" s="1"/>
  <c r="E21" i="70" s="1"/>
  <c r="F12" i="70"/>
  <c r="F19" i="70" s="1"/>
  <c r="F21" i="70" s="1"/>
  <c r="G12" i="70"/>
  <c r="G19" i="70" s="1"/>
  <c r="G21" i="70" s="1"/>
  <c r="D12" i="70"/>
  <c r="D19" i="70" s="1"/>
  <c r="D21" i="70" s="1"/>
  <c r="H20" i="70"/>
  <c r="F23" i="77" s="1"/>
  <c r="H18" i="70"/>
  <c r="F20" i="77" s="1"/>
  <c r="H17" i="70"/>
  <c r="F19" i="77" s="1"/>
  <c r="H16" i="70"/>
  <c r="F18" i="77" s="1"/>
  <c r="H15" i="70"/>
  <c r="F17" i="77" s="1"/>
  <c r="H14" i="70"/>
  <c r="F15" i="77" s="1"/>
  <c r="H13" i="70"/>
  <c r="F14" i="77" s="1"/>
  <c r="H11" i="70"/>
  <c r="F12" i="77" s="1"/>
  <c r="H10" i="70"/>
  <c r="F11" i="77" s="1"/>
  <c r="H9" i="70"/>
  <c r="F10" i="77" s="1"/>
  <c r="H8" i="70"/>
  <c r="F9" i="77" s="1"/>
  <c r="H7" i="70"/>
  <c r="F8" i="77" s="1"/>
  <c r="F13" i="77" l="1"/>
  <c r="F22" i="77" s="1"/>
  <c r="H12" i="70"/>
  <c r="H19" i="70" s="1"/>
  <c r="H21" i="70" s="1"/>
  <c r="K23" i="77"/>
  <c r="K15" i="77"/>
  <c r="K14" i="77"/>
  <c r="K12" i="77"/>
  <c r="K11" i="77"/>
  <c r="K10" i="77"/>
  <c r="K9" i="77"/>
  <c r="I22" i="77"/>
  <c r="I24" i="77" s="1"/>
  <c r="F24" i="77" l="1"/>
  <c r="G22" i="77"/>
  <c r="G24" i="77" s="1"/>
  <c r="H22" i="77"/>
  <c r="H24" i="77" s="1"/>
  <c r="J22" i="77"/>
  <c r="K17" i="77"/>
  <c r="K18" i="77"/>
  <c r="K19" i="77"/>
  <c r="L40" i="76"/>
  <c r="L39" i="76"/>
  <c r="L38" i="76"/>
  <c r="L36" i="76"/>
  <c r="L35" i="76"/>
  <c r="L34" i="76"/>
  <c r="L33" i="76"/>
  <c r="L32" i="76"/>
  <c r="L31" i="76"/>
  <c r="L30" i="76"/>
  <c r="L29" i="76"/>
  <c r="L28" i="76"/>
  <c r="L27" i="76"/>
  <c r="L26" i="76"/>
  <c r="F19" i="76"/>
  <c r="J19" i="75"/>
  <c r="J24" i="77" l="1"/>
  <c r="K22" i="77"/>
  <c r="K13" i="77"/>
  <c r="L37" i="76"/>
  <c r="K24" i="77" l="1"/>
  <c r="K17" i="75" l="1"/>
  <c r="F19" i="75"/>
  <c r="F23" i="75" s="1"/>
  <c r="I37" i="76"/>
  <c r="I41" i="76" s="1"/>
  <c r="K19" i="76"/>
  <c r="K23" i="76" s="1"/>
  <c r="H19" i="76"/>
  <c r="H23" i="76" s="1"/>
  <c r="G19" i="76"/>
  <c r="G23" i="76" s="1"/>
  <c r="K8" i="75"/>
  <c r="K9" i="75"/>
  <c r="P11" i="75"/>
  <c r="K10" i="75"/>
  <c r="M11" i="75"/>
  <c r="K12" i="75"/>
  <c r="K13" i="75"/>
  <c r="K14" i="75"/>
  <c r="K15" i="75"/>
  <c r="K16" i="75"/>
  <c r="K22" i="75"/>
  <c r="K21" i="75"/>
  <c r="K20" i="75"/>
  <c r="M12" i="75"/>
  <c r="L11" i="75"/>
  <c r="L9" i="75"/>
  <c r="M7" i="75"/>
  <c r="L7" i="75"/>
  <c r="G19" i="74"/>
  <c r="H19" i="74"/>
  <c r="I19" i="74"/>
  <c r="F19" i="74"/>
  <c r="F37" i="76" l="1"/>
  <c r="F41" i="76" s="1"/>
  <c r="J37" i="76"/>
  <c r="J41" i="76" s="1"/>
  <c r="I19" i="76"/>
  <c r="I23" i="76" s="1"/>
  <c r="G37" i="76"/>
  <c r="G41" i="76" s="1"/>
  <c r="K37" i="76"/>
  <c r="K41" i="76" s="1"/>
  <c r="J19" i="76"/>
  <c r="J23" i="76" s="1"/>
  <c r="H37" i="76"/>
  <c r="H41" i="76" s="1"/>
  <c r="F23" i="76"/>
  <c r="I19" i="75"/>
  <c r="I23" i="75" s="1"/>
  <c r="O11" i="75"/>
  <c r="J23" i="75"/>
  <c r="M9" i="75"/>
  <c r="O9" i="75" s="1"/>
  <c r="L8" i="75"/>
  <c r="M10" i="75"/>
  <c r="G19" i="75"/>
  <c r="G23" i="75" s="1"/>
  <c r="H19" i="75"/>
  <c r="H23" i="75" s="1"/>
  <c r="M8" i="75"/>
  <c r="P10" i="75"/>
  <c r="L12" i="75"/>
  <c r="O12" i="75" s="1"/>
  <c r="L10" i="75"/>
  <c r="J26" i="73"/>
  <c r="J19" i="73"/>
  <c r="I10" i="73"/>
  <c r="L41" i="76" l="1"/>
  <c r="O10" i="75"/>
  <c r="K19" i="75"/>
  <c r="O8" i="75"/>
  <c r="K23" i="75"/>
  <c r="H10" i="73"/>
  <c r="G10" i="73" l="1"/>
  <c r="F10" i="73" l="1"/>
  <c r="J10" i="73" l="1"/>
  <c r="I26" i="73" l="1"/>
  <c r="H26" i="73"/>
  <c r="G26" i="73"/>
  <c r="F26" i="73"/>
  <c r="I19" i="73"/>
  <c r="H19" i="73"/>
  <c r="G19" i="73"/>
  <c r="G28" i="73" s="1"/>
  <c r="F19" i="73"/>
  <c r="F28" i="73" s="1"/>
  <c r="H16" i="73"/>
  <c r="G16" i="73"/>
  <c r="F16" i="73"/>
  <c r="I15" i="73"/>
  <c r="H15" i="73"/>
  <c r="G15" i="73"/>
  <c r="F15" i="73"/>
  <c r="J28" i="73"/>
  <c r="I28" i="73" l="1"/>
  <c r="H28" i="73"/>
  <c r="E138" i="70" l="1"/>
  <c r="F138" i="70"/>
  <c r="G138" i="70"/>
  <c r="G143" i="70" s="1"/>
  <c r="H138" i="70"/>
  <c r="I138" i="70"/>
  <c r="J138" i="70"/>
  <c r="K138" i="70"/>
  <c r="K143" i="70" s="1"/>
  <c r="L138" i="70"/>
  <c r="M138" i="70"/>
  <c r="N138" i="70"/>
  <c r="O138" i="70"/>
  <c r="O143" i="70" s="1"/>
  <c r="P138" i="70"/>
  <c r="Q138" i="70"/>
  <c r="R138" i="70"/>
  <c r="S138" i="70"/>
  <c r="S143" i="70" s="1"/>
  <c r="T138" i="70"/>
  <c r="U138" i="70"/>
  <c r="V138" i="70"/>
  <c r="E139" i="70"/>
  <c r="E144" i="70" s="1"/>
  <c r="F139" i="70"/>
  <c r="G139" i="70"/>
  <c r="H139" i="70"/>
  <c r="I139" i="70"/>
  <c r="I144" i="70" s="1"/>
  <c r="J139" i="70"/>
  <c r="K139" i="70"/>
  <c r="L139" i="70"/>
  <c r="M139" i="70"/>
  <c r="M144" i="70" s="1"/>
  <c r="N139" i="70"/>
  <c r="O139" i="70"/>
  <c r="P139" i="70"/>
  <c r="Q139" i="70"/>
  <c r="Q144" i="70" s="1"/>
  <c r="R139" i="70"/>
  <c r="S139" i="70"/>
  <c r="T139" i="70"/>
  <c r="U139" i="70"/>
  <c r="U144" i="70" s="1"/>
  <c r="V139" i="70"/>
  <c r="D139" i="70"/>
  <c r="V144" i="70" l="1"/>
  <c r="R144" i="70"/>
  <c r="N144" i="70"/>
  <c r="F144" i="70"/>
  <c r="T143" i="70"/>
  <c r="P143" i="70"/>
  <c r="L143" i="70"/>
  <c r="H143" i="70"/>
  <c r="J144" i="70"/>
  <c r="T144" i="70"/>
  <c r="P144" i="70"/>
  <c r="L144" i="70"/>
  <c r="H144" i="70"/>
  <c r="V143" i="70"/>
  <c r="R143" i="70"/>
  <c r="N143" i="70"/>
  <c r="J143" i="70"/>
  <c r="F143" i="70"/>
  <c r="D144" i="70"/>
  <c r="D143" i="70"/>
  <c r="S144" i="70"/>
  <c r="O144" i="70"/>
  <c r="K144" i="70"/>
  <c r="G144" i="70"/>
  <c r="U143" i="70"/>
  <c r="Q143" i="70"/>
  <c r="M143" i="70"/>
  <c r="I143" i="70"/>
  <c r="E143" i="70"/>
  <c r="W139" i="70"/>
  <c r="W138" i="70"/>
  <c r="G25" i="60"/>
  <c r="H25" i="60"/>
  <c r="I25" i="60"/>
  <c r="J25" i="60"/>
  <c r="K25" i="60"/>
  <c r="L25" i="60"/>
  <c r="M25" i="60"/>
  <c r="N25" i="60"/>
  <c r="G26" i="60"/>
  <c r="H26" i="60"/>
  <c r="I26" i="60"/>
  <c r="J26" i="60"/>
  <c r="K26" i="60"/>
  <c r="L26" i="60"/>
  <c r="M26" i="60"/>
  <c r="N26" i="60"/>
  <c r="G27" i="60"/>
  <c r="H27" i="60"/>
  <c r="I27" i="60"/>
  <c r="J27" i="60"/>
  <c r="K27" i="60"/>
  <c r="L27" i="60"/>
  <c r="M27" i="60"/>
  <c r="N27" i="60"/>
  <c r="G28" i="60"/>
  <c r="H28" i="60"/>
  <c r="I28" i="60"/>
  <c r="J28" i="60"/>
  <c r="K28" i="60"/>
  <c r="L28" i="60"/>
  <c r="M28" i="60"/>
  <c r="N28" i="60"/>
  <c r="G29" i="60"/>
  <c r="H29" i="60"/>
  <c r="I29" i="60"/>
  <c r="J29" i="60"/>
  <c r="K29" i="60"/>
  <c r="L29" i="60"/>
  <c r="M29" i="60"/>
  <c r="N29" i="60"/>
  <c r="G30" i="60"/>
  <c r="H30" i="60"/>
  <c r="I30" i="60"/>
  <c r="J30" i="60"/>
  <c r="K30" i="60"/>
  <c r="L30" i="60"/>
  <c r="M30" i="60"/>
  <c r="N30" i="60"/>
  <c r="G31" i="60"/>
  <c r="H31" i="60"/>
  <c r="I31" i="60"/>
  <c r="J31" i="60"/>
  <c r="K31" i="60"/>
  <c r="L31" i="60"/>
  <c r="M31" i="60"/>
  <c r="N31" i="60"/>
  <c r="G32" i="60"/>
  <c r="H32" i="60"/>
  <c r="I32" i="60"/>
  <c r="J32" i="60"/>
  <c r="K32" i="60"/>
  <c r="L32" i="60"/>
  <c r="M32" i="60"/>
  <c r="N32" i="60"/>
  <c r="G33" i="60"/>
  <c r="H33" i="60"/>
  <c r="I33" i="60"/>
  <c r="J33" i="60"/>
  <c r="K33" i="60"/>
  <c r="L33" i="60"/>
  <c r="M33" i="60"/>
  <c r="N33" i="60"/>
  <c r="G34" i="60"/>
  <c r="H34" i="60"/>
  <c r="I34" i="60"/>
  <c r="J34" i="60"/>
  <c r="K34" i="60"/>
  <c r="L34" i="60"/>
  <c r="M34" i="60"/>
  <c r="N34" i="60"/>
  <c r="G35" i="60"/>
  <c r="H35" i="60"/>
  <c r="I35" i="60"/>
  <c r="J35" i="60"/>
  <c r="K35" i="60"/>
  <c r="L35" i="60"/>
  <c r="M35" i="60"/>
  <c r="N35" i="60"/>
  <c r="G36" i="60"/>
  <c r="H36" i="60"/>
  <c r="I36" i="60"/>
  <c r="J36" i="60"/>
  <c r="K36" i="60"/>
  <c r="L36" i="60"/>
  <c r="M36" i="60"/>
  <c r="N36" i="60"/>
  <c r="F26" i="60"/>
  <c r="F27" i="60"/>
  <c r="F28" i="60"/>
  <c r="F29" i="60"/>
  <c r="F30" i="60"/>
  <c r="F31" i="60"/>
  <c r="F32" i="60"/>
  <c r="F33" i="60"/>
  <c r="F34" i="60"/>
  <c r="F35" i="60"/>
  <c r="F36" i="60"/>
  <c r="F25" i="60"/>
  <c r="O19" i="60"/>
  <c r="N19" i="60"/>
  <c r="M19" i="60"/>
  <c r="L19" i="60"/>
  <c r="K19" i="60"/>
  <c r="J19" i="60"/>
  <c r="I19" i="60"/>
  <c r="H19" i="60"/>
  <c r="G19" i="60"/>
  <c r="O18" i="60"/>
  <c r="N18" i="60"/>
  <c r="M18" i="60"/>
  <c r="L18" i="60"/>
  <c r="K18" i="60"/>
  <c r="J18" i="60"/>
  <c r="I18" i="60"/>
  <c r="H18" i="60"/>
  <c r="G18" i="60"/>
  <c r="O17" i="60"/>
  <c r="N17" i="60"/>
  <c r="M17" i="60"/>
  <c r="L17" i="60"/>
  <c r="K17" i="60"/>
  <c r="J17" i="60"/>
  <c r="I17" i="60"/>
  <c r="H17" i="60"/>
  <c r="G17" i="60"/>
  <c r="O16" i="60"/>
  <c r="N16" i="60"/>
  <c r="M16" i="60"/>
  <c r="L16" i="60"/>
  <c r="K16" i="60"/>
  <c r="J16" i="60"/>
  <c r="I16" i="60"/>
  <c r="H16" i="60"/>
  <c r="G16" i="60"/>
  <c r="O15" i="60"/>
  <c r="N15" i="60"/>
  <c r="M15" i="60"/>
  <c r="L15" i="60"/>
  <c r="K15" i="60"/>
  <c r="J15" i="60"/>
  <c r="I15" i="60"/>
  <c r="H15" i="60"/>
  <c r="G15" i="60"/>
  <c r="O14" i="60"/>
  <c r="N14" i="60"/>
  <c r="M14" i="60"/>
  <c r="L14" i="60"/>
  <c r="K14" i="60"/>
  <c r="J14" i="60"/>
  <c r="I14" i="60"/>
  <c r="H14" i="60"/>
  <c r="G14" i="60"/>
  <c r="O13" i="60"/>
  <c r="N13" i="60"/>
  <c r="M13" i="60"/>
  <c r="L13" i="60"/>
  <c r="K13" i="60"/>
  <c r="J13" i="60"/>
  <c r="I13" i="60"/>
  <c r="H13" i="60"/>
  <c r="G13" i="60"/>
  <c r="O12" i="60"/>
  <c r="N12" i="60"/>
  <c r="M12" i="60"/>
  <c r="L12" i="60"/>
  <c r="K12" i="60"/>
  <c r="J12" i="60"/>
  <c r="I12" i="60"/>
  <c r="H12" i="60"/>
  <c r="G12" i="60"/>
  <c r="O11" i="60"/>
  <c r="N11" i="60"/>
  <c r="M11" i="60"/>
  <c r="L11" i="60"/>
  <c r="K11" i="60"/>
  <c r="J11" i="60"/>
  <c r="I11" i="60"/>
  <c r="H11" i="60"/>
  <c r="G11" i="60"/>
  <c r="O10" i="60"/>
  <c r="N10" i="60"/>
  <c r="M10" i="60"/>
  <c r="L10" i="60"/>
  <c r="K10" i="60"/>
  <c r="J10" i="60"/>
  <c r="I10" i="60"/>
  <c r="H10" i="60"/>
  <c r="G10" i="60"/>
  <c r="O9" i="60"/>
  <c r="N9" i="60"/>
  <c r="M9" i="60"/>
  <c r="L9" i="60"/>
  <c r="K9" i="60"/>
  <c r="J9" i="60"/>
  <c r="I9" i="60"/>
  <c r="H9" i="60"/>
  <c r="G9" i="60"/>
  <c r="O8" i="60"/>
  <c r="N8" i="60"/>
  <c r="M8" i="60"/>
  <c r="L8" i="60"/>
  <c r="K8" i="60"/>
  <c r="J8" i="60"/>
  <c r="I8" i="60"/>
  <c r="H8" i="60"/>
  <c r="G8" i="60"/>
  <c r="F9" i="60"/>
  <c r="F10" i="60"/>
  <c r="F11" i="60"/>
  <c r="F12" i="60"/>
  <c r="F13" i="60"/>
  <c r="F14" i="60"/>
  <c r="F15" i="60"/>
  <c r="F16" i="60"/>
  <c r="F17" i="60"/>
  <c r="F18" i="60"/>
  <c r="F19" i="60"/>
  <c r="F8" i="60"/>
  <c r="V199" i="70"/>
  <c r="U199" i="70"/>
  <c r="T199" i="70"/>
  <c r="S199" i="70"/>
  <c r="R199" i="70"/>
  <c r="Q199" i="70"/>
  <c r="P199" i="70"/>
  <c r="O199" i="70"/>
  <c r="N199" i="70"/>
  <c r="M199" i="70"/>
  <c r="L199" i="70"/>
  <c r="K199" i="70"/>
  <c r="J199" i="70"/>
  <c r="I199" i="70"/>
  <c r="H199" i="70"/>
  <c r="G199" i="70"/>
  <c r="F199" i="70"/>
  <c r="E199" i="70"/>
  <c r="D199" i="70"/>
  <c r="W198" i="70"/>
  <c r="W197" i="70"/>
  <c r="W196" i="70"/>
  <c r="W195" i="70"/>
  <c r="W194" i="70"/>
  <c r="W193" i="70"/>
  <c r="W192" i="70"/>
  <c r="W191" i="70"/>
  <c r="W190" i="70"/>
  <c r="W189" i="70"/>
  <c r="W188" i="70"/>
  <c r="W187" i="70"/>
  <c r="V181" i="70"/>
  <c r="U181" i="70"/>
  <c r="T181" i="70"/>
  <c r="S181" i="70"/>
  <c r="R181" i="70"/>
  <c r="Q181" i="70"/>
  <c r="P181" i="70"/>
  <c r="O181" i="70"/>
  <c r="N181" i="70"/>
  <c r="M181" i="70"/>
  <c r="L181" i="70"/>
  <c r="K181" i="70"/>
  <c r="J181" i="70"/>
  <c r="I181" i="70"/>
  <c r="H181" i="70"/>
  <c r="G181" i="70"/>
  <c r="F181" i="70"/>
  <c r="E181" i="70"/>
  <c r="W180" i="70"/>
  <c r="W179" i="70"/>
  <c r="W178" i="70"/>
  <c r="W177" i="70"/>
  <c r="W176" i="70"/>
  <c r="W175" i="70"/>
  <c r="W174" i="70"/>
  <c r="W172" i="70"/>
  <c r="W171" i="70"/>
  <c r="G41" i="59"/>
  <c r="H41" i="59"/>
  <c r="I41" i="59"/>
  <c r="J41" i="59"/>
  <c r="K41" i="59"/>
  <c r="L41" i="59"/>
  <c r="M41" i="59"/>
  <c r="N41" i="59"/>
  <c r="G42" i="59"/>
  <c r="H42" i="59"/>
  <c r="I42" i="59"/>
  <c r="J42" i="59"/>
  <c r="K42" i="59"/>
  <c r="L42" i="59"/>
  <c r="M42" i="59"/>
  <c r="N42" i="59"/>
  <c r="F42" i="59"/>
  <c r="F41" i="59"/>
  <c r="G28" i="59"/>
  <c r="H28" i="59"/>
  <c r="I28" i="59"/>
  <c r="J28" i="59"/>
  <c r="K28" i="59"/>
  <c r="L28" i="59"/>
  <c r="M28" i="59"/>
  <c r="N28" i="59"/>
  <c r="G29" i="59"/>
  <c r="H29" i="59"/>
  <c r="I29" i="59"/>
  <c r="J29" i="59"/>
  <c r="K29" i="59"/>
  <c r="L29" i="59"/>
  <c r="M29" i="59"/>
  <c r="N29" i="59"/>
  <c r="G30" i="59"/>
  <c r="H30" i="59"/>
  <c r="I30" i="59"/>
  <c r="J30" i="59"/>
  <c r="K30" i="59"/>
  <c r="L30" i="59"/>
  <c r="M30" i="59"/>
  <c r="N30" i="59"/>
  <c r="G31" i="59"/>
  <c r="H31" i="59"/>
  <c r="I31" i="59"/>
  <c r="J31" i="59"/>
  <c r="K31" i="59"/>
  <c r="L31" i="59"/>
  <c r="M31" i="59"/>
  <c r="N31" i="59"/>
  <c r="G32" i="59"/>
  <c r="H32" i="59"/>
  <c r="I32" i="59"/>
  <c r="J32" i="59"/>
  <c r="K32" i="59"/>
  <c r="L32" i="59"/>
  <c r="M32" i="59"/>
  <c r="N32" i="59"/>
  <c r="G33" i="59"/>
  <c r="H33" i="59"/>
  <c r="I33" i="59"/>
  <c r="J33" i="59"/>
  <c r="K33" i="59"/>
  <c r="L33" i="59"/>
  <c r="M33" i="59"/>
  <c r="N33" i="59"/>
  <c r="G34" i="59"/>
  <c r="H34" i="59"/>
  <c r="I34" i="59"/>
  <c r="J34" i="59"/>
  <c r="K34" i="59"/>
  <c r="L34" i="59"/>
  <c r="M34" i="59"/>
  <c r="N34" i="59"/>
  <c r="G35" i="59"/>
  <c r="H35" i="59"/>
  <c r="I35" i="59"/>
  <c r="J35" i="59"/>
  <c r="K35" i="59"/>
  <c r="L35" i="59"/>
  <c r="M35" i="59"/>
  <c r="N35" i="59"/>
  <c r="G36" i="59"/>
  <c r="H36" i="59"/>
  <c r="I36" i="59"/>
  <c r="J36" i="59"/>
  <c r="K36" i="59"/>
  <c r="L36" i="59"/>
  <c r="M36" i="59"/>
  <c r="N36" i="59"/>
  <c r="G37" i="59"/>
  <c r="H37" i="59"/>
  <c r="I37" i="59"/>
  <c r="J37" i="59"/>
  <c r="K37" i="59"/>
  <c r="L37" i="59"/>
  <c r="M37" i="59"/>
  <c r="N37" i="59"/>
  <c r="G38" i="59"/>
  <c r="H38" i="59"/>
  <c r="I38" i="59"/>
  <c r="J38" i="59"/>
  <c r="K38" i="59"/>
  <c r="L38" i="59"/>
  <c r="M38" i="59"/>
  <c r="N38" i="59"/>
  <c r="G39" i="59"/>
  <c r="H39" i="59"/>
  <c r="I39" i="59"/>
  <c r="J39" i="59"/>
  <c r="K39" i="59"/>
  <c r="L39" i="59"/>
  <c r="M39" i="59"/>
  <c r="N39" i="59"/>
  <c r="F29" i="59"/>
  <c r="F30" i="59"/>
  <c r="F31" i="59"/>
  <c r="F32" i="59"/>
  <c r="F33" i="59"/>
  <c r="F34" i="59"/>
  <c r="F35" i="59"/>
  <c r="F36" i="59"/>
  <c r="F37" i="59"/>
  <c r="F38" i="59"/>
  <c r="F39" i="59"/>
  <c r="F28" i="59"/>
  <c r="G21" i="59"/>
  <c r="H21" i="59"/>
  <c r="I21" i="59"/>
  <c r="J21" i="59"/>
  <c r="K21" i="59"/>
  <c r="L21" i="59"/>
  <c r="M21" i="59"/>
  <c r="N21" i="59"/>
  <c r="O21" i="59"/>
  <c r="G22" i="59"/>
  <c r="H22" i="59"/>
  <c r="I22" i="59"/>
  <c r="J22" i="59"/>
  <c r="K22" i="59"/>
  <c r="L22" i="59"/>
  <c r="M22" i="59"/>
  <c r="N22" i="59"/>
  <c r="O22" i="59"/>
  <c r="F22" i="59"/>
  <c r="F21" i="59"/>
  <c r="G8" i="59"/>
  <c r="H8" i="59"/>
  <c r="I8" i="59"/>
  <c r="J8" i="59"/>
  <c r="K8" i="59"/>
  <c r="L8" i="59"/>
  <c r="M8" i="59"/>
  <c r="N8" i="59"/>
  <c r="O8" i="59"/>
  <c r="G9" i="59"/>
  <c r="H9" i="59"/>
  <c r="I9" i="59"/>
  <c r="J9" i="59"/>
  <c r="K9" i="59"/>
  <c r="L9" i="59"/>
  <c r="M9" i="59"/>
  <c r="N9" i="59"/>
  <c r="O9" i="59"/>
  <c r="G10" i="59"/>
  <c r="H10" i="59"/>
  <c r="I10" i="59"/>
  <c r="J10" i="59"/>
  <c r="K10" i="59"/>
  <c r="L10" i="59"/>
  <c r="M10" i="59"/>
  <c r="N10" i="59"/>
  <c r="O10" i="59"/>
  <c r="G11" i="59"/>
  <c r="H11" i="59"/>
  <c r="I11" i="59"/>
  <c r="J11" i="59"/>
  <c r="K11" i="59"/>
  <c r="L11" i="59"/>
  <c r="M11" i="59"/>
  <c r="N11" i="59"/>
  <c r="O11" i="59"/>
  <c r="G12" i="59"/>
  <c r="H12" i="59"/>
  <c r="I12" i="59"/>
  <c r="J12" i="59"/>
  <c r="K12" i="59"/>
  <c r="L12" i="59"/>
  <c r="M12" i="59"/>
  <c r="N12" i="59"/>
  <c r="O12" i="59"/>
  <c r="G13" i="59"/>
  <c r="H13" i="59"/>
  <c r="I13" i="59"/>
  <c r="J13" i="59"/>
  <c r="K13" i="59"/>
  <c r="L13" i="59"/>
  <c r="M13" i="59"/>
  <c r="N13" i="59"/>
  <c r="O13" i="59"/>
  <c r="G14" i="59"/>
  <c r="H14" i="59"/>
  <c r="I14" i="59"/>
  <c r="J14" i="59"/>
  <c r="K14" i="59"/>
  <c r="L14" i="59"/>
  <c r="M14" i="59"/>
  <c r="N14" i="59"/>
  <c r="O14" i="59"/>
  <c r="G15" i="59"/>
  <c r="H15" i="59"/>
  <c r="I15" i="59"/>
  <c r="J15" i="59"/>
  <c r="K15" i="59"/>
  <c r="L15" i="59"/>
  <c r="M15" i="59"/>
  <c r="N15" i="59"/>
  <c r="O15" i="59"/>
  <c r="G16" i="59"/>
  <c r="H16" i="59"/>
  <c r="I16" i="59"/>
  <c r="J16" i="59"/>
  <c r="K16" i="59"/>
  <c r="L16" i="59"/>
  <c r="M16" i="59"/>
  <c r="N16" i="59"/>
  <c r="O16" i="59"/>
  <c r="G17" i="59"/>
  <c r="H17" i="59"/>
  <c r="I17" i="59"/>
  <c r="J17" i="59"/>
  <c r="K17" i="59"/>
  <c r="L17" i="59"/>
  <c r="M17" i="59"/>
  <c r="N17" i="59"/>
  <c r="O17" i="59"/>
  <c r="G18" i="59"/>
  <c r="H18" i="59"/>
  <c r="I18" i="59"/>
  <c r="J18" i="59"/>
  <c r="K18" i="59"/>
  <c r="L18" i="59"/>
  <c r="M18" i="59"/>
  <c r="N18" i="59"/>
  <c r="O18" i="59"/>
  <c r="G19" i="59"/>
  <c r="H19" i="59"/>
  <c r="I19" i="59"/>
  <c r="J19" i="59"/>
  <c r="K19" i="59"/>
  <c r="L19" i="59"/>
  <c r="M19" i="59"/>
  <c r="N19" i="59"/>
  <c r="O19" i="59"/>
  <c r="F9" i="59"/>
  <c r="F10" i="59"/>
  <c r="F11" i="59"/>
  <c r="F12" i="59"/>
  <c r="F13" i="59"/>
  <c r="F14" i="59"/>
  <c r="F15" i="59"/>
  <c r="F16" i="59"/>
  <c r="F17" i="59"/>
  <c r="F18" i="59"/>
  <c r="F19" i="59"/>
  <c r="F8" i="59"/>
  <c r="W133" i="70"/>
  <c r="W132" i="70"/>
  <c r="V131" i="70"/>
  <c r="V134" i="70" s="1"/>
  <c r="U131" i="70"/>
  <c r="U134" i="70" s="1"/>
  <c r="T131" i="70"/>
  <c r="T134" i="70" s="1"/>
  <c r="S131" i="70"/>
  <c r="S134" i="70" s="1"/>
  <c r="R131" i="70"/>
  <c r="R134" i="70" s="1"/>
  <c r="Q131" i="70"/>
  <c r="P131" i="70"/>
  <c r="O131" i="70"/>
  <c r="O134" i="70" s="1"/>
  <c r="N131" i="70"/>
  <c r="N134" i="70" s="1"/>
  <c r="M131" i="70"/>
  <c r="L131" i="70"/>
  <c r="L134" i="70" s="1"/>
  <c r="K131" i="70"/>
  <c r="K134" i="70" s="1"/>
  <c r="J131" i="70"/>
  <c r="J134" i="70" s="1"/>
  <c r="I131" i="70"/>
  <c r="H131" i="70"/>
  <c r="G131" i="70"/>
  <c r="G134" i="70" s="1"/>
  <c r="F131" i="70"/>
  <c r="F134" i="70" s="1"/>
  <c r="E131" i="70"/>
  <c r="E134" i="70" s="1"/>
  <c r="D131" i="70"/>
  <c r="D134" i="70" s="1"/>
  <c r="W130" i="70"/>
  <c r="W129" i="70"/>
  <c r="W128" i="70"/>
  <c r="W127" i="70"/>
  <c r="W126" i="70"/>
  <c r="W125" i="70"/>
  <c r="W124" i="70"/>
  <c r="W123" i="70"/>
  <c r="W122" i="70"/>
  <c r="W121" i="70"/>
  <c r="W120" i="70"/>
  <c r="W119" i="70"/>
  <c r="W114" i="70"/>
  <c r="W113" i="70"/>
  <c r="V112" i="70"/>
  <c r="V115" i="70" s="1"/>
  <c r="U112" i="70"/>
  <c r="U115" i="70" s="1"/>
  <c r="T112" i="70"/>
  <c r="T115" i="70" s="1"/>
  <c r="S112" i="70"/>
  <c r="S115" i="70" s="1"/>
  <c r="R112" i="70"/>
  <c r="R115" i="70" s="1"/>
  <c r="Q112" i="70"/>
  <c r="Q115" i="70" s="1"/>
  <c r="P112" i="70"/>
  <c r="P115" i="70" s="1"/>
  <c r="O112" i="70"/>
  <c r="O115" i="70" s="1"/>
  <c r="N112" i="70"/>
  <c r="N115" i="70" s="1"/>
  <c r="M112" i="70"/>
  <c r="M115" i="70" s="1"/>
  <c r="L112" i="70"/>
  <c r="L115" i="70" s="1"/>
  <c r="K112" i="70"/>
  <c r="K115" i="70" s="1"/>
  <c r="J112" i="70"/>
  <c r="J115" i="70" s="1"/>
  <c r="I112" i="70"/>
  <c r="I115" i="70" s="1"/>
  <c r="H112" i="70"/>
  <c r="H115" i="70" s="1"/>
  <c r="G112" i="70"/>
  <c r="G115" i="70" s="1"/>
  <c r="F112" i="70"/>
  <c r="F115" i="70" s="1"/>
  <c r="E112" i="70"/>
  <c r="E115" i="70" s="1"/>
  <c r="D112" i="70"/>
  <c r="D115" i="70" s="1"/>
  <c r="W111" i="70"/>
  <c r="W110" i="70"/>
  <c r="W109" i="70"/>
  <c r="W108" i="70"/>
  <c r="W107" i="70"/>
  <c r="W106" i="70"/>
  <c r="W105" i="70"/>
  <c r="W104" i="70"/>
  <c r="W103" i="70"/>
  <c r="W102" i="70"/>
  <c r="W101" i="70"/>
  <c r="W100" i="70"/>
  <c r="J21" i="60" l="1"/>
  <c r="N21" i="60"/>
  <c r="H38" i="60"/>
  <c r="L38" i="60"/>
  <c r="G21" i="60"/>
  <c r="K21" i="60"/>
  <c r="O21" i="60"/>
  <c r="I38" i="60"/>
  <c r="M38" i="60"/>
  <c r="H21" i="60"/>
  <c r="L21" i="60"/>
  <c r="F38" i="60"/>
  <c r="J38" i="60"/>
  <c r="N38" i="60"/>
  <c r="I21" i="60"/>
  <c r="M21" i="60"/>
  <c r="G38" i="60"/>
  <c r="K38" i="60"/>
  <c r="W152" i="70"/>
  <c r="W162" i="70"/>
  <c r="W160" i="70"/>
  <c r="W164" i="70"/>
  <c r="W161" i="70"/>
  <c r="W159" i="70"/>
  <c r="W163" i="70"/>
  <c r="W143" i="70"/>
  <c r="W155" i="70"/>
  <c r="W153" i="70"/>
  <c r="W150" i="70"/>
  <c r="W151" i="70"/>
  <c r="W154" i="70"/>
  <c r="W144" i="70"/>
  <c r="M134" i="70"/>
  <c r="Q134" i="70"/>
  <c r="P134" i="70"/>
  <c r="W131" i="70"/>
  <c r="W134" i="70" s="1"/>
  <c r="H134" i="70"/>
  <c r="I134" i="70"/>
  <c r="W112" i="70"/>
  <c r="W115" i="70" s="1"/>
  <c r="W199" i="70"/>
  <c r="W181" i="70"/>
  <c r="O38" i="60" l="1"/>
  <c r="W165" i="70"/>
  <c r="W156" i="70"/>
  <c r="F585" i="71" l="1"/>
  <c r="E585" i="71"/>
  <c r="D585" i="71"/>
  <c r="J216" i="71"/>
  <c r="H216" i="71"/>
  <c r="F216" i="71"/>
  <c r="I198" i="71"/>
  <c r="I197" i="71"/>
  <c r="I196" i="71"/>
  <c r="I195" i="71"/>
  <c r="I194" i="71"/>
  <c r="I193" i="71"/>
  <c r="I192" i="71"/>
  <c r="I191" i="71"/>
  <c r="I190" i="71"/>
  <c r="I189" i="71"/>
  <c r="I188" i="71"/>
  <c r="I187" i="71"/>
  <c r="I186" i="71"/>
  <c r="I185" i="71"/>
  <c r="I184" i="71"/>
  <c r="I183" i="71"/>
  <c r="I182" i="71"/>
  <c r="I181" i="71"/>
  <c r="I180" i="71"/>
  <c r="I179" i="71"/>
  <c r="I178" i="71"/>
  <c r="I177" i="71"/>
  <c r="I176" i="71"/>
  <c r="I175" i="71"/>
  <c r="I174" i="71"/>
  <c r="I173" i="71"/>
  <c r="I172" i="71"/>
  <c r="I171" i="71"/>
  <c r="I170" i="71"/>
  <c r="I169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I155" i="71"/>
  <c r="I154" i="71"/>
  <c r="I153" i="71"/>
  <c r="I152" i="71"/>
  <c r="I151" i="71"/>
  <c r="I150" i="71"/>
  <c r="I149" i="71"/>
  <c r="I148" i="71"/>
  <c r="I147" i="71"/>
  <c r="I146" i="71"/>
  <c r="I145" i="71"/>
  <c r="I144" i="71"/>
  <c r="I143" i="71"/>
  <c r="I142" i="71"/>
  <c r="I141" i="71"/>
  <c r="I140" i="71"/>
  <c r="I139" i="71"/>
  <c r="I138" i="71"/>
  <c r="I133" i="71"/>
  <c r="I132" i="71"/>
  <c r="I131" i="71"/>
  <c r="I130" i="71"/>
  <c r="I129" i="71"/>
  <c r="I128" i="71"/>
  <c r="I127" i="71"/>
  <c r="I126" i="71"/>
  <c r="I125" i="71"/>
  <c r="I124" i="71"/>
  <c r="I123" i="71"/>
  <c r="I122" i="71"/>
  <c r="I121" i="71"/>
  <c r="I120" i="71"/>
  <c r="I119" i="71"/>
  <c r="I118" i="71"/>
  <c r="I117" i="71"/>
  <c r="I116" i="71"/>
  <c r="I115" i="71"/>
  <c r="I114" i="71"/>
  <c r="I113" i="71"/>
  <c r="I112" i="71"/>
  <c r="I111" i="71"/>
  <c r="I110" i="71"/>
  <c r="I109" i="71"/>
  <c r="I108" i="71"/>
  <c r="I107" i="71"/>
  <c r="I106" i="71"/>
  <c r="I105" i="71"/>
  <c r="I104" i="71"/>
  <c r="I103" i="71"/>
  <c r="I102" i="71"/>
  <c r="I101" i="71"/>
  <c r="I100" i="71"/>
  <c r="I99" i="71"/>
  <c r="I98" i="71"/>
  <c r="I97" i="71"/>
  <c r="I96" i="71"/>
  <c r="I95" i="71"/>
  <c r="I94" i="71"/>
  <c r="I93" i="71"/>
  <c r="I92" i="71"/>
  <c r="I91" i="71"/>
  <c r="I90" i="71"/>
  <c r="I89" i="71"/>
  <c r="I88" i="71"/>
  <c r="I87" i="71"/>
  <c r="I86" i="71"/>
  <c r="I85" i="71"/>
  <c r="I84" i="71"/>
  <c r="I83" i="71"/>
  <c r="I82" i="71"/>
  <c r="I81" i="71"/>
  <c r="I80" i="71"/>
  <c r="I79" i="71"/>
  <c r="I78" i="71"/>
  <c r="I77" i="71"/>
  <c r="I76" i="71"/>
  <c r="I75" i="71"/>
  <c r="I74" i="71"/>
  <c r="I73" i="71"/>
  <c r="I68" i="71"/>
  <c r="I67" i="71"/>
  <c r="I66" i="71"/>
  <c r="I65" i="71"/>
  <c r="I64" i="71"/>
  <c r="I63" i="71"/>
  <c r="I62" i="71"/>
  <c r="I61" i="71"/>
  <c r="I60" i="71"/>
  <c r="I59" i="71"/>
  <c r="I58" i="71"/>
  <c r="I57" i="71"/>
  <c r="I56" i="71"/>
  <c r="I55" i="71"/>
  <c r="I54" i="71"/>
  <c r="I53" i="71"/>
  <c r="I52" i="71"/>
  <c r="I51" i="71"/>
  <c r="I50" i="71"/>
  <c r="I49" i="71"/>
  <c r="I48" i="71"/>
  <c r="I47" i="71"/>
  <c r="I46" i="71"/>
  <c r="I45" i="71"/>
  <c r="I44" i="71"/>
  <c r="I43" i="71"/>
  <c r="I42" i="71"/>
  <c r="I41" i="71"/>
  <c r="I40" i="71"/>
  <c r="I39" i="71"/>
  <c r="I38" i="71"/>
  <c r="I37" i="71"/>
  <c r="I36" i="71"/>
  <c r="I35" i="71"/>
  <c r="I34" i="71"/>
  <c r="I33" i="71"/>
  <c r="I32" i="71"/>
  <c r="I31" i="71"/>
  <c r="I30" i="71"/>
  <c r="I29" i="71"/>
  <c r="I28" i="71"/>
  <c r="I27" i="71"/>
  <c r="I26" i="71"/>
  <c r="I25" i="71"/>
  <c r="I24" i="71"/>
  <c r="I23" i="71"/>
  <c r="I22" i="71"/>
  <c r="I21" i="71"/>
  <c r="I20" i="71"/>
  <c r="I19" i="71"/>
  <c r="I18" i="71"/>
  <c r="I17" i="71"/>
  <c r="I16" i="71"/>
  <c r="I15" i="71"/>
  <c r="I14" i="71"/>
  <c r="I13" i="71"/>
  <c r="I12" i="71"/>
  <c r="I11" i="71"/>
  <c r="I10" i="71"/>
  <c r="I9" i="71"/>
  <c r="I8" i="71"/>
  <c r="J12" i="15" l="1"/>
  <c r="I49" i="15" l="1"/>
  <c r="J50" i="15"/>
  <c r="P17" i="66" l="1"/>
  <c r="P16" i="66"/>
  <c r="P14" i="66"/>
  <c r="P11" i="66"/>
  <c r="P10" i="66"/>
  <c r="O17" i="66"/>
  <c r="O16" i="66"/>
  <c r="O14" i="66"/>
  <c r="O11" i="66"/>
  <c r="O10" i="66"/>
  <c r="M17" i="66"/>
  <c r="M16" i="66"/>
  <c r="M14" i="66"/>
  <c r="M11" i="66"/>
  <c r="M10" i="66"/>
  <c r="L17" i="66"/>
  <c r="L16" i="66"/>
  <c r="L14" i="66"/>
  <c r="L11" i="66"/>
  <c r="L10" i="66"/>
  <c r="G17" i="66"/>
  <c r="G16" i="66"/>
  <c r="F17" i="66"/>
  <c r="F16" i="66"/>
  <c r="G14" i="66"/>
  <c r="F14" i="66"/>
  <c r="J49" i="15"/>
  <c r="G11" i="66"/>
  <c r="F11" i="66"/>
  <c r="G10" i="66"/>
  <c r="F10" i="66"/>
  <c r="P9" i="66"/>
  <c r="O9" i="66"/>
  <c r="J10" i="28"/>
  <c r="M9" i="66"/>
  <c r="L9" i="66"/>
  <c r="G9" i="66"/>
  <c r="F9" i="66"/>
  <c r="H41" i="15" l="1"/>
  <c r="J98" i="65" l="1"/>
  <c r="I98" i="65"/>
  <c r="G98" i="65"/>
  <c r="K94" i="65"/>
  <c r="J94" i="65"/>
  <c r="I94" i="65"/>
  <c r="G94" i="65"/>
  <c r="J90" i="65"/>
  <c r="I90" i="65"/>
  <c r="G90" i="65"/>
  <c r="J82" i="65"/>
  <c r="I82" i="65"/>
  <c r="G82" i="65"/>
  <c r="J79" i="65"/>
  <c r="I79" i="65"/>
  <c r="G79" i="65"/>
  <c r="J74" i="65"/>
  <c r="I74" i="65"/>
  <c r="K74" i="65" s="1"/>
  <c r="G74" i="65"/>
  <c r="J71" i="65"/>
  <c r="I71" i="65"/>
  <c r="K71" i="65" s="1"/>
  <c r="G71" i="65"/>
  <c r="J64" i="65"/>
  <c r="I64" i="65"/>
  <c r="K64" i="65" s="1"/>
  <c r="G64" i="65"/>
  <c r="J50" i="65"/>
  <c r="I50" i="65"/>
  <c r="G50" i="65"/>
  <c r="J44" i="65"/>
  <c r="I44" i="65"/>
  <c r="G44" i="65"/>
  <c r="J38" i="65"/>
  <c r="I38" i="65"/>
  <c r="G38" i="65"/>
  <c r="J31" i="65"/>
  <c r="I31" i="65"/>
  <c r="G31" i="65"/>
  <c r="J25" i="65"/>
  <c r="G25" i="65"/>
  <c r="K98" i="65" l="1"/>
  <c r="K79" i="65"/>
  <c r="K44" i="65"/>
  <c r="K38" i="65"/>
  <c r="K31" i="65"/>
  <c r="K90" i="65"/>
  <c r="K82" i="65"/>
  <c r="G99" i="65"/>
  <c r="J99" i="65"/>
  <c r="I99" i="65"/>
  <c r="K25" i="65"/>
  <c r="D570" i="23"/>
  <c r="K99" i="65" l="1"/>
  <c r="G562" i="23"/>
  <c r="G561" i="23"/>
  <c r="G548" i="23" l="1"/>
  <c r="G549" i="23"/>
  <c r="D556" i="23"/>
  <c r="K9" i="27" l="1"/>
  <c r="H120" i="28" l="1"/>
  <c r="J117" i="28"/>
  <c r="J98" i="28"/>
  <c r="J100" i="28"/>
  <c r="J101" i="28"/>
  <c r="J102" i="28"/>
  <c r="J87" i="28"/>
  <c r="J89" i="28"/>
  <c r="J90" i="28"/>
  <c r="J84" i="28"/>
  <c r="J85" i="28"/>
  <c r="H81" i="15" l="1"/>
  <c r="K12" i="14" l="1"/>
  <c r="K13" i="14"/>
  <c r="K14" i="14"/>
  <c r="K15" i="14"/>
  <c r="K16" i="14"/>
  <c r="K17" i="14"/>
  <c r="K18" i="14"/>
  <c r="K19" i="14"/>
  <c r="K20" i="14"/>
  <c r="K21" i="14"/>
  <c r="K22" i="14"/>
  <c r="K23" i="14"/>
  <c r="K24" i="14"/>
  <c r="H9" i="14"/>
  <c r="H12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J11" i="28" l="1"/>
  <c r="J12" i="28"/>
  <c r="J13" i="28"/>
  <c r="J16" i="28"/>
  <c r="J18" i="28"/>
  <c r="J19" i="28"/>
  <c r="J20" i="28"/>
  <c r="J21" i="28"/>
  <c r="J22" i="28"/>
  <c r="J25" i="28"/>
  <c r="J26" i="28"/>
  <c r="J27" i="28"/>
  <c r="J28" i="28"/>
  <c r="J30" i="28"/>
  <c r="J31" i="28"/>
  <c r="J32" i="28"/>
  <c r="J33" i="28"/>
  <c r="J34" i="28"/>
  <c r="J35" i="28"/>
  <c r="J37" i="28"/>
  <c r="J38" i="28"/>
  <c r="J39" i="28"/>
  <c r="J41" i="28"/>
  <c r="J42" i="28"/>
  <c r="J43" i="28"/>
  <c r="J45" i="28"/>
  <c r="J46" i="28"/>
  <c r="J47" i="28"/>
  <c r="J48" i="28"/>
  <c r="J49" i="28"/>
  <c r="J50" i="28"/>
  <c r="J51" i="28"/>
  <c r="J52" i="28"/>
  <c r="J53" i="28"/>
  <c r="J54" i="28"/>
  <c r="J55" i="28"/>
  <c r="J57" i="28"/>
  <c r="J58" i="28"/>
  <c r="J59" i="28"/>
  <c r="J60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6" i="28"/>
  <c r="J91" i="28"/>
  <c r="J92" i="28"/>
  <c r="J93" i="28"/>
  <c r="J94" i="28"/>
  <c r="J95" i="28"/>
  <c r="J96" i="28"/>
  <c r="J97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9" i="28"/>
  <c r="M35" i="64"/>
  <c r="O18" i="66" s="1"/>
  <c r="H35" i="64"/>
  <c r="G35" i="64"/>
  <c r="F35" i="64"/>
  <c r="M34" i="64"/>
  <c r="I34" i="64" s="1"/>
  <c r="J34" i="64"/>
  <c r="M33" i="64"/>
  <c r="I33" i="64" s="1"/>
  <c r="J33" i="64"/>
  <c r="M32" i="64"/>
  <c r="I32" i="64" s="1"/>
  <c r="M31" i="64"/>
  <c r="I31" i="64" s="1"/>
  <c r="J31" i="64"/>
  <c r="M30" i="64"/>
  <c r="I30" i="64" s="1"/>
  <c r="J30" i="64"/>
  <c r="M29" i="64"/>
  <c r="M28" i="64"/>
  <c r="I28" i="64" s="1"/>
  <c r="J28" i="64"/>
  <c r="M27" i="64"/>
  <c r="I27" i="64" s="1"/>
  <c r="J27" i="64"/>
  <c r="M18" i="64"/>
  <c r="P18" i="66" s="1"/>
  <c r="H18" i="64"/>
  <c r="G18" i="64"/>
  <c r="F18" i="64"/>
  <c r="M17" i="64"/>
  <c r="I17" i="64" s="1"/>
  <c r="J17" i="64"/>
  <c r="M16" i="64"/>
  <c r="I16" i="64" s="1"/>
  <c r="J16" i="64"/>
  <c r="M15" i="64"/>
  <c r="I15" i="64" s="1"/>
  <c r="M14" i="64"/>
  <c r="J14" i="64"/>
  <c r="M13" i="64"/>
  <c r="I13" i="64" s="1"/>
  <c r="J13" i="64"/>
  <c r="M12" i="64"/>
  <c r="I12" i="64" s="1"/>
  <c r="J12" i="64"/>
  <c r="M11" i="64"/>
  <c r="I11" i="64" s="1"/>
  <c r="J11" i="64"/>
  <c r="M10" i="64"/>
  <c r="I10" i="64" s="1"/>
  <c r="J10" i="64"/>
  <c r="H16" i="63"/>
  <c r="G16" i="63"/>
  <c r="F16" i="63"/>
  <c r="H15" i="63"/>
  <c r="G15" i="63"/>
  <c r="F15" i="63"/>
  <c r="H14" i="63"/>
  <c r="G14" i="63"/>
  <c r="F14" i="63"/>
  <c r="H13" i="63"/>
  <c r="G13" i="63"/>
  <c r="F13" i="63"/>
  <c r="H12" i="63"/>
  <c r="G12" i="63"/>
  <c r="F12" i="63"/>
  <c r="H11" i="63"/>
  <c r="G11" i="63"/>
  <c r="F11" i="63"/>
  <c r="H10" i="63"/>
  <c r="G10" i="63"/>
  <c r="F10" i="63"/>
  <c r="H9" i="63"/>
  <c r="G9" i="63"/>
  <c r="F9" i="63"/>
  <c r="P13" i="66" l="1"/>
  <c r="J35" i="64"/>
  <c r="O13" i="66"/>
  <c r="G17" i="63"/>
  <c r="G19" i="63" s="1"/>
  <c r="J13" i="63"/>
  <c r="J11" i="63"/>
  <c r="J15" i="63"/>
  <c r="F17" i="63"/>
  <c r="J10" i="63"/>
  <c r="J12" i="63"/>
  <c r="J14" i="63"/>
  <c r="J16" i="63"/>
  <c r="H17" i="63"/>
  <c r="I15" i="63" s="1"/>
  <c r="J18" i="64"/>
  <c r="J9" i="63"/>
  <c r="J51" i="15"/>
  <c r="J52" i="15"/>
  <c r="I53" i="15"/>
  <c r="J53" i="15"/>
  <c r="J54" i="15"/>
  <c r="J55" i="15"/>
  <c r="J57" i="15"/>
  <c r="J58" i="15"/>
  <c r="J59" i="15"/>
  <c r="J60" i="15"/>
  <c r="I61" i="15"/>
  <c r="J61" i="15"/>
  <c r="J62" i="15"/>
  <c r="J63" i="15"/>
  <c r="J64" i="15"/>
  <c r="J65" i="15"/>
  <c r="J66" i="15"/>
  <c r="J68" i="15"/>
  <c r="I69" i="15"/>
  <c r="J69" i="15"/>
  <c r="J70" i="15"/>
  <c r="J71" i="15"/>
  <c r="J72" i="15"/>
  <c r="J73" i="15"/>
  <c r="J74" i="15"/>
  <c r="J76" i="15"/>
  <c r="I77" i="15"/>
  <c r="J77" i="15"/>
  <c r="J78" i="15"/>
  <c r="J79" i="15"/>
  <c r="J80" i="15"/>
  <c r="M81" i="15"/>
  <c r="F18" i="66" s="1"/>
  <c r="M80" i="15"/>
  <c r="I80" i="15" s="1"/>
  <c r="M79" i="15"/>
  <c r="I79" i="15" s="1"/>
  <c r="M78" i="15"/>
  <c r="I78" i="15" s="1"/>
  <c r="M77" i="15"/>
  <c r="M76" i="15"/>
  <c r="I76" i="15" s="1"/>
  <c r="M75" i="15"/>
  <c r="I75" i="15" s="1"/>
  <c r="M74" i="15"/>
  <c r="I74" i="15" s="1"/>
  <c r="M73" i="15"/>
  <c r="I73" i="15" s="1"/>
  <c r="M72" i="15"/>
  <c r="I72" i="15" s="1"/>
  <c r="M71" i="15"/>
  <c r="I71" i="15" s="1"/>
  <c r="M70" i="15"/>
  <c r="I70" i="15" s="1"/>
  <c r="M69" i="15"/>
  <c r="M68" i="15"/>
  <c r="I68" i="15" s="1"/>
  <c r="M67" i="15"/>
  <c r="I67" i="15" s="1"/>
  <c r="M66" i="15"/>
  <c r="I66" i="15" s="1"/>
  <c r="M65" i="15"/>
  <c r="I65" i="15" s="1"/>
  <c r="M64" i="15"/>
  <c r="I64" i="15" s="1"/>
  <c r="M63" i="15"/>
  <c r="I63" i="15" s="1"/>
  <c r="M62" i="15"/>
  <c r="I62" i="15" s="1"/>
  <c r="M61" i="15"/>
  <c r="M60" i="15"/>
  <c r="I60" i="15" s="1"/>
  <c r="M59" i="15"/>
  <c r="I59" i="15" s="1"/>
  <c r="M58" i="15"/>
  <c r="I58" i="15" s="1"/>
  <c r="M57" i="15"/>
  <c r="I57" i="15" s="1"/>
  <c r="M56" i="15"/>
  <c r="M55" i="15"/>
  <c r="I55" i="15" s="1"/>
  <c r="M54" i="15"/>
  <c r="I54" i="15" s="1"/>
  <c r="M53" i="15"/>
  <c r="M52" i="15"/>
  <c r="I52" i="15" s="1"/>
  <c r="M51" i="15"/>
  <c r="I51" i="15" s="1"/>
  <c r="M50" i="15"/>
  <c r="I50" i="15" s="1"/>
  <c r="M49" i="15"/>
  <c r="G81" i="15"/>
  <c r="F81" i="15"/>
  <c r="I81" i="15" l="1"/>
  <c r="F13" i="66" s="1"/>
  <c r="J81" i="15"/>
  <c r="H19" i="63"/>
  <c r="I16" i="63"/>
  <c r="I14" i="63"/>
  <c r="I12" i="63"/>
  <c r="I10" i="63"/>
  <c r="I9" i="63"/>
  <c r="I11" i="63"/>
  <c r="I13" i="63"/>
  <c r="J17" i="63"/>
  <c r="L17" i="30"/>
  <c r="K17" i="30"/>
  <c r="J17" i="30"/>
  <c r="H17" i="30"/>
  <c r="I17" i="63" l="1"/>
  <c r="F9" i="14" l="1"/>
  <c r="I85" i="23" l="1"/>
  <c r="F86" i="23"/>
  <c r="F62" i="23"/>
  <c r="F63" i="23"/>
  <c r="F179" i="23" l="1"/>
  <c r="G20" i="45" l="1"/>
  <c r="G19" i="45"/>
  <c r="I17" i="30" l="1"/>
  <c r="I16" i="30"/>
  <c r="G17" i="30" l="1"/>
  <c r="O30" i="60" l="1"/>
  <c r="O28" i="60" l="1"/>
  <c r="O29" i="60"/>
  <c r="O35" i="60"/>
  <c r="O27" i="60"/>
  <c r="O26" i="60"/>
  <c r="O36" i="60"/>
  <c r="O34" i="60"/>
  <c r="O32" i="60"/>
  <c r="O31" i="60"/>
  <c r="O33" i="60"/>
  <c r="O25" i="60"/>
  <c r="K37" i="60" l="1"/>
  <c r="J37" i="60"/>
  <c r="F37" i="60"/>
  <c r="G37" i="60"/>
  <c r="N37" i="60"/>
  <c r="M37" i="60"/>
  <c r="L37" i="60"/>
  <c r="I37" i="60"/>
  <c r="H37" i="60"/>
  <c r="M20" i="60"/>
  <c r="O20" i="60"/>
  <c r="N20" i="60"/>
  <c r="L20" i="60"/>
  <c r="K20" i="60"/>
  <c r="J20" i="60"/>
  <c r="H20" i="60"/>
  <c r="G20" i="60"/>
  <c r="O42" i="59"/>
  <c r="O35" i="59"/>
  <c r="L44" i="59"/>
  <c r="J24" i="59"/>
  <c r="O41" i="59"/>
  <c r="O39" i="59"/>
  <c r="O38" i="59"/>
  <c r="O37" i="59"/>
  <c r="O36" i="59"/>
  <c r="O34" i="59"/>
  <c r="O33" i="59"/>
  <c r="O32" i="59"/>
  <c r="O31" i="59"/>
  <c r="O30" i="59"/>
  <c r="O29" i="59"/>
  <c r="O28" i="59"/>
  <c r="F40" i="59"/>
  <c r="O40" i="59" l="1"/>
  <c r="I39" i="60"/>
  <c r="K39" i="60"/>
  <c r="G39" i="60"/>
  <c r="M39" i="60"/>
  <c r="F43" i="59"/>
  <c r="D648" i="23" s="1"/>
  <c r="E648" i="23"/>
  <c r="F39" i="60"/>
  <c r="N39" i="60"/>
  <c r="J39" i="60"/>
  <c r="H39" i="60"/>
  <c r="L39" i="60"/>
  <c r="K22" i="60"/>
  <c r="H22" i="60"/>
  <c r="L22" i="60"/>
  <c r="J22" i="60"/>
  <c r="N22" i="60"/>
  <c r="M22" i="60"/>
  <c r="G22" i="60"/>
  <c r="O22" i="60"/>
  <c r="I20" i="60"/>
  <c r="F20" i="60"/>
  <c r="N24" i="59"/>
  <c r="M24" i="59"/>
  <c r="G44" i="59"/>
  <c r="O24" i="59"/>
  <c r="L24" i="59"/>
  <c r="F44" i="59"/>
  <c r="H24" i="59"/>
  <c r="K44" i="59"/>
  <c r="N44" i="59"/>
  <c r="H44" i="59"/>
  <c r="G24" i="59"/>
  <c r="J44" i="59"/>
  <c r="O37" i="60" l="1"/>
  <c r="F648" i="23"/>
  <c r="F22" i="60"/>
  <c r="I22" i="60"/>
  <c r="K24" i="59"/>
  <c r="I44" i="59"/>
  <c r="M44" i="59"/>
  <c r="F24" i="59"/>
  <c r="O39" i="60" l="1"/>
  <c r="I24" i="59"/>
  <c r="O44" i="59" s="1"/>
  <c r="G20" i="59" l="1"/>
  <c r="H20" i="59"/>
  <c r="I20" i="59"/>
  <c r="J20" i="59"/>
  <c r="K20" i="59"/>
  <c r="L20" i="59"/>
  <c r="M20" i="59"/>
  <c r="N20" i="59"/>
  <c r="O20" i="59"/>
  <c r="F20" i="59"/>
  <c r="F23" i="59" s="1"/>
  <c r="E644" i="23" l="1"/>
  <c r="E647" i="23"/>
  <c r="E639" i="23"/>
  <c r="E645" i="23"/>
  <c r="E641" i="23"/>
  <c r="E638" i="23"/>
  <c r="E640" i="23"/>
  <c r="E643" i="23"/>
  <c r="E646" i="23"/>
  <c r="E642" i="23"/>
  <c r="L40" i="59"/>
  <c r="M23" i="59"/>
  <c r="M25" i="59" s="1"/>
  <c r="H40" i="59"/>
  <c r="G40" i="59"/>
  <c r="K40" i="59"/>
  <c r="O43" i="59"/>
  <c r="O45" i="59" s="1"/>
  <c r="G23" i="59"/>
  <c r="G25" i="59" s="1"/>
  <c r="K23" i="59"/>
  <c r="K25" i="59" s="1"/>
  <c r="O23" i="59"/>
  <c r="O25" i="59" s="1"/>
  <c r="I40" i="59"/>
  <c r="M40" i="59"/>
  <c r="H23" i="59"/>
  <c r="H25" i="59" s="1"/>
  <c r="L23" i="59"/>
  <c r="L25" i="59" s="1"/>
  <c r="J23" i="59"/>
  <c r="J25" i="59" s="1"/>
  <c r="I23" i="59"/>
  <c r="I25" i="59" s="1"/>
  <c r="F45" i="59"/>
  <c r="J40" i="59"/>
  <c r="N40" i="59"/>
  <c r="N23" i="59"/>
  <c r="N25" i="59" s="1"/>
  <c r="D645" i="23" l="1"/>
  <c r="F645" i="23" s="1"/>
  <c r="D647" i="23"/>
  <c r="F647" i="23" s="1"/>
  <c r="D640" i="23"/>
  <c r="F640" i="23" s="1"/>
  <c r="D638" i="23"/>
  <c r="F638" i="23" s="1"/>
  <c r="E654" i="23"/>
  <c r="E652" i="23"/>
  <c r="E651" i="23"/>
  <c r="E653" i="23"/>
  <c r="D646" i="23"/>
  <c r="F646" i="23" s="1"/>
  <c r="D643" i="23"/>
  <c r="F643" i="23" s="1"/>
  <c r="D641" i="23"/>
  <c r="F641" i="23" s="1"/>
  <c r="E656" i="23"/>
  <c r="E655" i="23"/>
  <c r="D639" i="23"/>
  <c r="F639" i="23" s="1"/>
  <c r="E649" i="23"/>
  <c r="E650" i="23"/>
  <c r="D642" i="23"/>
  <c r="F642" i="23" s="1"/>
  <c r="D644" i="23"/>
  <c r="F644" i="23" s="1"/>
  <c r="N43" i="59"/>
  <c r="N45" i="59" s="1"/>
  <c r="G43" i="59"/>
  <c r="G45" i="59" s="1"/>
  <c r="H43" i="59"/>
  <c r="H45" i="59" s="1"/>
  <c r="L43" i="59"/>
  <c r="L45" i="59" s="1"/>
  <c r="M43" i="59"/>
  <c r="M45" i="59" s="1"/>
  <c r="J43" i="59"/>
  <c r="J45" i="59" s="1"/>
  <c r="I43" i="59"/>
  <c r="I45" i="59" s="1"/>
  <c r="K43" i="59"/>
  <c r="K45" i="59" s="1"/>
  <c r="F25" i="59"/>
  <c r="D653" i="23" l="1"/>
  <c r="F653" i="23" s="1"/>
  <c r="D649" i="23"/>
  <c r="F649" i="23" s="1"/>
  <c r="D656" i="23"/>
  <c r="F656" i="23" s="1"/>
  <c r="D654" i="23"/>
  <c r="F654" i="23" s="1"/>
  <c r="D652" i="23"/>
  <c r="F652" i="23" s="1"/>
  <c r="D650" i="23"/>
  <c r="F650" i="23" s="1"/>
  <c r="D655" i="23"/>
  <c r="F655" i="23" s="1"/>
  <c r="D651" i="23"/>
  <c r="F651" i="23" s="1"/>
  <c r="J633" i="23" l="1"/>
  <c r="F633" i="23"/>
  <c r="L633" i="23"/>
  <c r="G633" i="23"/>
  <c r="H633" i="23"/>
  <c r="K633" i="23"/>
  <c r="I633" i="23"/>
  <c r="E633" i="23"/>
  <c r="D633" i="23"/>
  <c r="E623" i="23" l="1"/>
  <c r="F623" i="23"/>
  <c r="G623" i="23"/>
  <c r="H623" i="23"/>
  <c r="I623" i="23"/>
  <c r="J623" i="23"/>
  <c r="K623" i="23"/>
  <c r="L623" i="23"/>
  <c r="M623" i="23"/>
  <c r="D623" i="23" l="1"/>
  <c r="E606" i="23" l="1"/>
  <c r="F606" i="23"/>
  <c r="G606" i="23"/>
  <c r="H606" i="23"/>
  <c r="I606" i="23"/>
  <c r="J606" i="23"/>
  <c r="K606" i="23"/>
  <c r="L606" i="23"/>
  <c r="E607" i="23"/>
  <c r="F607" i="23"/>
  <c r="G607" i="23"/>
  <c r="H607" i="23"/>
  <c r="D607" i="23"/>
  <c r="D606" i="23"/>
  <c r="E591" i="23" l="1"/>
  <c r="E593" i="23" s="1"/>
  <c r="F591" i="23"/>
  <c r="F593" i="23" s="1"/>
  <c r="G591" i="23"/>
  <c r="G593" i="23" s="1"/>
  <c r="H591" i="23"/>
  <c r="H593" i="23" s="1"/>
  <c r="I591" i="23"/>
  <c r="I593" i="23" s="1"/>
  <c r="J591" i="23"/>
  <c r="J593" i="23" s="1"/>
  <c r="K591" i="23"/>
  <c r="K593" i="23" s="1"/>
  <c r="L591" i="23"/>
  <c r="L593" i="23" s="1"/>
  <c r="M591" i="23"/>
  <c r="M593" i="23" s="1"/>
  <c r="D591" i="23"/>
  <c r="D593" i="23" s="1"/>
  <c r="M599" i="23" l="1"/>
  <c r="M603" i="23"/>
  <c r="M607" i="23"/>
  <c r="M600" i="23"/>
  <c r="M604" i="23"/>
  <c r="M597" i="23"/>
  <c r="M601" i="23"/>
  <c r="M605" i="23"/>
  <c r="M598" i="23"/>
  <c r="M606" i="23"/>
  <c r="M602" i="23"/>
  <c r="I599" i="23"/>
  <c r="I603" i="23"/>
  <c r="I607" i="23"/>
  <c r="I600" i="23"/>
  <c r="I604" i="23"/>
  <c r="I597" i="23"/>
  <c r="I601" i="23"/>
  <c r="I605" i="23"/>
  <c r="I598" i="23"/>
  <c r="I602" i="23"/>
  <c r="E599" i="23"/>
  <c r="E603" i="23"/>
  <c r="E600" i="23"/>
  <c r="E604" i="23"/>
  <c r="E597" i="23"/>
  <c r="E601" i="23"/>
  <c r="E605" i="23"/>
  <c r="E598" i="23"/>
  <c r="E602" i="23"/>
  <c r="L600" i="23"/>
  <c r="L604" i="23"/>
  <c r="L597" i="23"/>
  <c r="L601" i="23"/>
  <c r="L605" i="23"/>
  <c r="L598" i="23"/>
  <c r="L602" i="23"/>
  <c r="L607" i="23"/>
  <c r="L599" i="23"/>
  <c r="L603" i="23"/>
  <c r="H600" i="23"/>
  <c r="H604" i="23"/>
  <c r="H597" i="23"/>
  <c r="H601" i="23"/>
  <c r="H605" i="23"/>
  <c r="H598" i="23"/>
  <c r="H602" i="23"/>
  <c r="H603" i="23"/>
  <c r="H599" i="23"/>
  <c r="J598" i="23"/>
  <c r="J602" i="23"/>
  <c r="J599" i="23"/>
  <c r="J603" i="23"/>
  <c r="J607" i="23"/>
  <c r="J600" i="23"/>
  <c r="J604" i="23"/>
  <c r="J597" i="23"/>
  <c r="J605" i="23"/>
  <c r="J601" i="23"/>
  <c r="F598" i="23"/>
  <c r="F602" i="23"/>
  <c r="F599" i="23"/>
  <c r="F603" i="23"/>
  <c r="F600" i="23"/>
  <c r="F604" i="23"/>
  <c r="F597" i="23"/>
  <c r="F601" i="23"/>
  <c r="F605" i="23"/>
  <c r="D599" i="23"/>
  <c r="D603" i="23"/>
  <c r="D600" i="23"/>
  <c r="D604" i="23"/>
  <c r="D601" i="23"/>
  <c r="D605" i="23"/>
  <c r="D597" i="23"/>
  <c r="D598" i="23"/>
  <c r="D602" i="23"/>
  <c r="K597" i="23"/>
  <c r="K601" i="23"/>
  <c r="K605" i="23"/>
  <c r="K598" i="23"/>
  <c r="K602" i="23"/>
  <c r="K599" i="23"/>
  <c r="K603" i="23"/>
  <c r="K607" i="23"/>
  <c r="K600" i="23"/>
  <c r="K604" i="23"/>
  <c r="G597" i="23"/>
  <c r="G601" i="23"/>
  <c r="G605" i="23"/>
  <c r="G598" i="23"/>
  <c r="G602" i="23"/>
  <c r="G599" i="23"/>
  <c r="G603" i="23"/>
  <c r="G604" i="23"/>
  <c r="G600" i="23"/>
  <c r="D608" i="23" l="1"/>
  <c r="H608" i="23"/>
  <c r="K608" i="23"/>
  <c r="F608" i="23"/>
  <c r="E608" i="23"/>
  <c r="M608" i="23"/>
  <c r="J608" i="23"/>
  <c r="L608" i="23"/>
  <c r="I608" i="23"/>
  <c r="G608" i="23"/>
  <c r="K15" i="20"/>
  <c r="K32" i="20"/>
  <c r="K14" i="20"/>
  <c r="K13" i="20"/>
  <c r="K12" i="20"/>
  <c r="K11" i="20"/>
  <c r="K10" i="20"/>
  <c r="F137" i="23" l="1"/>
  <c r="F138" i="23"/>
  <c r="F139" i="23"/>
  <c r="F140" i="23"/>
  <c r="F141" i="23"/>
  <c r="D139" i="23"/>
  <c r="D140" i="23"/>
  <c r="D141" i="23"/>
  <c r="D138" i="23"/>
  <c r="D137" i="23"/>
  <c r="F142" i="23" l="1"/>
  <c r="G140" i="23" s="1"/>
  <c r="D142" i="23"/>
  <c r="E141" i="23" s="1"/>
  <c r="D589" i="71"/>
  <c r="E589" i="71"/>
  <c r="F589" i="71"/>
  <c r="G589" i="71"/>
  <c r="H589" i="71"/>
  <c r="D590" i="71"/>
  <c r="E590" i="71"/>
  <c r="F590" i="71"/>
  <c r="G590" i="71"/>
  <c r="H590" i="71"/>
  <c r="D591" i="71"/>
  <c r="E591" i="71"/>
  <c r="F591" i="71"/>
  <c r="G591" i="71"/>
  <c r="H591" i="71"/>
  <c r="D592" i="71"/>
  <c r="E592" i="71"/>
  <c r="F592" i="71"/>
  <c r="G592" i="71"/>
  <c r="H592" i="71"/>
  <c r="D593" i="71"/>
  <c r="E593" i="71"/>
  <c r="F593" i="71"/>
  <c r="G593" i="71"/>
  <c r="H593" i="71"/>
  <c r="H594" i="71" l="1"/>
  <c r="F594" i="71"/>
  <c r="E594" i="71"/>
  <c r="D594" i="71"/>
  <c r="G594" i="71"/>
  <c r="E138" i="23"/>
  <c r="E139" i="23"/>
  <c r="E140" i="23"/>
  <c r="E137" i="23"/>
  <c r="G138" i="23"/>
  <c r="G139" i="23"/>
  <c r="G141" i="23"/>
  <c r="H8" i="2"/>
  <c r="H10" i="2" s="1"/>
  <c r="H12" i="2"/>
  <c r="G137" i="23" l="1"/>
  <c r="G142" i="23" s="1"/>
  <c r="H13" i="2"/>
  <c r="H23" i="2" s="1"/>
  <c r="E142" i="23"/>
  <c r="M132" i="23" l="1"/>
  <c r="L132" i="23"/>
  <c r="K132" i="23"/>
  <c r="J132" i="23"/>
  <c r="I132" i="23"/>
  <c r="H132" i="23"/>
  <c r="G132" i="23"/>
  <c r="F132" i="23"/>
  <c r="E132" i="23"/>
  <c r="D132" i="23"/>
  <c r="F18" i="74" l="1"/>
  <c r="G18" i="74"/>
  <c r="G9" i="74" l="1"/>
  <c r="G17" i="74"/>
  <c r="E602" i="71"/>
  <c r="F15" i="74"/>
  <c r="D600" i="71"/>
  <c r="G14" i="74"/>
  <c r="E599" i="71"/>
  <c r="F16" i="74"/>
  <c r="D601" i="71"/>
  <c r="G15" i="74"/>
  <c r="E600" i="71"/>
  <c r="F9" i="74"/>
  <c r="F17" i="74"/>
  <c r="D602" i="71"/>
  <c r="G16" i="74"/>
  <c r="E601" i="71"/>
  <c r="F14" i="74"/>
  <c r="D599" i="71"/>
  <c r="H18" i="74"/>
  <c r="J19" i="74"/>
  <c r="J18" i="74"/>
  <c r="I18" i="74"/>
  <c r="I16" i="74" l="1"/>
  <c r="G601" i="71"/>
  <c r="J9" i="74"/>
  <c r="H15" i="74"/>
  <c r="F600" i="71"/>
  <c r="I9" i="74"/>
  <c r="I17" i="74"/>
  <c r="G602" i="71"/>
  <c r="J15" i="74"/>
  <c r="H600" i="71"/>
  <c r="H16" i="74"/>
  <c r="F601" i="71"/>
  <c r="I14" i="74"/>
  <c r="G599" i="71"/>
  <c r="J16" i="74"/>
  <c r="H601" i="71"/>
  <c r="H9" i="74"/>
  <c r="H17" i="74"/>
  <c r="F602" i="71"/>
  <c r="D603" i="71"/>
  <c r="E603" i="71"/>
  <c r="I15" i="74"/>
  <c r="G600" i="71"/>
  <c r="J14" i="74"/>
  <c r="H599" i="71"/>
  <c r="J17" i="74"/>
  <c r="H602" i="71"/>
  <c r="H14" i="74"/>
  <c r="F599" i="71"/>
  <c r="F10" i="74"/>
  <c r="G10" i="74"/>
  <c r="H10" i="74"/>
  <c r="I10" i="74"/>
  <c r="J10" i="74"/>
  <c r="F11" i="74"/>
  <c r="G11" i="74"/>
  <c r="H11" i="74"/>
  <c r="I11" i="74"/>
  <c r="J11" i="74"/>
  <c r="F12" i="74"/>
  <c r="G12" i="74"/>
  <c r="H12" i="74"/>
  <c r="I12" i="74"/>
  <c r="J12" i="74"/>
  <c r="F13" i="74"/>
  <c r="G13" i="74"/>
  <c r="H13" i="74"/>
  <c r="I13" i="74"/>
  <c r="J13" i="74"/>
  <c r="G20" i="74" l="1"/>
  <c r="F20" i="74"/>
  <c r="F603" i="71"/>
  <c r="G603" i="71"/>
  <c r="H603" i="71"/>
  <c r="H20" i="74"/>
  <c r="I20" i="74"/>
  <c r="J20" i="74"/>
  <c r="L105" i="23"/>
  <c r="H105" i="23"/>
  <c r="J105" i="23"/>
  <c r="F105" i="23"/>
  <c r="D105" i="23"/>
  <c r="K105" i="23"/>
  <c r="G105" i="23"/>
  <c r="M105" i="23"/>
  <c r="I105" i="23"/>
  <c r="E105" i="23"/>
  <c r="O22" i="46" l="1"/>
  <c r="O17" i="46"/>
  <c r="M24" i="46"/>
  <c r="L24" i="46"/>
  <c r="L22" i="46"/>
  <c r="M21" i="46"/>
  <c r="L21" i="46"/>
  <c r="M20" i="46"/>
  <c r="L20" i="46"/>
  <c r="L19" i="46"/>
  <c r="M18" i="46"/>
  <c r="L18" i="46"/>
  <c r="M17" i="46"/>
  <c r="L17" i="46"/>
  <c r="M16" i="46"/>
  <c r="L16" i="46"/>
  <c r="M15" i="46"/>
  <c r="L15" i="46"/>
  <c r="M13" i="46"/>
  <c r="L13" i="46"/>
  <c r="L12" i="46"/>
  <c r="L11" i="46"/>
  <c r="M10" i="46"/>
  <c r="L10" i="46"/>
  <c r="M9" i="46"/>
  <c r="L9" i="46"/>
  <c r="J24" i="46"/>
  <c r="J22" i="46"/>
  <c r="J21" i="46"/>
  <c r="J20" i="46"/>
  <c r="J19" i="46"/>
  <c r="J18" i="46"/>
  <c r="J17" i="46"/>
  <c r="J16" i="46"/>
  <c r="J15" i="46"/>
  <c r="J13" i="46"/>
  <c r="J12" i="46"/>
  <c r="J11" i="46"/>
  <c r="J10" i="46"/>
  <c r="J9" i="46"/>
  <c r="K24" i="46"/>
  <c r="K22" i="46"/>
  <c r="K21" i="46"/>
  <c r="K20" i="46"/>
  <c r="K19" i="46"/>
  <c r="K18" i="46"/>
  <c r="K17" i="46"/>
  <c r="K16" i="46"/>
  <c r="K15" i="46"/>
  <c r="K13" i="46"/>
  <c r="K10" i="46"/>
  <c r="K9" i="46"/>
  <c r="I24" i="46"/>
  <c r="H24" i="46"/>
  <c r="I22" i="46"/>
  <c r="H22" i="46"/>
  <c r="I21" i="46"/>
  <c r="H21" i="46"/>
  <c r="H20" i="46"/>
  <c r="H19" i="46"/>
  <c r="H18" i="46"/>
  <c r="I17" i="46"/>
  <c r="H17" i="46"/>
  <c r="I16" i="46"/>
  <c r="H16" i="46"/>
  <c r="H15" i="46"/>
  <c r="H13" i="46"/>
  <c r="H12" i="46"/>
  <c r="H11" i="46"/>
  <c r="I10" i="46"/>
  <c r="H10" i="46"/>
  <c r="H9" i="46"/>
  <c r="F24" i="46"/>
  <c r="G22" i="46"/>
  <c r="F22" i="46"/>
  <c r="F21" i="46"/>
  <c r="F20" i="46"/>
  <c r="F19" i="46"/>
  <c r="F18" i="46"/>
  <c r="G17" i="46"/>
  <c r="F17" i="46"/>
  <c r="F16" i="46"/>
  <c r="F15" i="46"/>
  <c r="G13" i="46"/>
  <c r="F13" i="46"/>
  <c r="F12" i="46"/>
  <c r="F11" i="46"/>
  <c r="F10" i="46"/>
  <c r="G9" i="46"/>
  <c r="F9" i="46"/>
  <c r="K24" i="45"/>
  <c r="K21" i="45"/>
  <c r="K15" i="45"/>
  <c r="I25" i="45"/>
  <c r="H25" i="45"/>
  <c r="I23" i="45"/>
  <c r="H23" i="45"/>
  <c r="I21" i="45"/>
  <c r="I18" i="45"/>
  <c r="H18" i="45"/>
  <c r="I15" i="45"/>
  <c r="I11" i="45"/>
  <c r="H11" i="45"/>
  <c r="Q84" i="23" l="1"/>
  <c r="N19" i="46" s="1"/>
  <c r="F53" i="23"/>
  <c r="Q89" i="23"/>
  <c r="N24" i="46" s="1"/>
  <c r="P89" i="23"/>
  <c r="G67" i="23" s="1"/>
  <c r="O87" i="23"/>
  <c r="M22" i="46" s="1"/>
  <c r="N79" i="23"/>
  <c r="L14" i="46" s="1"/>
  <c r="L23" i="46" s="1"/>
  <c r="L25" i="46" s="1"/>
  <c r="M79" i="23"/>
  <c r="R89" i="23" l="1"/>
  <c r="O24" i="46" s="1"/>
  <c r="H60" i="23"/>
  <c r="H67" i="23"/>
  <c r="K79" i="23"/>
  <c r="J14" i="46" s="1"/>
  <c r="J23" i="46" s="1"/>
  <c r="J25" i="46" s="1"/>
  <c r="J79" i="23"/>
  <c r="J88" i="23" s="1"/>
  <c r="J90" i="23" s="1"/>
  <c r="I20" i="46"/>
  <c r="H79" i="23"/>
  <c r="H14" i="46" s="1"/>
  <c r="H23" i="46" s="1"/>
  <c r="H25" i="46" s="1"/>
  <c r="G79" i="23"/>
  <c r="G88" i="23" s="1"/>
  <c r="G90" i="23" s="1"/>
  <c r="K68" i="23"/>
  <c r="J68" i="23"/>
  <c r="K67" i="23"/>
  <c r="J24" i="45" s="1"/>
  <c r="J67" i="23"/>
  <c r="K66" i="23"/>
  <c r="J66" i="23"/>
  <c r="F85" i="23"/>
  <c r="G20" i="46" s="1"/>
  <c r="G21" i="46"/>
  <c r="F81" i="23"/>
  <c r="G16" i="46" s="1"/>
  <c r="F89" i="23"/>
  <c r="G24" i="46" s="1"/>
  <c r="D79" i="23"/>
  <c r="E79" i="23"/>
  <c r="E88" i="23" s="1"/>
  <c r="F25" i="45"/>
  <c r="F24" i="45"/>
  <c r="F23" i="45"/>
  <c r="G21" i="45"/>
  <c r="F21" i="45"/>
  <c r="F20" i="45"/>
  <c r="F19" i="45"/>
  <c r="F18" i="45"/>
  <c r="F17" i="45"/>
  <c r="F16" i="45"/>
  <c r="G15" i="45"/>
  <c r="F15" i="45"/>
  <c r="F14" i="45"/>
  <c r="G13" i="45"/>
  <c r="F13" i="45"/>
  <c r="F12" i="45"/>
  <c r="F11" i="45"/>
  <c r="G10" i="45"/>
  <c r="F10" i="45"/>
  <c r="F68" i="23"/>
  <c r="G25" i="45" s="1"/>
  <c r="F67" i="23"/>
  <c r="G24" i="45" s="1"/>
  <c r="F66" i="23"/>
  <c r="G23" i="45" s="1"/>
  <c r="D65" i="23"/>
  <c r="D69" i="23" s="1"/>
  <c r="F61" i="23"/>
  <c r="G18" i="45" s="1"/>
  <c r="F60" i="23"/>
  <c r="G17" i="45" s="1"/>
  <c r="F59" i="23"/>
  <c r="G16" i="45" s="1"/>
  <c r="F57" i="23"/>
  <c r="G14" i="45" s="1"/>
  <c r="F55" i="23"/>
  <c r="G12" i="45" s="1"/>
  <c r="F54" i="23"/>
  <c r="G11" i="45" s="1"/>
  <c r="Q74" i="23"/>
  <c r="I74" i="23"/>
  <c r="I9" i="46" s="1"/>
  <c r="F75" i="23"/>
  <c r="G10" i="46" s="1"/>
  <c r="F76" i="23"/>
  <c r="G11" i="46" s="1"/>
  <c r="I76" i="23"/>
  <c r="I11" i="46" s="1"/>
  <c r="L76" i="23"/>
  <c r="K11" i="46" s="1"/>
  <c r="O76" i="23"/>
  <c r="M11" i="46" s="1"/>
  <c r="F77" i="23"/>
  <c r="G12" i="46" s="1"/>
  <c r="I77" i="23"/>
  <c r="I12" i="46" s="1"/>
  <c r="L77" i="23"/>
  <c r="K12" i="46" s="1"/>
  <c r="O77" i="23"/>
  <c r="M12" i="46" s="1"/>
  <c r="P78" i="23"/>
  <c r="I78" i="23"/>
  <c r="I13" i="46" s="1"/>
  <c r="F80" i="23"/>
  <c r="G15" i="46" s="1"/>
  <c r="I80" i="23"/>
  <c r="I15" i="46" s="1"/>
  <c r="P83" i="23"/>
  <c r="G59" i="23" s="1"/>
  <c r="J59" i="23" s="1"/>
  <c r="F83" i="23"/>
  <c r="G18" i="46" s="1"/>
  <c r="I83" i="23"/>
  <c r="I18" i="46" s="1"/>
  <c r="F84" i="23"/>
  <c r="G19" i="46" s="1"/>
  <c r="I84" i="23"/>
  <c r="I19" i="46" s="1"/>
  <c r="O84" i="23"/>
  <c r="M19" i="46" s="1"/>
  <c r="Q85" i="23"/>
  <c r="P85" i="23"/>
  <c r="G62" i="23" s="1"/>
  <c r="J62" i="23" s="1"/>
  <c r="Q87" i="23"/>
  <c r="K61" i="23"/>
  <c r="J18" i="45" s="1"/>
  <c r="J61" i="23"/>
  <c r="K54" i="23"/>
  <c r="J11" i="45" s="1"/>
  <c r="J54" i="23"/>
  <c r="P87" i="23"/>
  <c r="G64" i="23" s="1"/>
  <c r="J64" i="23" s="1"/>
  <c r="Q86" i="23"/>
  <c r="P86" i="23"/>
  <c r="G63" i="23" s="1"/>
  <c r="J63" i="23" s="1"/>
  <c r="Q82" i="23"/>
  <c r="P82" i="23"/>
  <c r="G58" i="23" s="1"/>
  <c r="J58" i="23" s="1"/>
  <c r="Q81" i="23"/>
  <c r="P81" i="23"/>
  <c r="Q80" i="23"/>
  <c r="P80" i="23"/>
  <c r="G57" i="23" s="1"/>
  <c r="J57" i="23" s="1"/>
  <c r="Q75" i="23"/>
  <c r="P75" i="23"/>
  <c r="G55" i="23" s="1"/>
  <c r="J55" i="23" s="1"/>
  <c r="P74" i="23"/>
  <c r="G53" i="23" s="1"/>
  <c r="R86" i="23" l="1"/>
  <c r="O21" i="46" s="1"/>
  <c r="N20" i="46"/>
  <c r="H62" i="23"/>
  <c r="I62" i="23" s="1"/>
  <c r="R85" i="23"/>
  <c r="O20" i="46" s="1"/>
  <c r="J23" i="45"/>
  <c r="L66" i="23"/>
  <c r="K23" i="45" s="1"/>
  <c r="J25" i="45"/>
  <c r="L68" i="23"/>
  <c r="K25" i="45" s="1"/>
  <c r="N15" i="46"/>
  <c r="H57" i="23"/>
  <c r="R80" i="23"/>
  <c r="O15" i="46" s="1"/>
  <c r="N17" i="46"/>
  <c r="H58" i="23"/>
  <c r="J53" i="23"/>
  <c r="N22" i="46"/>
  <c r="H64" i="23"/>
  <c r="L79" i="23"/>
  <c r="K14" i="46" s="1"/>
  <c r="H24" i="45"/>
  <c r="I67" i="23"/>
  <c r="I24" i="45" s="1"/>
  <c r="N10" i="46"/>
  <c r="H55" i="23"/>
  <c r="R75" i="23"/>
  <c r="O10" i="46" s="1"/>
  <c r="N16" i="46"/>
  <c r="R81" i="23"/>
  <c r="O16" i="46" s="1"/>
  <c r="N21" i="46"/>
  <c r="H63" i="23"/>
  <c r="I63" i="23" s="1"/>
  <c r="N9" i="46"/>
  <c r="H53" i="23"/>
  <c r="F22" i="45"/>
  <c r="F26" i="45" s="1"/>
  <c r="E90" i="23"/>
  <c r="F14" i="46"/>
  <c r="F23" i="46" s="1"/>
  <c r="F25" i="46" s="1"/>
  <c r="H17" i="45"/>
  <c r="K60" i="23"/>
  <c r="J17" i="45" s="1"/>
  <c r="L61" i="23"/>
  <c r="K18" i="45" s="1"/>
  <c r="I79" i="23"/>
  <c r="I14" i="46" s="1"/>
  <c r="L54" i="23"/>
  <c r="K11" i="45" s="1"/>
  <c r="R74" i="23"/>
  <c r="O9" i="46" s="1"/>
  <c r="P77" i="23"/>
  <c r="P84" i="23"/>
  <c r="M88" i="23"/>
  <c r="M90" i="23" s="1"/>
  <c r="F79" i="23"/>
  <c r="G14" i="46" s="1"/>
  <c r="Q78" i="23"/>
  <c r="Q83" i="23"/>
  <c r="D88" i="23"/>
  <c r="D90" i="23" s="1"/>
  <c r="P76" i="23"/>
  <c r="Q77" i="23"/>
  <c r="Q76" i="23"/>
  <c r="E65" i="23"/>
  <c r="P46" i="23"/>
  <c r="P40" i="23"/>
  <c r="J27" i="23"/>
  <c r="N12" i="46" l="1"/>
  <c r="R77" i="23"/>
  <c r="O12" i="46" s="1"/>
  <c r="N13" i="46"/>
  <c r="R78" i="23"/>
  <c r="O13" i="46" s="1"/>
  <c r="H21" i="45"/>
  <c r="K64" i="23"/>
  <c r="J21" i="45" s="1"/>
  <c r="H20" i="45"/>
  <c r="I20" i="45"/>
  <c r="K63" i="23"/>
  <c r="L63" i="23" s="1"/>
  <c r="H19" i="45"/>
  <c r="I19" i="45"/>
  <c r="K62" i="23"/>
  <c r="L62" i="23" s="1"/>
  <c r="F65" i="23"/>
  <c r="G22" i="45" s="1"/>
  <c r="E69" i="23"/>
  <c r="F69" i="23" s="1"/>
  <c r="G26" i="45" s="1"/>
  <c r="F90" i="23"/>
  <c r="G25" i="46" s="1"/>
  <c r="H14" i="45"/>
  <c r="I57" i="23"/>
  <c r="I14" i="45" s="1"/>
  <c r="K57" i="23"/>
  <c r="N11" i="46"/>
  <c r="R76" i="23"/>
  <c r="O11" i="46" s="1"/>
  <c r="N18" i="46"/>
  <c r="R83" i="23"/>
  <c r="O18" i="46" s="1"/>
  <c r="H59" i="23"/>
  <c r="G60" i="23"/>
  <c r="R84" i="23"/>
  <c r="O19" i="46" s="1"/>
  <c r="H10" i="45"/>
  <c r="K53" i="23"/>
  <c r="I53" i="23"/>
  <c r="I10" i="45" s="1"/>
  <c r="H12" i="45"/>
  <c r="I55" i="23"/>
  <c r="I12" i="45" s="1"/>
  <c r="K55" i="23"/>
  <c r="H15" i="45"/>
  <c r="K58" i="23"/>
  <c r="J15" i="45" s="1"/>
  <c r="O79" i="23"/>
  <c r="M14" i="46" s="1"/>
  <c r="P79" i="23"/>
  <c r="H88" i="23"/>
  <c r="Q79" i="23"/>
  <c r="F88" i="23"/>
  <c r="G23" i="46" s="1"/>
  <c r="N88" i="23"/>
  <c r="K88" i="23"/>
  <c r="O22" i="44"/>
  <c r="O16" i="44"/>
  <c r="M22" i="44"/>
  <c r="M21" i="44"/>
  <c r="L21" i="44"/>
  <c r="M20" i="44"/>
  <c r="L20" i="44"/>
  <c r="M18" i="44"/>
  <c r="L18" i="44"/>
  <c r="M17" i="44"/>
  <c r="L17" i="44"/>
  <c r="M16" i="44"/>
  <c r="L16" i="44"/>
  <c r="M15" i="44"/>
  <c r="L15" i="44"/>
  <c r="M13" i="44"/>
  <c r="L13" i="44"/>
  <c r="M10" i="44"/>
  <c r="L10" i="44"/>
  <c r="M9" i="44"/>
  <c r="L9" i="44"/>
  <c r="K22" i="44"/>
  <c r="J22" i="44"/>
  <c r="K21" i="44"/>
  <c r="J21" i="44"/>
  <c r="K20" i="44"/>
  <c r="J20" i="44"/>
  <c r="K19" i="44"/>
  <c r="J19" i="44"/>
  <c r="K18" i="44"/>
  <c r="J18" i="44"/>
  <c r="K17" i="44"/>
  <c r="J17" i="44"/>
  <c r="K16" i="44"/>
  <c r="J16" i="44"/>
  <c r="K15" i="44"/>
  <c r="J15" i="44"/>
  <c r="K13" i="44"/>
  <c r="J13" i="44"/>
  <c r="K10" i="44"/>
  <c r="J10" i="44"/>
  <c r="K9" i="44"/>
  <c r="J9" i="44"/>
  <c r="I22" i="44"/>
  <c r="I16" i="44"/>
  <c r="H16" i="44"/>
  <c r="I10" i="44"/>
  <c r="H10" i="44"/>
  <c r="G22" i="44"/>
  <c r="G17" i="44"/>
  <c r="F17" i="44"/>
  <c r="G16" i="44"/>
  <c r="F16" i="44"/>
  <c r="G13" i="44"/>
  <c r="F13" i="44"/>
  <c r="G9" i="44"/>
  <c r="F9" i="44"/>
  <c r="P88" i="23" l="1"/>
  <c r="P90" i="23" s="1"/>
  <c r="G56" i="23"/>
  <c r="H16" i="45"/>
  <c r="I59" i="23"/>
  <c r="I16" i="45" s="1"/>
  <c r="K59" i="23"/>
  <c r="J14" i="45"/>
  <c r="L57" i="23"/>
  <c r="K14" i="45" s="1"/>
  <c r="N14" i="46"/>
  <c r="N23" i="46" s="1"/>
  <c r="N25" i="46" s="1"/>
  <c r="H56" i="23"/>
  <c r="R79" i="23"/>
  <c r="O14" i="46" s="1"/>
  <c r="J12" i="45"/>
  <c r="L55" i="23"/>
  <c r="K12" i="45" s="1"/>
  <c r="J20" i="45"/>
  <c r="K20" i="45"/>
  <c r="J10" i="45"/>
  <c r="L53" i="23"/>
  <c r="K10" i="45" s="1"/>
  <c r="J60" i="23"/>
  <c r="L60" i="23" s="1"/>
  <c r="K17" i="45" s="1"/>
  <c r="I60" i="23"/>
  <c r="I17" i="45" s="1"/>
  <c r="J19" i="45"/>
  <c r="K19" i="45"/>
  <c r="O88" i="23"/>
  <c r="M23" i="46" s="1"/>
  <c r="N90" i="23"/>
  <c r="O90" i="23" s="1"/>
  <c r="M25" i="46" s="1"/>
  <c r="L88" i="23"/>
  <c r="K23" i="46" s="1"/>
  <c r="K90" i="23"/>
  <c r="L90" i="23" s="1"/>
  <c r="K25" i="46" s="1"/>
  <c r="I88" i="23"/>
  <c r="I23" i="46" s="1"/>
  <c r="H90" i="23"/>
  <c r="I90" i="23" s="1"/>
  <c r="I25" i="46" s="1"/>
  <c r="Q88" i="23"/>
  <c r="K21" i="43"/>
  <c r="I21" i="43"/>
  <c r="I18" i="43"/>
  <c r="I11" i="43"/>
  <c r="H11" i="43"/>
  <c r="H18" i="43"/>
  <c r="G15" i="43"/>
  <c r="G21" i="43"/>
  <c r="F15" i="43"/>
  <c r="L22" i="44"/>
  <c r="L19" i="44"/>
  <c r="R88" i="23" l="1"/>
  <c r="O23" i="46" s="1"/>
  <c r="H13" i="45"/>
  <c r="H22" i="45" s="1"/>
  <c r="H26" i="45" s="1"/>
  <c r="I56" i="23"/>
  <c r="I13" i="45" s="1"/>
  <c r="K56" i="23"/>
  <c r="H65" i="23"/>
  <c r="J16" i="45"/>
  <c r="L59" i="23"/>
  <c r="K16" i="45" s="1"/>
  <c r="J56" i="23"/>
  <c r="J65" i="23" s="1"/>
  <c r="J69" i="23" s="1"/>
  <c r="G65" i="23"/>
  <c r="G69" i="23" s="1"/>
  <c r="Q90" i="23"/>
  <c r="R90" i="23" s="1"/>
  <c r="O25" i="46" s="1"/>
  <c r="O43" i="23"/>
  <c r="M19" i="44" s="1"/>
  <c r="J13" i="45" l="1"/>
  <c r="J22" i="45" s="1"/>
  <c r="J26" i="45" s="1"/>
  <c r="L56" i="23"/>
  <c r="K13" i="45" s="1"/>
  <c r="K65" i="23"/>
  <c r="H69" i="23"/>
  <c r="I69" i="23" s="1"/>
  <c r="I26" i="45" s="1"/>
  <c r="I65" i="23"/>
  <c r="I22" i="45" s="1"/>
  <c r="L11" i="44"/>
  <c r="L12" i="44"/>
  <c r="N38" i="23"/>
  <c r="K69" i="23" l="1"/>
  <c r="L69" i="23" s="1"/>
  <c r="K26" i="45" s="1"/>
  <c r="L65" i="23"/>
  <c r="K22" i="45" s="1"/>
  <c r="L14" i="44"/>
  <c r="N47" i="23"/>
  <c r="O36" i="23" l="1"/>
  <c r="M12" i="44" s="1"/>
  <c r="O35" i="23"/>
  <c r="M11" i="44" s="1"/>
  <c r="M38" i="23" l="1"/>
  <c r="J38" i="23" l="1"/>
  <c r="J47" i="23" s="1"/>
  <c r="O38" i="23"/>
  <c r="M14" i="44" s="1"/>
  <c r="M47" i="23"/>
  <c r="J12" i="44"/>
  <c r="L36" i="23"/>
  <c r="K12" i="44" s="1"/>
  <c r="K38" i="23"/>
  <c r="J11" i="44"/>
  <c r="L35" i="23"/>
  <c r="K11" i="44" s="1"/>
  <c r="J14" i="44" l="1"/>
  <c r="J23" i="44" s="1"/>
  <c r="L38" i="23"/>
  <c r="K14" i="44" s="1"/>
  <c r="Q40" i="23"/>
  <c r="N16" i="44" s="1"/>
  <c r="H22" i="44" l="1"/>
  <c r="H19" i="44"/>
  <c r="H18" i="44"/>
  <c r="Q33" i="23"/>
  <c r="H21" i="44" l="1"/>
  <c r="H20" i="44"/>
  <c r="H9" i="44"/>
  <c r="I45" i="23"/>
  <c r="I21" i="44" s="1"/>
  <c r="I44" i="23"/>
  <c r="I20" i="44" s="1"/>
  <c r="I43" i="23"/>
  <c r="I19" i="44" s="1"/>
  <c r="I42" i="23"/>
  <c r="I18" i="44" s="1"/>
  <c r="P33" i="23" l="1"/>
  <c r="P41" i="23"/>
  <c r="G21" i="23" s="1"/>
  <c r="J21" i="23" s="1"/>
  <c r="H16" i="23"/>
  <c r="N9" i="44"/>
  <c r="H17" i="44"/>
  <c r="Q41" i="23"/>
  <c r="I41" i="23"/>
  <c r="I17" i="44" s="1"/>
  <c r="I33" i="23"/>
  <c r="I9" i="44" s="1"/>
  <c r="P37" i="23"/>
  <c r="R41" i="23" l="1"/>
  <c r="O17" i="44" s="1"/>
  <c r="G16" i="23"/>
  <c r="R33" i="23"/>
  <c r="O9" i="44" s="1"/>
  <c r="H10" i="43"/>
  <c r="H21" i="23"/>
  <c r="I21" i="23" s="1"/>
  <c r="N17" i="44"/>
  <c r="H38" i="23"/>
  <c r="H11" i="44"/>
  <c r="I35" i="23"/>
  <c r="I11" i="44" s="1"/>
  <c r="G38" i="23"/>
  <c r="G47" i="23" s="1"/>
  <c r="H13" i="44"/>
  <c r="Q37" i="23"/>
  <c r="R37" i="23" s="1"/>
  <c r="I37" i="23"/>
  <c r="I13" i="44" s="1"/>
  <c r="H15" i="44"/>
  <c r="I39" i="23"/>
  <c r="I15" i="44" s="1"/>
  <c r="H12" i="44"/>
  <c r="I36" i="23"/>
  <c r="I12" i="44" s="1"/>
  <c r="P45" i="23"/>
  <c r="G26" i="23" s="1"/>
  <c r="P44" i="23"/>
  <c r="G25" i="23" s="1"/>
  <c r="P43" i="23"/>
  <c r="G23" i="23" s="1"/>
  <c r="P42" i="23"/>
  <c r="G22" i="23" s="1"/>
  <c r="P39" i="23"/>
  <c r="G20" i="23" s="1"/>
  <c r="P36" i="23"/>
  <c r="P35" i="23"/>
  <c r="I16" i="23" l="1"/>
  <c r="I10" i="43" s="1"/>
  <c r="P34" i="23"/>
  <c r="G18" i="23" s="1"/>
  <c r="D38" i="23"/>
  <c r="P38" i="23" s="1"/>
  <c r="G19" i="23" s="1"/>
  <c r="H15" i="43"/>
  <c r="I15" i="43"/>
  <c r="N13" i="44"/>
  <c r="O13" i="44"/>
  <c r="H14" i="44"/>
  <c r="I38" i="23"/>
  <c r="I14" i="44" s="1"/>
  <c r="O47" i="23"/>
  <c r="M23" i="44" s="1"/>
  <c r="D47" i="23" l="1"/>
  <c r="G28" i="23"/>
  <c r="P47" i="23"/>
  <c r="F45" i="23"/>
  <c r="G21" i="44" s="1"/>
  <c r="F44" i="23"/>
  <c r="G20" i="44" s="1"/>
  <c r="F19" i="44"/>
  <c r="F18" i="44"/>
  <c r="F11" i="44" l="1"/>
  <c r="F35" i="23"/>
  <c r="G11" i="44" s="1"/>
  <c r="Q35" i="23"/>
  <c r="R35" i="23" s="1"/>
  <c r="F12" i="44"/>
  <c r="F36" i="23"/>
  <c r="G12" i="44" s="1"/>
  <c r="Q36" i="23"/>
  <c r="R36" i="23" s="1"/>
  <c r="Q44" i="23"/>
  <c r="R44" i="23" s="1"/>
  <c r="O20" i="44" s="1"/>
  <c r="F20" i="44"/>
  <c r="F15" i="44"/>
  <c r="F39" i="23"/>
  <c r="G15" i="44" s="1"/>
  <c r="Q39" i="23"/>
  <c r="R39" i="23" s="1"/>
  <c r="Q45" i="23"/>
  <c r="R45" i="23" s="1"/>
  <c r="O21" i="44" s="1"/>
  <c r="F21" i="44"/>
  <c r="F10" i="44"/>
  <c r="Q34" i="23"/>
  <c r="R34" i="23" s="1"/>
  <c r="F34" i="23"/>
  <c r="G10" i="44" s="1"/>
  <c r="Q46" i="23"/>
  <c r="F22" i="44"/>
  <c r="Q42" i="23"/>
  <c r="R42" i="23" s="1"/>
  <c r="F42" i="23"/>
  <c r="G18" i="44" s="1"/>
  <c r="Q43" i="23"/>
  <c r="R43" i="23" s="1"/>
  <c r="F43" i="23"/>
  <c r="G19" i="44" s="1"/>
  <c r="E38" i="23"/>
  <c r="E47" i="23" s="1"/>
  <c r="J26" i="23"/>
  <c r="J25" i="23"/>
  <c r="J24" i="23"/>
  <c r="J23" i="23"/>
  <c r="J22" i="23"/>
  <c r="J20" i="23"/>
  <c r="J19" i="23"/>
  <c r="J18" i="23"/>
  <c r="J17" i="23"/>
  <c r="J16" i="23"/>
  <c r="K21" i="23"/>
  <c r="F20" i="23"/>
  <c r="F17" i="23"/>
  <c r="F20" i="43" l="1"/>
  <c r="F26" i="23"/>
  <c r="G20" i="43" s="1"/>
  <c r="F19" i="43"/>
  <c r="F25" i="23"/>
  <c r="G19" i="43" s="1"/>
  <c r="F16" i="23"/>
  <c r="G10" i="43" s="1"/>
  <c r="K16" i="23"/>
  <c r="L16" i="23" s="1"/>
  <c r="J28" i="23"/>
  <c r="F13" i="43"/>
  <c r="F19" i="23"/>
  <c r="G13" i="43" s="1"/>
  <c r="F17" i="43"/>
  <c r="F23" i="23"/>
  <c r="G17" i="43" s="1"/>
  <c r="F24" i="23"/>
  <c r="G18" i="43" s="1"/>
  <c r="F12" i="43"/>
  <c r="F18" i="23"/>
  <c r="G12" i="43" s="1"/>
  <c r="F16" i="43"/>
  <c r="F22" i="23"/>
  <c r="G16" i="43" s="1"/>
  <c r="D28" i="23"/>
  <c r="F14" i="44"/>
  <c r="F38" i="23"/>
  <c r="G14" i="44" s="1"/>
  <c r="Q38" i="23"/>
  <c r="R38" i="23" s="1"/>
  <c r="H22" i="23"/>
  <c r="K22" i="23" s="1"/>
  <c r="N18" i="44"/>
  <c r="O18" i="44"/>
  <c r="H27" i="23"/>
  <c r="H21" i="43" s="1"/>
  <c r="N22" i="44"/>
  <c r="F21" i="43"/>
  <c r="H26" i="23"/>
  <c r="N21" i="44"/>
  <c r="F10" i="43"/>
  <c r="G14" i="43"/>
  <c r="F14" i="43"/>
  <c r="K24" i="23"/>
  <c r="J18" i="43" s="1"/>
  <c r="F18" i="43"/>
  <c r="H23" i="23"/>
  <c r="I23" i="23" s="1"/>
  <c r="N19" i="44"/>
  <c r="O19" i="44"/>
  <c r="H18" i="23"/>
  <c r="I18" i="23" s="1"/>
  <c r="N10" i="44"/>
  <c r="O10" i="44"/>
  <c r="H20" i="23"/>
  <c r="I20" i="23" s="1"/>
  <c r="N15" i="44"/>
  <c r="O15" i="44"/>
  <c r="H25" i="23"/>
  <c r="N20" i="44"/>
  <c r="N11" i="44"/>
  <c r="O11" i="44"/>
  <c r="G11" i="43"/>
  <c r="F11" i="43"/>
  <c r="K17" i="23"/>
  <c r="L17" i="23" s="1"/>
  <c r="L21" i="23"/>
  <c r="K15" i="43" s="1"/>
  <c r="J15" i="43"/>
  <c r="O12" i="44"/>
  <c r="N12" i="44"/>
  <c r="E28" i="23"/>
  <c r="H47" i="23"/>
  <c r="I47" i="23" s="1"/>
  <c r="I23" i="44" s="1"/>
  <c r="H23" i="44"/>
  <c r="H19" i="43" l="1"/>
  <c r="I25" i="23"/>
  <c r="I19" i="43" s="1"/>
  <c r="H20" i="43"/>
  <c r="I26" i="23"/>
  <c r="I20" i="43" s="1"/>
  <c r="F28" i="23"/>
  <c r="G22" i="43" s="1"/>
  <c r="K23" i="23"/>
  <c r="L23" i="23" s="1"/>
  <c r="K17" i="43" s="1"/>
  <c r="J10" i="43"/>
  <c r="K20" i="23"/>
  <c r="H16" i="43"/>
  <c r="I22" i="23"/>
  <c r="I16" i="43" s="1"/>
  <c r="K18" i="23"/>
  <c r="K27" i="23"/>
  <c r="J21" i="43" s="1"/>
  <c r="I14" i="43"/>
  <c r="H14" i="43"/>
  <c r="L22" i="23"/>
  <c r="K16" i="43" s="1"/>
  <c r="J16" i="43"/>
  <c r="K10" i="43"/>
  <c r="L24" i="23"/>
  <c r="K18" i="43" s="1"/>
  <c r="I17" i="43"/>
  <c r="H17" i="43"/>
  <c r="N14" i="44"/>
  <c r="O14" i="44"/>
  <c r="H19" i="23"/>
  <c r="I19" i="23" s="1"/>
  <c r="K25" i="23"/>
  <c r="K26" i="23"/>
  <c r="J11" i="43"/>
  <c r="K11" i="43"/>
  <c r="H12" i="43"/>
  <c r="I12" i="43"/>
  <c r="F22" i="43"/>
  <c r="L23" i="44"/>
  <c r="K47" i="23"/>
  <c r="L47" i="23" s="1"/>
  <c r="K23" i="44" s="1"/>
  <c r="F47" i="23"/>
  <c r="G23" i="44" s="1"/>
  <c r="F23" i="44"/>
  <c r="L20" i="23" l="1"/>
  <c r="K14" i="43" s="1"/>
  <c r="J19" i="43"/>
  <c r="L25" i="23"/>
  <c r="K19" i="43" s="1"/>
  <c r="J20" i="43"/>
  <c r="L26" i="23"/>
  <c r="K20" i="43" s="1"/>
  <c r="J17" i="43"/>
  <c r="J14" i="43"/>
  <c r="J12" i="43"/>
  <c r="L18" i="23"/>
  <c r="K12" i="43" s="1"/>
  <c r="I13" i="43"/>
  <c r="H13" i="43"/>
  <c r="H22" i="43" s="1"/>
  <c r="K19" i="23"/>
  <c r="H28" i="23"/>
  <c r="Q47" i="23"/>
  <c r="N23" i="44"/>
  <c r="L19" i="23" l="1"/>
  <c r="R47" i="23"/>
  <c r="O23" i="44" s="1"/>
  <c r="K28" i="23"/>
  <c r="L28" i="23" s="1"/>
  <c r="K22" i="43" s="1"/>
  <c r="I28" i="23"/>
  <c r="I22" i="43" s="1"/>
  <c r="K13" i="43"/>
  <c r="J13" i="43"/>
  <c r="J22" i="43" s="1"/>
  <c r="I14" i="29"/>
  <c r="J14" i="29"/>
  <c r="F16" i="29"/>
  <c r="G16" i="29"/>
  <c r="I16" i="29"/>
  <c r="J16" i="29"/>
  <c r="L16" i="29"/>
  <c r="M16" i="29"/>
  <c r="O16" i="29"/>
  <c r="P16" i="29"/>
  <c r="F17" i="29"/>
  <c r="G17" i="29"/>
  <c r="I17" i="29"/>
  <c r="J17" i="29"/>
  <c r="L17" i="29"/>
  <c r="M17" i="29"/>
  <c r="O17" i="29"/>
  <c r="P17" i="29"/>
  <c r="P18" i="29"/>
  <c r="L10" i="20"/>
  <c r="P10" i="20"/>
  <c r="L11" i="20"/>
  <c r="P11" i="20"/>
  <c r="L12" i="20"/>
  <c r="P12" i="20"/>
  <c r="L13" i="20"/>
  <c r="P13" i="20"/>
  <c r="L14" i="20"/>
  <c r="P14" i="20"/>
  <c r="P15" i="20"/>
  <c r="L16" i="20"/>
  <c r="P16" i="20"/>
  <c r="K16" i="20" s="1"/>
  <c r="L17" i="20"/>
  <c r="P17" i="20"/>
  <c r="K17" i="20" s="1"/>
  <c r="F18" i="20"/>
  <c r="P9" i="29" s="1"/>
  <c r="H18" i="20"/>
  <c r="P10" i="29" s="1"/>
  <c r="I18" i="20"/>
  <c r="P11" i="29" s="1"/>
  <c r="P18" i="20"/>
  <c r="K9" i="21" s="1"/>
  <c r="K27" i="20"/>
  <c r="L27" i="20"/>
  <c r="P27" i="20"/>
  <c r="K28" i="20"/>
  <c r="L28" i="20"/>
  <c r="P28" i="20"/>
  <c r="L29" i="20"/>
  <c r="P29" i="20"/>
  <c r="K29" i="20" s="1"/>
  <c r="L30" i="20"/>
  <c r="P30" i="20"/>
  <c r="K30" i="20" s="1"/>
  <c r="K31" i="20"/>
  <c r="L31" i="20"/>
  <c r="P31" i="20"/>
  <c r="P32" i="20"/>
  <c r="L33" i="20"/>
  <c r="P33" i="20"/>
  <c r="K33" i="20" s="1"/>
  <c r="K34" i="20"/>
  <c r="L34" i="20"/>
  <c r="P34" i="20"/>
  <c r="F35" i="20"/>
  <c r="O9" i="29" s="1"/>
  <c r="H35" i="20"/>
  <c r="I35" i="20"/>
  <c r="O11" i="29" s="1"/>
  <c r="P35" i="20"/>
  <c r="F40" i="20"/>
  <c r="G9" i="19"/>
  <c r="H9" i="19"/>
  <c r="K9" i="19"/>
  <c r="G10" i="19"/>
  <c r="H10" i="19"/>
  <c r="K10" i="19"/>
  <c r="M10" i="19" s="1"/>
  <c r="G11" i="19"/>
  <c r="H11" i="19"/>
  <c r="K11" i="19"/>
  <c r="G12" i="19"/>
  <c r="H12" i="19"/>
  <c r="K12" i="19"/>
  <c r="G13" i="19"/>
  <c r="H13" i="19"/>
  <c r="K13" i="19"/>
  <c r="G14" i="19"/>
  <c r="H14" i="19"/>
  <c r="K14" i="19"/>
  <c r="M14" i="19"/>
  <c r="G15" i="19"/>
  <c r="H15" i="19"/>
  <c r="K15" i="19"/>
  <c r="G16" i="19"/>
  <c r="H16" i="19"/>
  <c r="K16" i="19"/>
  <c r="M10" i="28"/>
  <c r="I10" i="28" s="1"/>
  <c r="M11" i="28"/>
  <c r="I11" i="28" s="1"/>
  <c r="M12" i="28"/>
  <c r="I12" i="28" s="1"/>
  <c r="M13" i="28"/>
  <c r="I13" i="28" s="1"/>
  <c r="M14" i="28"/>
  <c r="I14" i="28" s="1"/>
  <c r="M15" i="28"/>
  <c r="I15" i="28" s="1"/>
  <c r="M16" i="28"/>
  <c r="I16" i="28" s="1"/>
  <c r="M17" i="28"/>
  <c r="I17" i="28" s="1"/>
  <c r="M18" i="28"/>
  <c r="I18" i="28" s="1"/>
  <c r="M19" i="28"/>
  <c r="I19" i="28" s="1"/>
  <c r="M20" i="28"/>
  <c r="I20" i="28" s="1"/>
  <c r="M21" i="28"/>
  <c r="I21" i="28" s="1"/>
  <c r="M22" i="28"/>
  <c r="I22" i="28" s="1"/>
  <c r="M23" i="28"/>
  <c r="I23" i="28" s="1"/>
  <c r="M24" i="28"/>
  <c r="I24" i="28" s="1"/>
  <c r="M25" i="28"/>
  <c r="I25" i="28" s="1"/>
  <c r="M26" i="28"/>
  <c r="I26" i="28" s="1"/>
  <c r="M27" i="28"/>
  <c r="I27" i="28" s="1"/>
  <c r="M28" i="28"/>
  <c r="I28" i="28" s="1"/>
  <c r="M29" i="28"/>
  <c r="I29" i="28" s="1"/>
  <c r="M30" i="28"/>
  <c r="I30" i="28" s="1"/>
  <c r="M31" i="28"/>
  <c r="I31" i="28" s="1"/>
  <c r="M32" i="28"/>
  <c r="I32" i="28" s="1"/>
  <c r="M33" i="28"/>
  <c r="I33" i="28" s="1"/>
  <c r="M34" i="28"/>
  <c r="I34" i="28" s="1"/>
  <c r="M35" i="28"/>
  <c r="I35" i="28" s="1"/>
  <c r="M36" i="28"/>
  <c r="I36" i="28" s="1"/>
  <c r="M37" i="28"/>
  <c r="I37" i="28" s="1"/>
  <c r="M38" i="28"/>
  <c r="I38" i="28" s="1"/>
  <c r="M39" i="28"/>
  <c r="I39" i="28" s="1"/>
  <c r="M40" i="28"/>
  <c r="I40" i="28" s="1"/>
  <c r="M41" i="28"/>
  <c r="I41" i="28" s="1"/>
  <c r="M42" i="28"/>
  <c r="I42" i="28" s="1"/>
  <c r="M43" i="28"/>
  <c r="I43" i="28" s="1"/>
  <c r="M44" i="28"/>
  <c r="I44" i="28" s="1"/>
  <c r="M45" i="28"/>
  <c r="I45" i="28" s="1"/>
  <c r="M46" i="28"/>
  <c r="I46" i="28" s="1"/>
  <c r="M47" i="28"/>
  <c r="I47" i="28" s="1"/>
  <c r="M48" i="28"/>
  <c r="I48" i="28" s="1"/>
  <c r="M49" i="28"/>
  <c r="I49" i="28" s="1"/>
  <c r="M50" i="28"/>
  <c r="I50" i="28" s="1"/>
  <c r="M51" i="28"/>
  <c r="I51" i="28" s="1"/>
  <c r="M52" i="28"/>
  <c r="I52" i="28" s="1"/>
  <c r="M53" i="28"/>
  <c r="I53" i="28" s="1"/>
  <c r="M54" i="28"/>
  <c r="I54" i="28" s="1"/>
  <c r="M55" i="28"/>
  <c r="I55" i="28" s="1"/>
  <c r="M56" i="28"/>
  <c r="I56" i="28" s="1"/>
  <c r="M57" i="28"/>
  <c r="I57" i="28" s="1"/>
  <c r="I58" i="28"/>
  <c r="M58" i="28"/>
  <c r="M59" i="28"/>
  <c r="I59" i="28" s="1"/>
  <c r="M60" i="28"/>
  <c r="I60" i="28" s="1"/>
  <c r="F61" i="28"/>
  <c r="M9" i="29" s="1"/>
  <c r="G61" i="28"/>
  <c r="H61" i="28"/>
  <c r="M11" i="29" s="1"/>
  <c r="M61" i="28"/>
  <c r="M69" i="28"/>
  <c r="I69" i="28" s="1"/>
  <c r="M70" i="28"/>
  <c r="I70" i="28" s="1"/>
  <c r="M71" i="28"/>
  <c r="I71" i="28" s="1"/>
  <c r="M72" i="28"/>
  <c r="I72" i="28" s="1"/>
  <c r="M73" i="28"/>
  <c r="I73" i="28" s="1"/>
  <c r="M74" i="28"/>
  <c r="I74" i="28" s="1"/>
  <c r="M75" i="28"/>
  <c r="I75" i="28" s="1"/>
  <c r="M76" i="28"/>
  <c r="I76" i="28" s="1"/>
  <c r="M77" i="28"/>
  <c r="I77" i="28" s="1"/>
  <c r="M78" i="28"/>
  <c r="I78" i="28" s="1"/>
  <c r="M79" i="28"/>
  <c r="I79" i="28" s="1"/>
  <c r="M80" i="28"/>
  <c r="I80" i="28" s="1"/>
  <c r="M81" i="28"/>
  <c r="I81" i="28" s="1"/>
  <c r="M82" i="28"/>
  <c r="I82" i="28" s="1"/>
  <c r="M83" i="28"/>
  <c r="I83" i="28" s="1"/>
  <c r="M84" i="28"/>
  <c r="I84" i="28" s="1"/>
  <c r="M85" i="28"/>
  <c r="I85" i="28" s="1"/>
  <c r="M86" i="28"/>
  <c r="I86" i="28" s="1"/>
  <c r="M87" i="28"/>
  <c r="I87" i="28" s="1"/>
  <c r="M88" i="28"/>
  <c r="I88" i="28" s="1"/>
  <c r="M89" i="28"/>
  <c r="I89" i="28" s="1"/>
  <c r="M90" i="28"/>
  <c r="I90" i="28" s="1"/>
  <c r="M91" i="28"/>
  <c r="I91" i="28" s="1"/>
  <c r="M92" i="28"/>
  <c r="I92" i="28" s="1"/>
  <c r="M93" i="28"/>
  <c r="I93" i="28" s="1"/>
  <c r="M94" i="28"/>
  <c r="I94" i="28" s="1"/>
  <c r="M95" i="28"/>
  <c r="I95" i="28" s="1"/>
  <c r="M96" i="28"/>
  <c r="I96" i="28" s="1"/>
  <c r="M97" i="28"/>
  <c r="I97" i="28" s="1"/>
  <c r="M98" i="28"/>
  <c r="I98" i="28" s="1"/>
  <c r="M99" i="28"/>
  <c r="I99" i="28" s="1"/>
  <c r="M100" i="28"/>
  <c r="I100" i="28" s="1"/>
  <c r="M101" i="28"/>
  <c r="I101" i="28" s="1"/>
  <c r="M102" i="28"/>
  <c r="I102" i="28" s="1"/>
  <c r="M103" i="28"/>
  <c r="I103" i="28" s="1"/>
  <c r="M104" i="28"/>
  <c r="I104" i="28" s="1"/>
  <c r="M105" i="28"/>
  <c r="I105" i="28" s="1"/>
  <c r="M106" i="28"/>
  <c r="I106" i="28" s="1"/>
  <c r="M107" i="28"/>
  <c r="I107" i="28" s="1"/>
  <c r="M108" i="28"/>
  <c r="I108" i="28" s="1"/>
  <c r="M109" i="28"/>
  <c r="I109" i="28" s="1"/>
  <c r="M110" i="28"/>
  <c r="I110" i="28" s="1"/>
  <c r="M111" i="28"/>
  <c r="I111" i="28" s="1"/>
  <c r="M112" i="28"/>
  <c r="I112" i="28" s="1"/>
  <c r="M113" i="28"/>
  <c r="I113" i="28" s="1"/>
  <c r="M114" i="28"/>
  <c r="I114" i="28" s="1"/>
  <c r="M115" i="28"/>
  <c r="I115" i="28" s="1"/>
  <c r="M116" i="28"/>
  <c r="I116" i="28" s="1"/>
  <c r="M117" i="28"/>
  <c r="I117" i="28" s="1"/>
  <c r="M118" i="28"/>
  <c r="I118" i="28" s="1"/>
  <c r="M119" i="28"/>
  <c r="I119" i="28" s="1"/>
  <c r="F120" i="28"/>
  <c r="L9" i="29" s="1"/>
  <c r="G120" i="28"/>
  <c r="L11" i="29"/>
  <c r="M120" i="28"/>
  <c r="F9" i="27"/>
  <c r="G9" i="27"/>
  <c r="I9" i="27"/>
  <c r="F10" i="27"/>
  <c r="G10" i="27"/>
  <c r="I10" i="27"/>
  <c r="F11" i="27"/>
  <c r="G11" i="27"/>
  <c r="I11" i="27"/>
  <c r="F12" i="27"/>
  <c r="G12" i="27"/>
  <c r="I12" i="27"/>
  <c r="F13" i="27"/>
  <c r="G13" i="27"/>
  <c r="I13" i="27"/>
  <c r="F14" i="27"/>
  <c r="G14" i="27"/>
  <c r="I14" i="27"/>
  <c r="F15" i="27"/>
  <c r="G15" i="27"/>
  <c r="I15" i="27"/>
  <c r="F16" i="27"/>
  <c r="G16" i="27"/>
  <c r="I16" i="27"/>
  <c r="F17" i="27"/>
  <c r="G17" i="27"/>
  <c r="I17" i="27"/>
  <c r="F18" i="27"/>
  <c r="G18" i="27"/>
  <c r="I18" i="27"/>
  <c r="F19" i="27"/>
  <c r="G19" i="27"/>
  <c r="I19" i="27"/>
  <c r="F20" i="27"/>
  <c r="G20" i="27"/>
  <c r="I20" i="27"/>
  <c r="F21" i="27"/>
  <c r="G21" i="27"/>
  <c r="I21" i="27"/>
  <c r="F22" i="27"/>
  <c r="G22" i="27"/>
  <c r="K22" i="27" s="1"/>
  <c r="I22" i="27"/>
  <c r="F23" i="27"/>
  <c r="G23" i="27"/>
  <c r="K23" i="27" s="1"/>
  <c r="I23" i="27"/>
  <c r="F24" i="27"/>
  <c r="G24" i="27"/>
  <c r="I24" i="27"/>
  <c r="F25" i="27"/>
  <c r="G25" i="27"/>
  <c r="I25" i="27"/>
  <c r="F26" i="27"/>
  <c r="G26" i="27"/>
  <c r="I26" i="27"/>
  <c r="F27" i="27"/>
  <c r="G27" i="27"/>
  <c r="I27" i="27"/>
  <c r="F28" i="27"/>
  <c r="G28" i="27"/>
  <c r="K28" i="27" s="1"/>
  <c r="I28" i="27"/>
  <c r="F29" i="27"/>
  <c r="G29" i="27"/>
  <c r="I29" i="27"/>
  <c r="F30" i="27"/>
  <c r="G30" i="27"/>
  <c r="K30" i="27" s="1"/>
  <c r="I30" i="27"/>
  <c r="F31" i="27"/>
  <c r="G31" i="27"/>
  <c r="I31" i="27"/>
  <c r="F32" i="27"/>
  <c r="G32" i="27"/>
  <c r="I32" i="27"/>
  <c r="F33" i="27"/>
  <c r="G33" i="27"/>
  <c r="I33" i="27"/>
  <c r="F34" i="27"/>
  <c r="G34" i="27"/>
  <c r="I34" i="27"/>
  <c r="F35" i="27"/>
  <c r="G35" i="27"/>
  <c r="I35" i="27"/>
  <c r="F36" i="27"/>
  <c r="G36" i="27"/>
  <c r="I36" i="27"/>
  <c r="F37" i="27"/>
  <c r="G37" i="27"/>
  <c r="I37" i="27"/>
  <c r="F38" i="27"/>
  <c r="G38" i="27"/>
  <c r="I38" i="27"/>
  <c r="F39" i="27"/>
  <c r="G39" i="27"/>
  <c r="I39" i="27"/>
  <c r="F40" i="27"/>
  <c r="G40" i="27"/>
  <c r="I40" i="27"/>
  <c r="F41" i="27"/>
  <c r="G41" i="27"/>
  <c r="I41" i="27"/>
  <c r="F42" i="27"/>
  <c r="G42" i="27"/>
  <c r="I42" i="27"/>
  <c r="F43" i="27"/>
  <c r="G43" i="27"/>
  <c r="I43" i="27"/>
  <c r="F44" i="27"/>
  <c r="G44" i="27"/>
  <c r="I44" i="27"/>
  <c r="F45" i="27"/>
  <c r="G45" i="27"/>
  <c r="I45" i="27"/>
  <c r="K45" i="27" s="1"/>
  <c r="F46" i="27"/>
  <c r="G46" i="27"/>
  <c r="K46" i="27" s="1"/>
  <c r="I46" i="27"/>
  <c r="F47" i="27"/>
  <c r="G47" i="27"/>
  <c r="I47" i="27"/>
  <c r="F48" i="27"/>
  <c r="G48" i="27"/>
  <c r="I48" i="27"/>
  <c r="F49" i="27"/>
  <c r="G49" i="27"/>
  <c r="I49" i="27"/>
  <c r="F50" i="27"/>
  <c r="G50" i="27"/>
  <c r="I50" i="27"/>
  <c r="F51" i="27"/>
  <c r="G51" i="27"/>
  <c r="I51" i="27"/>
  <c r="F52" i="27"/>
  <c r="G52" i="27"/>
  <c r="I52" i="27"/>
  <c r="F53" i="27"/>
  <c r="G53" i="27"/>
  <c r="I53" i="27"/>
  <c r="F54" i="27"/>
  <c r="G54" i="27"/>
  <c r="I54" i="27"/>
  <c r="F55" i="27"/>
  <c r="G55" i="27"/>
  <c r="I55" i="27"/>
  <c r="F56" i="27"/>
  <c r="G56" i="27"/>
  <c r="I56" i="27"/>
  <c r="F57" i="27"/>
  <c r="G57" i="27"/>
  <c r="I57" i="27"/>
  <c r="F58" i="27"/>
  <c r="G58" i="27"/>
  <c r="K58" i="27" s="1"/>
  <c r="I58" i="27"/>
  <c r="F59" i="27"/>
  <c r="G59" i="27"/>
  <c r="I59" i="27"/>
  <c r="J9" i="29"/>
  <c r="J11" i="29"/>
  <c r="I9" i="29"/>
  <c r="I10" i="29"/>
  <c r="I11" i="29"/>
  <c r="J10" i="15"/>
  <c r="M10" i="15"/>
  <c r="I10" i="15" s="1"/>
  <c r="J11" i="15"/>
  <c r="M11" i="15"/>
  <c r="I11" i="15" s="1"/>
  <c r="M12" i="15"/>
  <c r="I12" i="15" s="1"/>
  <c r="M13" i="15"/>
  <c r="I13" i="15" s="1"/>
  <c r="J14" i="15"/>
  <c r="M14" i="15"/>
  <c r="I14" i="15" s="1"/>
  <c r="J15" i="15"/>
  <c r="M15" i="15"/>
  <c r="I15" i="15" s="1"/>
  <c r="J16" i="15"/>
  <c r="M16" i="15"/>
  <c r="I16" i="15" s="1"/>
  <c r="J17" i="15"/>
  <c r="M17" i="15"/>
  <c r="I17" i="15" s="1"/>
  <c r="J18" i="15"/>
  <c r="M18" i="15"/>
  <c r="I18" i="15" s="1"/>
  <c r="J19" i="15"/>
  <c r="M19" i="15"/>
  <c r="I19" i="15" s="1"/>
  <c r="J20" i="15"/>
  <c r="M20" i="15"/>
  <c r="I20" i="15" s="1"/>
  <c r="J21" i="15"/>
  <c r="M21" i="15"/>
  <c r="I21" i="15" s="1"/>
  <c r="J22" i="15"/>
  <c r="M22" i="15"/>
  <c r="I22" i="15" s="1"/>
  <c r="J23" i="15"/>
  <c r="M23" i="15"/>
  <c r="I23" i="15" s="1"/>
  <c r="J24" i="15"/>
  <c r="M24" i="15"/>
  <c r="I24" i="15" s="1"/>
  <c r="J25" i="15"/>
  <c r="M25" i="15"/>
  <c r="I25" i="15" s="1"/>
  <c r="J26" i="15"/>
  <c r="M26" i="15"/>
  <c r="I26" i="15" s="1"/>
  <c r="M27" i="15"/>
  <c r="I27" i="15" s="1"/>
  <c r="J28" i="15"/>
  <c r="M28" i="15"/>
  <c r="I28" i="15" s="1"/>
  <c r="J29" i="15"/>
  <c r="M29" i="15"/>
  <c r="I29" i="15" s="1"/>
  <c r="J30" i="15"/>
  <c r="M30" i="15"/>
  <c r="I30" i="15" s="1"/>
  <c r="J31" i="15"/>
  <c r="M31" i="15"/>
  <c r="I31" i="15" s="1"/>
  <c r="J32" i="15"/>
  <c r="M32" i="15"/>
  <c r="I32" i="15" s="1"/>
  <c r="J33" i="15"/>
  <c r="M33" i="15"/>
  <c r="I33" i="15" s="1"/>
  <c r="J34" i="15"/>
  <c r="M34" i="15"/>
  <c r="I34" i="15" s="1"/>
  <c r="M35" i="15"/>
  <c r="I35" i="15" s="1"/>
  <c r="J36" i="15"/>
  <c r="M36" i="15"/>
  <c r="I36" i="15" s="1"/>
  <c r="J37" i="15"/>
  <c r="M37" i="15"/>
  <c r="I37" i="15" s="1"/>
  <c r="J38" i="15"/>
  <c r="M38" i="15"/>
  <c r="I38" i="15" s="1"/>
  <c r="J39" i="15"/>
  <c r="M39" i="15"/>
  <c r="I39" i="15" s="1"/>
  <c r="J40" i="15"/>
  <c r="M40" i="15"/>
  <c r="I40" i="15" s="1"/>
  <c r="F41" i="15"/>
  <c r="G9" i="29" s="1"/>
  <c r="G41" i="15"/>
  <c r="G11" i="29"/>
  <c r="M41" i="15"/>
  <c r="G18" i="66" s="1"/>
  <c r="F9" i="29"/>
  <c r="F10" i="29"/>
  <c r="F11" i="29"/>
  <c r="I9" i="14"/>
  <c r="F10" i="14"/>
  <c r="I10" i="14"/>
  <c r="F11" i="14"/>
  <c r="I11" i="14"/>
  <c r="F13" i="14"/>
  <c r="I13" i="14"/>
  <c r="F14" i="14"/>
  <c r="I14" i="14"/>
  <c r="F15" i="14"/>
  <c r="I15" i="14"/>
  <c r="F16" i="14"/>
  <c r="I16" i="14"/>
  <c r="F17" i="14"/>
  <c r="I17" i="14"/>
  <c r="F18" i="14"/>
  <c r="I18" i="14"/>
  <c r="F19" i="14"/>
  <c r="I19" i="14"/>
  <c r="F20" i="14"/>
  <c r="I20" i="14"/>
  <c r="F21" i="14"/>
  <c r="I21" i="14"/>
  <c r="F22" i="14"/>
  <c r="I22" i="14"/>
  <c r="F23" i="14"/>
  <c r="I23" i="14"/>
  <c r="F24" i="14"/>
  <c r="I24" i="14"/>
  <c r="F25" i="14"/>
  <c r="I25" i="14"/>
  <c r="F180" i="23"/>
  <c r="F181" i="23"/>
  <c r="F182" i="23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3" i="23"/>
  <c r="F314" i="23"/>
  <c r="F315" i="23"/>
  <c r="F316" i="23"/>
  <c r="F317" i="23"/>
  <c r="F318" i="23"/>
  <c r="F319" i="23"/>
  <c r="F320" i="23"/>
  <c r="F321" i="23"/>
  <c r="F322" i="23"/>
  <c r="F323" i="23"/>
  <c r="F324" i="23"/>
  <c r="F325" i="23"/>
  <c r="F326" i="23"/>
  <c r="F327" i="23"/>
  <c r="F328" i="23"/>
  <c r="F329" i="23"/>
  <c r="F330" i="23"/>
  <c r="F331" i="23"/>
  <c r="F332" i="23"/>
  <c r="F333" i="23"/>
  <c r="F334" i="23"/>
  <c r="F335" i="23"/>
  <c r="F336" i="23"/>
  <c r="F337" i="23"/>
  <c r="F338" i="23"/>
  <c r="F339" i="23"/>
  <c r="F340" i="23"/>
  <c r="F341" i="23"/>
  <c r="F342" i="23"/>
  <c r="F343" i="23"/>
  <c r="F344" i="23"/>
  <c r="F345" i="23"/>
  <c r="F346" i="23"/>
  <c r="F347" i="23"/>
  <c r="F348" i="23"/>
  <c r="F349" i="23"/>
  <c r="F350" i="23"/>
  <c r="F351" i="23"/>
  <c r="F352" i="23"/>
  <c r="F353" i="23"/>
  <c r="F354" i="23"/>
  <c r="F355" i="23"/>
  <c r="F356" i="23"/>
  <c r="F357" i="23"/>
  <c r="F358" i="23"/>
  <c r="F359" i="23"/>
  <c r="F360" i="23"/>
  <c r="F361" i="23"/>
  <c r="F362" i="23"/>
  <c r="F363" i="23"/>
  <c r="F364" i="23"/>
  <c r="F365" i="23"/>
  <c r="F366" i="23"/>
  <c r="F367" i="23"/>
  <c r="F368" i="23"/>
  <c r="F369" i="23"/>
  <c r="F370" i="23"/>
  <c r="F371" i="23"/>
  <c r="F372" i="23"/>
  <c r="F373" i="23"/>
  <c r="F374" i="23"/>
  <c r="F375" i="23"/>
  <c r="F376" i="23"/>
  <c r="F377" i="23"/>
  <c r="F378" i="23"/>
  <c r="F379" i="23"/>
  <c r="F380" i="23"/>
  <c r="F381" i="23"/>
  <c r="F382" i="23"/>
  <c r="F383" i="23"/>
  <c r="F384" i="23"/>
  <c r="F385" i="23"/>
  <c r="F386" i="23"/>
  <c r="F387" i="23"/>
  <c r="F388" i="23"/>
  <c r="F389" i="23"/>
  <c r="F390" i="23"/>
  <c r="F391" i="23"/>
  <c r="F392" i="23"/>
  <c r="F393" i="23"/>
  <c r="F394" i="23"/>
  <c r="F395" i="23"/>
  <c r="F396" i="23"/>
  <c r="F397" i="23"/>
  <c r="F398" i="23"/>
  <c r="F399" i="23"/>
  <c r="F400" i="23"/>
  <c r="F401" i="23"/>
  <c r="F402" i="23"/>
  <c r="F403" i="23"/>
  <c r="F404" i="23"/>
  <c r="F405" i="23"/>
  <c r="F406" i="23"/>
  <c r="F407" i="23"/>
  <c r="F408" i="23"/>
  <c r="F409" i="23"/>
  <c r="F410" i="23"/>
  <c r="F411" i="23"/>
  <c r="F412" i="23"/>
  <c r="F413" i="23"/>
  <c r="F414" i="23"/>
  <c r="F415" i="23"/>
  <c r="F416" i="23"/>
  <c r="F417" i="23"/>
  <c r="F418" i="23"/>
  <c r="F419" i="23"/>
  <c r="F420" i="23"/>
  <c r="F421" i="23"/>
  <c r="F422" i="23"/>
  <c r="F423" i="23"/>
  <c r="F424" i="23"/>
  <c r="F425" i="23"/>
  <c r="F426" i="23"/>
  <c r="F427" i="23"/>
  <c r="F428" i="23"/>
  <c r="F429" i="23"/>
  <c r="F430" i="23"/>
  <c r="F431" i="23"/>
  <c r="F432" i="23"/>
  <c r="F433" i="23"/>
  <c r="F434" i="23"/>
  <c r="F435" i="23"/>
  <c r="F436" i="23"/>
  <c r="F437" i="23"/>
  <c r="F438" i="23"/>
  <c r="F439" i="23"/>
  <c r="F440" i="23"/>
  <c r="F441" i="23"/>
  <c r="F442" i="23"/>
  <c r="F443" i="23"/>
  <c r="F444" i="23"/>
  <c r="F445" i="23"/>
  <c r="F446" i="23"/>
  <c r="F447" i="23"/>
  <c r="F448" i="23"/>
  <c r="F449" i="23"/>
  <c r="F450" i="23"/>
  <c r="F451" i="23"/>
  <c r="F452" i="23"/>
  <c r="F453" i="23"/>
  <c r="F454" i="23"/>
  <c r="F455" i="23"/>
  <c r="F456" i="23"/>
  <c r="F457" i="23"/>
  <c r="F458" i="23"/>
  <c r="F459" i="23"/>
  <c r="F460" i="23"/>
  <c r="F461" i="23"/>
  <c r="F462" i="23"/>
  <c r="F463" i="23"/>
  <c r="F464" i="23"/>
  <c r="F465" i="23"/>
  <c r="F466" i="23"/>
  <c r="F467" i="23"/>
  <c r="F468" i="23"/>
  <c r="F469" i="23"/>
  <c r="F470" i="23"/>
  <c r="F471" i="23"/>
  <c r="F472" i="23"/>
  <c r="F473" i="23"/>
  <c r="F474" i="23"/>
  <c r="F475" i="23"/>
  <c r="F476" i="23"/>
  <c r="F477" i="23"/>
  <c r="F478" i="23"/>
  <c r="F479" i="23"/>
  <c r="F480" i="23"/>
  <c r="F481" i="23"/>
  <c r="F482" i="23"/>
  <c r="F483" i="23"/>
  <c r="F484" i="23"/>
  <c r="F485" i="23"/>
  <c r="F486" i="23"/>
  <c r="F487" i="23"/>
  <c r="F488" i="23"/>
  <c r="F489" i="23"/>
  <c r="F490" i="23"/>
  <c r="F491" i="23"/>
  <c r="F492" i="23"/>
  <c r="F493" i="23"/>
  <c r="F494" i="23"/>
  <c r="F495" i="23"/>
  <c r="F496" i="23"/>
  <c r="F497" i="23"/>
  <c r="F498" i="23"/>
  <c r="F499" i="23"/>
  <c r="F500" i="23"/>
  <c r="F501" i="23"/>
  <c r="F502" i="23"/>
  <c r="F503" i="23"/>
  <c r="F504" i="23"/>
  <c r="F505" i="23"/>
  <c r="F506" i="23"/>
  <c r="F507" i="23"/>
  <c r="F508" i="23"/>
  <c r="F509" i="23"/>
  <c r="F510" i="23"/>
  <c r="F511" i="23"/>
  <c r="F512" i="23"/>
  <c r="F513" i="23"/>
  <c r="F514" i="23"/>
  <c r="F515" i="23"/>
  <c r="F516" i="23"/>
  <c r="F517" i="23"/>
  <c r="F518" i="23"/>
  <c r="F519" i="23"/>
  <c r="F520" i="23"/>
  <c r="F521" i="23"/>
  <c r="F522" i="23"/>
  <c r="F523" i="23"/>
  <c r="F524" i="23"/>
  <c r="F525" i="23"/>
  <c r="F526" i="23"/>
  <c r="F527" i="23"/>
  <c r="F528" i="23"/>
  <c r="F529" i="23"/>
  <c r="F530" i="23"/>
  <c r="F531" i="23"/>
  <c r="F532" i="23"/>
  <c r="F533" i="23"/>
  <c r="F534" i="23"/>
  <c r="F535" i="23"/>
  <c r="F536" i="23"/>
  <c r="F537" i="23"/>
  <c r="F538" i="23"/>
  <c r="F539" i="23"/>
  <c r="F540" i="23"/>
  <c r="F541" i="23"/>
  <c r="F542" i="23"/>
  <c r="F543" i="23"/>
  <c r="K10" i="33"/>
  <c r="K11" i="33"/>
  <c r="K12" i="33"/>
  <c r="K13" i="33"/>
  <c r="K14" i="33"/>
  <c r="K15" i="33"/>
  <c r="K16" i="33"/>
  <c r="K17" i="33"/>
  <c r="K18" i="33"/>
  <c r="K19" i="33"/>
  <c r="K20" i="33"/>
  <c r="K21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F10" i="33"/>
  <c r="H10" i="33"/>
  <c r="J10" i="33"/>
  <c r="L10" i="33"/>
  <c r="N10" i="33"/>
  <c r="P10" i="33"/>
  <c r="F11" i="33"/>
  <c r="H11" i="33"/>
  <c r="J11" i="33"/>
  <c r="L11" i="33"/>
  <c r="N11" i="33"/>
  <c r="P11" i="33"/>
  <c r="F12" i="33"/>
  <c r="H12" i="33"/>
  <c r="J12" i="33"/>
  <c r="L12" i="33"/>
  <c r="N12" i="33"/>
  <c r="P12" i="33"/>
  <c r="F13" i="33"/>
  <c r="H13" i="33"/>
  <c r="J13" i="33"/>
  <c r="L13" i="33"/>
  <c r="N13" i="33"/>
  <c r="P13" i="33"/>
  <c r="F14" i="33"/>
  <c r="H14" i="33"/>
  <c r="J14" i="33"/>
  <c r="L14" i="33"/>
  <c r="N14" i="33"/>
  <c r="P14" i="33"/>
  <c r="F15" i="33"/>
  <c r="H15" i="33"/>
  <c r="J15" i="33"/>
  <c r="L15" i="33"/>
  <c r="N15" i="33"/>
  <c r="P15" i="33"/>
  <c r="F16" i="33"/>
  <c r="H16" i="33"/>
  <c r="J16" i="33"/>
  <c r="L16" i="33"/>
  <c r="N16" i="33"/>
  <c r="P16" i="33"/>
  <c r="F17" i="33"/>
  <c r="H17" i="33"/>
  <c r="J17" i="33"/>
  <c r="L17" i="33"/>
  <c r="N17" i="33"/>
  <c r="P17" i="33"/>
  <c r="F18" i="33"/>
  <c r="H18" i="33"/>
  <c r="J18" i="33"/>
  <c r="L18" i="33"/>
  <c r="N18" i="33"/>
  <c r="P18" i="33"/>
  <c r="F19" i="33"/>
  <c r="H19" i="33"/>
  <c r="J19" i="33"/>
  <c r="L19" i="33"/>
  <c r="N19" i="33"/>
  <c r="P19" i="33"/>
  <c r="F20" i="33"/>
  <c r="H20" i="33"/>
  <c r="J20" i="33"/>
  <c r="L20" i="33"/>
  <c r="N20" i="33"/>
  <c r="P20" i="33"/>
  <c r="F21" i="33"/>
  <c r="H21" i="33"/>
  <c r="J21" i="33"/>
  <c r="L21" i="33"/>
  <c r="N21" i="33"/>
  <c r="P21" i="33"/>
  <c r="I9" i="30"/>
  <c r="L9" i="30"/>
  <c r="I10" i="30"/>
  <c r="L10" i="30"/>
  <c r="I11" i="30"/>
  <c r="L11" i="30"/>
  <c r="I12" i="30"/>
  <c r="L12" i="30"/>
  <c r="I13" i="30"/>
  <c r="L13" i="30"/>
  <c r="I14" i="30"/>
  <c r="L14" i="30"/>
  <c r="F15" i="30"/>
  <c r="F17" i="30" s="1"/>
  <c r="G15" i="30"/>
  <c r="H15" i="30"/>
  <c r="I15" i="30" s="1"/>
  <c r="J15" i="30"/>
  <c r="K15" i="30"/>
  <c r="M18" i="29" l="1"/>
  <c r="M18" i="66"/>
  <c r="L18" i="29"/>
  <c r="L18" i="66"/>
  <c r="K16" i="27"/>
  <c r="K55" i="27"/>
  <c r="K51" i="27"/>
  <c r="K48" i="27"/>
  <c r="K44" i="27"/>
  <c r="K32" i="27"/>
  <c r="K19" i="27"/>
  <c r="K14" i="27"/>
  <c r="F60" i="27"/>
  <c r="L10" i="29"/>
  <c r="J120" i="28"/>
  <c r="L14" i="29" s="1"/>
  <c r="M10" i="29"/>
  <c r="J61" i="28"/>
  <c r="M14" i="29" s="1"/>
  <c r="K59" i="27"/>
  <c r="K53" i="27"/>
  <c r="K12" i="27"/>
  <c r="K57" i="27"/>
  <c r="K35" i="27"/>
  <c r="I120" i="28"/>
  <c r="I61" i="28"/>
  <c r="I60" i="27"/>
  <c r="J54" i="27" s="1"/>
  <c r="K49" i="27"/>
  <c r="K24" i="27"/>
  <c r="K20" i="27"/>
  <c r="K40" i="27"/>
  <c r="K36" i="27"/>
  <c r="K47" i="27"/>
  <c r="K42" i="27"/>
  <c r="K31" i="27"/>
  <c r="K26" i="27"/>
  <c r="K15" i="27"/>
  <c r="K10" i="27"/>
  <c r="K43" i="27"/>
  <c r="K38" i="27"/>
  <c r="K27" i="27"/>
  <c r="K50" i="27"/>
  <c r="K41" i="27"/>
  <c r="K39" i="27"/>
  <c r="K34" i="27"/>
  <c r="K18" i="27"/>
  <c r="G10" i="29"/>
  <c r="I41" i="15"/>
  <c r="L15" i="30"/>
  <c r="M12" i="19"/>
  <c r="K17" i="19"/>
  <c r="L10" i="19" s="1"/>
  <c r="K18" i="20"/>
  <c r="H9" i="21" s="1"/>
  <c r="G26" i="14"/>
  <c r="G10" i="21"/>
  <c r="F26" i="14"/>
  <c r="G18" i="29"/>
  <c r="K10" i="21"/>
  <c r="J11" i="21"/>
  <c r="I18" i="29"/>
  <c r="I26" i="14"/>
  <c r="J16" i="14" s="1"/>
  <c r="K25" i="14"/>
  <c r="K11" i="14"/>
  <c r="K10" i="14"/>
  <c r="K9" i="14"/>
  <c r="F18" i="29"/>
  <c r="J10" i="21"/>
  <c r="J41" i="15"/>
  <c r="G14" i="29" s="1"/>
  <c r="F14" i="29"/>
  <c r="J10" i="29"/>
  <c r="J58" i="27"/>
  <c r="G60" i="27"/>
  <c r="H53" i="27" s="1"/>
  <c r="J13" i="27"/>
  <c r="J29" i="27"/>
  <c r="J37" i="27"/>
  <c r="J45" i="27"/>
  <c r="J19" i="27"/>
  <c r="J27" i="27"/>
  <c r="J35" i="27"/>
  <c r="J57" i="27"/>
  <c r="K11" i="21"/>
  <c r="J18" i="29"/>
  <c r="J48" i="27"/>
  <c r="J32" i="27"/>
  <c r="J24" i="27"/>
  <c r="J16" i="27"/>
  <c r="M13" i="19"/>
  <c r="H17" i="19"/>
  <c r="I10" i="19" s="1"/>
  <c r="K56" i="27"/>
  <c r="K54" i="27"/>
  <c r="K52" i="27"/>
  <c r="H45" i="27"/>
  <c r="I16" i="19"/>
  <c r="M11" i="19"/>
  <c r="L11" i="19"/>
  <c r="G17" i="19"/>
  <c r="L35" i="20"/>
  <c r="O14" i="29" s="1"/>
  <c r="O10" i="29"/>
  <c r="K35" i="20"/>
  <c r="J42" i="27"/>
  <c r="K37" i="27"/>
  <c r="K33" i="27"/>
  <c r="K29" i="27"/>
  <c r="K25" i="27"/>
  <c r="K21" i="27"/>
  <c r="K17" i="27"/>
  <c r="K13" i="27"/>
  <c r="M16" i="19"/>
  <c r="M9" i="19"/>
  <c r="L9" i="19"/>
  <c r="M15" i="19"/>
  <c r="I12" i="19"/>
  <c r="J9" i="21"/>
  <c r="O18" i="29"/>
  <c r="L18" i="20"/>
  <c r="P14" i="29" s="1"/>
  <c r="K12" i="21"/>
  <c r="J12" i="21"/>
  <c r="H12" i="21" l="1"/>
  <c r="M13" i="66"/>
  <c r="H10" i="21"/>
  <c r="G13" i="66"/>
  <c r="G12" i="21"/>
  <c r="L13" i="66"/>
  <c r="H59" i="27"/>
  <c r="H20" i="14"/>
  <c r="H11" i="14"/>
  <c r="H23" i="14"/>
  <c r="H19" i="14"/>
  <c r="H15" i="14"/>
  <c r="J50" i="27"/>
  <c r="J40" i="27"/>
  <c r="J53" i="27"/>
  <c r="J11" i="27"/>
  <c r="J21" i="27"/>
  <c r="J56" i="27"/>
  <c r="J47" i="27"/>
  <c r="M13" i="29"/>
  <c r="H31" i="27"/>
  <c r="L13" i="29"/>
  <c r="H13" i="27"/>
  <c r="H23" i="27"/>
  <c r="J10" i="27"/>
  <c r="J18" i="27"/>
  <c r="J26" i="27"/>
  <c r="J34" i="27"/>
  <c r="J46" i="27"/>
  <c r="H37" i="27"/>
  <c r="J20" i="27"/>
  <c r="J36" i="27"/>
  <c r="J52" i="27"/>
  <c r="J55" i="27"/>
  <c r="J31" i="27"/>
  <c r="J15" i="27"/>
  <c r="J41" i="27"/>
  <c r="J25" i="27"/>
  <c r="J9" i="27"/>
  <c r="J43" i="27"/>
  <c r="J14" i="27"/>
  <c r="J22" i="27"/>
  <c r="J30" i="27"/>
  <c r="J38" i="27"/>
  <c r="J12" i="27"/>
  <c r="J28" i="27"/>
  <c r="J44" i="27"/>
  <c r="J59" i="27"/>
  <c r="J51" i="27"/>
  <c r="J23" i="27"/>
  <c r="J49" i="27"/>
  <c r="J33" i="27"/>
  <c r="J17" i="27"/>
  <c r="J39" i="27"/>
  <c r="H39" i="27"/>
  <c r="H21" i="27"/>
  <c r="H15" i="27"/>
  <c r="H47" i="27"/>
  <c r="H29" i="27"/>
  <c r="H16" i="14"/>
  <c r="H24" i="14"/>
  <c r="L15" i="19"/>
  <c r="L12" i="19"/>
  <c r="L13" i="19"/>
  <c r="K19" i="19"/>
  <c r="P13" i="29"/>
  <c r="L14" i="19"/>
  <c r="L16" i="19"/>
  <c r="H13" i="14"/>
  <c r="H17" i="14"/>
  <c r="H21" i="14"/>
  <c r="H25" i="14"/>
  <c r="H10" i="14"/>
  <c r="H14" i="14"/>
  <c r="H18" i="14"/>
  <c r="H22" i="14"/>
  <c r="F13" i="29"/>
  <c r="J14" i="14"/>
  <c r="J9" i="14"/>
  <c r="J22" i="14"/>
  <c r="J20" i="14"/>
  <c r="J10" i="14"/>
  <c r="J15" i="14"/>
  <c r="J21" i="14"/>
  <c r="J24" i="14"/>
  <c r="G13" i="29"/>
  <c r="G9" i="21"/>
  <c r="O13" i="29"/>
  <c r="G11" i="21"/>
  <c r="I13" i="29"/>
  <c r="H48" i="27"/>
  <c r="H11" i="27"/>
  <c r="H27" i="27"/>
  <c r="H43" i="27"/>
  <c r="I14" i="19"/>
  <c r="H9" i="27"/>
  <c r="H25" i="27"/>
  <c r="H41" i="27"/>
  <c r="H57" i="27"/>
  <c r="H55" i="27"/>
  <c r="H40" i="27"/>
  <c r="J17" i="14"/>
  <c r="J18" i="14"/>
  <c r="J19" i="14"/>
  <c r="M17" i="19"/>
  <c r="I9" i="19"/>
  <c r="H19" i="19"/>
  <c r="I11" i="19"/>
  <c r="I13" i="19"/>
  <c r="I15" i="19"/>
  <c r="H10" i="27"/>
  <c r="H14" i="27"/>
  <c r="H18" i="27"/>
  <c r="H22" i="27"/>
  <c r="H26" i="27"/>
  <c r="H30" i="27"/>
  <c r="H34" i="27"/>
  <c r="H38" i="27"/>
  <c r="H42" i="27"/>
  <c r="H46" i="27"/>
  <c r="H50" i="27"/>
  <c r="H12" i="27"/>
  <c r="H16" i="27"/>
  <c r="H20" i="27"/>
  <c r="H24" i="27"/>
  <c r="H28" i="27"/>
  <c r="H32" i="27"/>
  <c r="H36" i="27"/>
  <c r="K60" i="27"/>
  <c r="H52" i="27"/>
  <c r="H54" i="27"/>
  <c r="H56" i="27"/>
  <c r="H58" i="27"/>
  <c r="H19" i="27"/>
  <c r="H35" i="27"/>
  <c r="H17" i="27"/>
  <c r="H33" i="27"/>
  <c r="H49" i="27"/>
  <c r="H44" i="27"/>
  <c r="H11" i="21"/>
  <c r="H13" i="21" s="1"/>
  <c r="J13" i="29"/>
  <c r="K26" i="14"/>
  <c r="H51" i="27"/>
  <c r="J11" i="14"/>
  <c r="J25" i="14"/>
  <c r="J23" i="14"/>
  <c r="J13" i="14"/>
  <c r="H26" i="14" l="1"/>
  <c r="J60" i="27"/>
  <c r="L17" i="19"/>
  <c r="J26" i="14"/>
  <c r="G13" i="21"/>
  <c r="G16" i="21"/>
  <c r="H60" i="27"/>
  <c r="H16" i="21"/>
  <c r="I17" i="19"/>
</calcChain>
</file>

<file path=xl/comments1.xml><?xml version="1.0" encoding="utf-8"?>
<comments xmlns="http://schemas.openxmlformats.org/spreadsheetml/2006/main">
  <authors>
    <author>sevpenma</author>
  </authors>
  <commentList>
    <comment ref="G13" authorId="0" shapeId="0">
      <text>
        <r>
          <rPr>
            <sz val="8"/>
            <color indexed="81"/>
            <rFont val="Tahoma"/>
            <family val="2"/>
          </rPr>
          <t>el total es una media ponderada</t>
        </r>
      </text>
    </comment>
    <comment ref="H13" authorId="0" shapeId="0">
      <text>
        <r>
          <rPr>
            <sz val="8"/>
            <color indexed="81"/>
            <rFont val="Tahoma"/>
            <family val="2"/>
          </rPr>
          <t>el total es una media ponderada</t>
        </r>
      </text>
    </comment>
  </commentList>
</comments>
</file>

<file path=xl/sharedStrings.xml><?xml version="1.0" encoding="utf-8"?>
<sst xmlns="http://schemas.openxmlformats.org/spreadsheetml/2006/main" count="3387" uniqueCount="691">
  <si>
    <t>Total</t>
  </si>
  <si>
    <t>(%)</t>
  </si>
  <si>
    <t>Potencia (MW)</t>
  </si>
  <si>
    <t>Nuclear</t>
  </si>
  <si>
    <t>Carbón</t>
  </si>
  <si>
    <t>Producción en b.a. de los grupos nucleares</t>
  </si>
  <si>
    <t xml:space="preserve">• </t>
  </si>
  <si>
    <t>Tipo</t>
  </si>
  <si>
    <t>Fecha</t>
  </si>
  <si>
    <t>GWh</t>
  </si>
  <si>
    <t>%</t>
  </si>
  <si>
    <t>MW</t>
  </si>
  <si>
    <t>Grupos</t>
  </si>
  <si>
    <t>Trillo I</t>
  </si>
  <si>
    <t xml:space="preserve"> </t>
  </si>
  <si>
    <t>Potencia</t>
  </si>
  <si>
    <t>Centrales</t>
  </si>
  <si>
    <t>Cofrentes</t>
  </si>
  <si>
    <t xml:space="preserve">   Potencia</t>
  </si>
  <si>
    <t>Horas</t>
  </si>
  <si>
    <t>En horas de</t>
  </si>
  <si>
    <t xml:space="preserve"> Indisponibilidad (%)</t>
  </si>
  <si>
    <t>Disponibilidad</t>
  </si>
  <si>
    <t>Foix</t>
  </si>
  <si>
    <t xml:space="preserve">de los grupos </t>
  </si>
  <si>
    <t>nucleares</t>
  </si>
  <si>
    <t>Almaraz I</t>
  </si>
  <si>
    <t>Almaraz II</t>
  </si>
  <si>
    <t>Ascó II</t>
  </si>
  <si>
    <t xml:space="preserve">Vandellós II  </t>
  </si>
  <si>
    <t xml:space="preserve">Total </t>
  </si>
  <si>
    <t>Vandellós II</t>
  </si>
  <si>
    <t>Coeficientes utilización (%)</t>
  </si>
  <si>
    <t>Ascó I</t>
  </si>
  <si>
    <t xml:space="preserve">   MW</t>
  </si>
  <si>
    <t>Utilización y</t>
  </si>
  <si>
    <t xml:space="preserve"> Producción</t>
  </si>
  <si>
    <t>disponibilidad</t>
  </si>
  <si>
    <t>s/Disponible (1)</t>
  </si>
  <si>
    <t>acoplamiento (2)</t>
  </si>
  <si>
    <t xml:space="preserve">    Disponibilidad (%)</t>
  </si>
  <si>
    <t xml:space="preserve">    Utilización (%)</t>
  </si>
  <si>
    <t>Total térmicas</t>
  </si>
  <si>
    <t>de las centrales</t>
  </si>
  <si>
    <t>Utilización</t>
  </si>
  <si>
    <t>y disponibilidad</t>
  </si>
  <si>
    <t xml:space="preserve">%    </t>
  </si>
  <si>
    <t xml:space="preserve">%      </t>
  </si>
  <si>
    <t xml:space="preserve">%   </t>
  </si>
  <si>
    <t>Demanda (b.c.)</t>
  </si>
  <si>
    <t>El Sistema Eléctrico Español</t>
  </si>
  <si>
    <t>térmicas</t>
  </si>
  <si>
    <t>Total ciclo combinado</t>
  </si>
  <si>
    <t>Castejón 1</t>
  </si>
  <si>
    <t>Castellón 3</t>
  </si>
  <si>
    <t>Besós 3</t>
  </si>
  <si>
    <t>Besós 4</t>
  </si>
  <si>
    <t>San Roque 1</t>
  </si>
  <si>
    <t>San Roque 2</t>
  </si>
  <si>
    <t>-</t>
  </si>
  <si>
    <t>3. Régimen ordinario</t>
  </si>
  <si>
    <t>Castejón 2</t>
  </si>
  <si>
    <t>Arcos 1</t>
  </si>
  <si>
    <t>Arcos 2</t>
  </si>
  <si>
    <t>Campo de Gibraltar 1</t>
  </si>
  <si>
    <t>Campo de Gibraltar 2</t>
  </si>
  <si>
    <t>Palos 1</t>
  </si>
  <si>
    <t>Palos 2</t>
  </si>
  <si>
    <t>Santurce 4</t>
  </si>
  <si>
    <t>Tarragona Power</t>
  </si>
  <si>
    <t>Bahia Bizcaya</t>
  </si>
  <si>
    <t>Aceca 3</t>
  </si>
  <si>
    <t>Aceca 4</t>
  </si>
  <si>
    <t>Amorebieta</t>
  </si>
  <si>
    <t>Arcos 3</t>
  </si>
  <si>
    <t>Bahía de Bizkaia</t>
  </si>
  <si>
    <t>Campo Gibraltar 1</t>
  </si>
  <si>
    <t>Campo Gibraltar 2</t>
  </si>
  <si>
    <t>Cartagena 1</t>
  </si>
  <si>
    <t>Cartagena 2</t>
  </si>
  <si>
    <t>Cartagena 3</t>
  </si>
  <si>
    <t>Palos 3</t>
  </si>
  <si>
    <t>Fuel/gas</t>
  </si>
  <si>
    <t>Ciclo combinado</t>
  </si>
  <si>
    <t>Castelnou</t>
  </si>
  <si>
    <t>Colón 4</t>
  </si>
  <si>
    <t>El Fangal 1</t>
  </si>
  <si>
    <t>El Fangal 2</t>
  </si>
  <si>
    <t>El Fangal 3</t>
  </si>
  <si>
    <t>Escombreras 6</t>
  </si>
  <si>
    <t>Aboño</t>
  </si>
  <si>
    <t>Anllares</t>
  </si>
  <si>
    <t>Compostilla II </t>
  </si>
  <si>
    <t>Guardo</t>
  </si>
  <si>
    <t>La Robla</t>
  </si>
  <si>
    <t>Narcea</t>
  </si>
  <si>
    <t>Puentenuevo 3 </t>
  </si>
  <si>
    <t>Soto de la Ribera</t>
  </si>
  <si>
    <t>Litoral de Almería</t>
  </si>
  <si>
    <t>Los Barrios</t>
  </si>
  <si>
    <t>Teruel</t>
  </si>
  <si>
    <t>Meirama</t>
  </si>
  <si>
    <t>Puentes García Rodríguez</t>
  </si>
  <si>
    <t>Aboño 1 </t>
  </si>
  <si>
    <t>Aboño 2 </t>
  </si>
  <si>
    <t>Anllares </t>
  </si>
  <si>
    <t>Compostilla 2 </t>
  </si>
  <si>
    <t>Compostilla 3 </t>
  </si>
  <si>
    <t>Compostilla 4 </t>
  </si>
  <si>
    <t>Compostilla 5 </t>
  </si>
  <si>
    <t>Guardo 1 </t>
  </si>
  <si>
    <t>Guardo 2 </t>
  </si>
  <si>
    <t>Lada 4 </t>
  </si>
  <si>
    <t>Narcea 1 </t>
  </si>
  <si>
    <t>Narcea 2 </t>
  </si>
  <si>
    <t>Narcea 3 </t>
  </si>
  <si>
    <t>La Robla 1 </t>
  </si>
  <si>
    <t>La Robla 2 </t>
  </si>
  <si>
    <t>Soto de la Ribera 2 </t>
  </si>
  <si>
    <t>Soto de la Ribera 3 </t>
  </si>
  <si>
    <t>Litoral de Almería 1 </t>
  </si>
  <si>
    <t>Litoral de Almería 2 </t>
  </si>
  <si>
    <t>Teruel 1 </t>
  </si>
  <si>
    <t>Teruel 2 </t>
  </si>
  <si>
    <t>Teruel 3 </t>
  </si>
  <si>
    <t>Meirama </t>
  </si>
  <si>
    <t>Puentes 1 </t>
  </si>
  <si>
    <t>Puentes 2 </t>
  </si>
  <si>
    <t>Puentes 3 </t>
  </si>
  <si>
    <t>Puentes 4 </t>
  </si>
  <si>
    <t>func.</t>
  </si>
  <si>
    <t>Arrúbal 1</t>
  </si>
  <si>
    <t>Arrúbal 2</t>
  </si>
  <si>
    <t>Plana del Vent 1</t>
  </si>
  <si>
    <t>Plana del Vent 2</t>
  </si>
  <si>
    <t>Sagunto 1</t>
  </si>
  <si>
    <t>Sagunto 2</t>
  </si>
  <si>
    <t>Sagunto 3</t>
  </si>
  <si>
    <t>Castejón 3</t>
  </si>
  <si>
    <t>Castellón 4</t>
  </si>
  <si>
    <t>Escatrón 3</t>
  </si>
  <si>
    <t>Escatrón Peaker</t>
  </si>
  <si>
    <t>Puentes García Rodriguez 5</t>
  </si>
  <si>
    <t>Sabón 3</t>
  </si>
  <si>
    <t>Soto de la Ribera 4</t>
  </si>
  <si>
    <t>Producción (GWh)</t>
  </si>
  <si>
    <t>Puentes García Rodríguez 5</t>
  </si>
  <si>
    <t>Besós 5</t>
  </si>
  <si>
    <t>Puerto de Barcelona 1</t>
  </si>
  <si>
    <t>Puerto de Barcelona 2</t>
  </si>
  <si>
    <t>Soto de la Ribera 5</t>
  </si>
  <si>
    <t>(1) Es el cociente entre la producción real y la producción disponible o máxima producción que podría alcanzar la central funcionando a la potencia nominal durante las horas en la que está disponible.</t>
  </si>
  <si>
    <t>(2) Es el cociente entre la producción real y la producción total que hubiese podido alcanzar la central funcionando a potencia nominal en el conjunto de horas en las que ha estado acoplada (produciendo).</t>
  </si>
  <si>
    <t>Málaga 1 CC</t>
  </si>
  <si>
    <t>Algeciras 3 CC</t>
  </si>
  <si>
    <t>Carbón (*)</t>
  </si>
  <si>
    <t>Horas funcionamiento</t>
  </si>
  <si>
    <t>Coeficiente de Utilización (%)</t>
  </si>
  <si>
    <t>Indisponibilidad (%)</t>
  </si>
  <si>
    <t>Comparación de la demanda diaria en b.c. con la indisponibilidad diaria del equipo térmico
(GWh)</t>
  </si>
  <si>
    <t>Utilización y disponibilidad de las centrales térmicas
(%)</t>
  </si>
  <si>
    <t>(*) A partir del 1 de enero 2011 se incluye GICC (Elcogás) en carbón nacional ya que según el R.D. 134/2010 esta central está obligada a participar, como unidad vendedora que utiliza carbón autóctono como combustible, en el proceso de resolución de restricciones por garantía de suministro.</t>
  </si>
  <si>
    <t>En horas de acoplamiento (2)</t>
  </si>
  <si>
    <t>Informe 2013</t>
  </si>
  <si>
    <t>Garoña (3)</t>
  </si>
  <si>
    <t>GICC-PL ELCOGAS</t>
  </si>
  <si>
    <t>Garoña (1)</t>
  </si>
  <si>
    <t>Lada</t>
  </si>
  <si>
    <t>No prevista</t>
  </si>
  <si>
    <t>Prevista</t>
  </si>
  <si>
    <t>(1) Inactivo desde diciembre 2012.</t>
  </si>
  <si>
    <t>(3) Grupo con indisponibilidad permanente del 100 %. Inactivo desde diciembre 2012.</t>
  </si>
  <si>
    <t>Disponibilidad (%)</t>
  </si>
  <si>
    <t>(1) Incluye la indisponibilidad permanente de Escucha, Puertollano y Garoña.</t>
  </si>
  <si>
    <t>4. Producción térmica no renovable</t>
  </si>
  <si>
    <t>Tarragona</t>
  </si>
  <si>
    <t>Informe 2015</t>
  </si>
  <si>
    <t>%15/14</t>
  </si>
  <si>
    <t>La Muela II</t>
  </si>
  <si>
    <t>San Pedro II</t>
  </si>
  <si>
    <t>Hidráulico</t>
  </si>
  <si>
    <t>Madrid</t>
  </si>
  <si>
    <t>Producible (GWh)</t>
  </si>
  <si>
    <t>Cuenca</t>
  </si>
  <si>
    <t xml:space="preserve">MW </t>
  </si>
  <si>
    <t>Norte</t>
  </si>
  <si>
    <t>Duero</t>
  </si>
  <si>
    <t>Tajo-Júcar-Segura</t>
  </si>
  <si>
    <t>Guadiana</t>
  </si>
  <si>
    <t>Guadalquivir-Sur</t>
  </si>
  <si>
    <t>Ebro-Pirineo</t>
  </si>
  <si>
    <t>Producible</t>
  </si>
  <si>
    <t xml:space="preserve">medio  </t>
  </si>
  <si>
    <t>histórico</t>
  </si>
  <si>
    <t>Índice</t>
  </si>
  <si>
    <t xml:space="preserve">   Mensual</t>
  </si>
  <si>
    <t xml:space="preserve"> Acumul.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</si>
  <si>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</si>
  <si>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</si>
  <si>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</si>
  <si>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</si>
  <si>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</si>
  <si>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</si>
  <si>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</si>
  <si>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</si>
  <si>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</si>
  <si>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</si>
  <si>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</si>
  <si>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</si>
  <si>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Anuales</t>
  </si>
  <si>
    <t>Hiperanuales</t>
  </si>
  <si>
    <t>Conjunto</t>
  </si>
  <si>
    <t xml:space="preserve">  GWh</t>
  </si>
  <si>
    <t xml:space="preserve">  %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</si>
  <si>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</si>
  <si>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</si>
  <si>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</si>
  <si>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</si>
  <si>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</si>
  <si>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</si>
  <si>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</si>
  <si>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</si>
  <si>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2010 Diciembre</t>
  </si>
  <si>
    <t>2011 Enero</t>
  </si>
  <si>
    <t>2011 Febrero</t>
  </si>
  <si>
    <t>2011 Marzo</t>
  </si>
  <si>
    <t>2011 Abril</t>
  </si>
  <si>
    <t>2011 Mayo</t>
  </si>
  <si>
    <t>2011 Junio</t>
  </si>
  <si>
    <t>2011 Julio</t>
  </si>
  <si>
    <t>2011 Agosto</t>
  </si>
  <si>
    <t>2011 Septiembre</t>
  </si>
  <si>
    <t>2011 Octubre</t>
  </si>
  <si>
    <t>2011 Noviembre</t>
  </si>
  <si>
    <t>2011 Diciembre</t>
  </si>
  <si>
    <t>2012 Enero</t>
  </si>
  <si>
    <t>2012 Febrero</t>
  </si>
  <si>
    <t>2012 Marzo</t>
  </si>
  <si>
    <t>2012 Abril</t>
  </si>
  <si>
    <t>2012 Mayo</t>
  </si>
  <si>
    <t>2012 Junio</t>
  </si>
  <si>
    <t>2012 Julio</t>
  </si>
  <si>
    <t>2012 Agosto</t>
  </si>
  <si>
    <t>2012 Septiembre</t>
  </si>
  <si>
    <t>2012 Octubre</t>
  </si>
  <si>
    <t>2012 Noviembre</t>
  </si>
  <si>
    <t>2012 Diciembre</t>
  </si>
  <si>
    <t>2013 Enero</t>
  </si>
  <si>
    <t>2013 Febrero</t>
  </si>
  <si>
    <t>2013 Marzo</t>
  </si>
  <si>
    <t>2013 Abril</t>
  </si>
  <si>
    <t>2013 Mayo</t>
  </si>
  <si>
    <t>2013 Junio</t>
  </si>
  <si>
    <t>2013 Julio</t>
  </si>
  <si>
    <t>2013 Agosto</t>
  </si>
  <si>
    <t>2013 Septiembre</t>
  </si>
  <si>
    <t>2013 Octubre</t>
  </si>
  <si>
    <t>2013 Noviembre</t>
  </si>
  <si>
    <t>2013 Diciembre</t>
  </si>
  <si>
    <t>2014 Enero</t>
  </si>
  <si>
    <t>2014 Febrero</t>
  </si>
  <si>
    <t>2014 Marzo</t>
  </si>
  <si>
    <t>2014 Abril</t>
  </si>
  <si>
    <t>2014 Mayo</t>
  </si>
  <si>
    <t>2014 Junio</t>
  </si>
  <si>
    <t>2014 Julio</t>
  </si>
  <si>
    <t>2014 Agosto</t>
  </si>
  <si>
    <t>2014 Septiembre</t>
  </si>
  <si>
    <t>2014 Octubre</t>
  </si>
  <si>
    <t>2014 Noviembre</t>
  </si>
  <si>
    <t>2014 Diciembre</t>
  </si>
  <si>
    <t>Reservas hidroeléctricas. Evolución 2011-2015 (GWh)</t>
  </si>
  <si>
    <t>2015 Enero</t>
  </si>
  <si>
    <t>2015 Febrero</t>
  </si>
  <si>
    <t>2015 Marzo</t>
  </si>
  <si>
    <t>2015 Abril</t>
  </si>
  <si>
    <t>2015 Mayo</t>
  </si>
  <si>
    <t>2015 Junio</t>
  </si>
  <si>
    <t>2015 Julio</t>
  </si>
  <si>
    <t>2015 Agosto</t>
  </si>
  <si>
    <t>2015 Septiembre</t>
  </si>
  <si>
    <t>2015 Octubre</t>
  </si>
  <si>
    <t>2015 Noviembre</t>
  </si>
  <si>
    <t>2015 Diciembre</t>
  </si>
  <si>
    <t>Reservas hidroeléctricas en régimen anual. Evolución 2011-2015 (GWh)</t>
  </si>
  <si>
    <t>Reservas hidroeléctricas en régimen hiperanual. Evolución 2011-2015 (GWh)</t>
  </si>
  <si>
    <t xml:space="preserve">        Valores históricos</t>
  </si>
  <si>
    <t xml:space="preserve">   GWh</t>
  </si>
  <si>
    <t xml:space="preserve">           Fecha</t>
  </si>
  <si>
    <t xml:space="preserve">    %</t>
  </si>
  <si>
    <t xml:space="preserve">             Fecha</t>
  </si>
  <si>
    <t>Máximos</t>
  </si>
  <si>
    <t>mayo de 1969</t>
  </si>
  <si>
    <t>abril de 1979</t>
  </si>
  <si>
    <t>Mínimos</t>
  </si>
  <si>
    <t>enero de 1976</t>
  </si>
  <si>
    <t>noviembre de 1983</t>
  </si>
  <si>
    <t>octubre de 1995</t>
  </si>
  <si>
    <t>Evolución anual de la producción hidráulica (GWh)</t>
  </si>
  <si>
    <t>Probabilidad</t>
  </si>
  <si>
    <t>Año</t>
  </si>
  <si>
    <t>de ser superado</t>
  </si>
  <si>
    <t>Anual</t>
  </si>
  <si>
    <t>Hiperanual</t>
  </si>
  <si>
    <t>% Llenado</t>
  </si>
  <si>
    <t>Total </t>
  </si>
  <si>
    <t xml:space="preserve">Reservas hidroelectricas a 31 de diciembre de 2015 por cuencas </t>
  </si>
  <si>
    <t>Tajo + Júcar +Segura</t>
  </si>
  <si>
    <t>Guadalquivir</t>
  </si>
  <si>
    <t>Ebro</t>
  </si>
  <si>
    <t>Máximo y mínimo estadístico: media de los valores máximos y mínimos de los últimos 20 años.</t>
  </si>
  <si>
    <t>Sistema</t>
  </si>
  <si>
    <t>Sistemas</t>
  </si>
  <si>
    <t xml:space="preserve">    Total </t>
  </si>
  <si>
    <t xml:space="preserve"> peninsular</t>
  </si>
  <si>
    <t>no peninsulares</t>
  </si>
  <si>
    <t>nacional</t>
  </si>
  <si>
    <t>Hidráulica</t>
  </si>
  <si>
    <t>Hidroeólica</t>
  </si>
  <si>
    <t>Eólica</t>
  </si>
  <si>
    <t>Solar fotovoltaica</t>
  </si>
  <si>
    <t>Solar térmica</t>
  </si>
  <si>
    <r>
      <t xml:space="preserve">Ciclo combinado </t>
    </r>
    <r>
      <rPr>
        <vertAlign val="superscript"/>
        <sz val="8"/>
        <color indexed="8"/>
        <rFont val="Arial"/>
        <family val="2"/>
      </rPr>
      <t>(1)</t>
    </r>
  </si>
  <si>
    <r>
      <t xml:space="preserve">Cogeneración </t>
    </r>
    <r>
      <rPr>
        <vertAlign val="superscript"/>
        <sz val="8"/>
        <color indexed="8"/>
        <rFont val="Arial"/>
        <family val="2"/>
      </rPr>
      <t>(3)</t>
    </r>
  </si>
  <si>
    <r>
      <t xml:space="preserve">Residuos </t>
    </r>
    <r>
      <rPr>
        <vertAlign val="superscript"/>
        <sz val="8"/>
        <color indexed="8"/>
        <rFont val="Arial"/>
        <family val="2"/>
      </rPr>
      <t>(4)</t>
    </r>
  </si>
  <si>
    <t>Islas Baleares</t>
  </si>
  <si>
    <t>Islas Canarias</t>
  </si>
  <si>
    <t xml:space="preserve">Ceuta </t>
  </si>
  <si>
    <t>Melilla</t>
  </si>
  <si>
    <t>Motores diesel</t>
  </si>
  <si>
    <t>Turbina de gas</t>
  </si>
  <si>
    <t>Turbina de vapor</t>
  </si>
  <si>
    <t>Fuel / gas</t>
  </si>
  <si>
    <t>Cogeneración</t>
  </si>
  <si>
    <t>Residuos</t>
  </si>
  <si>
    <t>Generación auxiliar</t>
  </si>
  <si>
    <r>
      <t xml:space="preserve">Generación auxiliar </t>
    </r>
    <r>
      <rPr>
        <vertAlign val="superscript"/>
        <sz val="8"/>
        <color indexed="8"/>
        <rFont val="Arial"/>
        <family val="2"/>
      </rPr>
      <t>(2)</t>
    </r>
  </si>
  <si>
    <r>
      <t xml:space="preserve">Residuos </t>
    </r>
    <r>
      <rPr>
        <vertAlign val="superscript"/>
        <sz val="8"/>
        <color indexed="8"/>
        <rFont val="Arial"/>
        <family val="2"/>
      </rPr>
      <t>(5)</t>
    </r>
  </si>
  <si>
    <t>Consumos en bombeo</t>
  </si>
  <si>
    <t>Balance de potencia a 31 diciembre. Sistema eléctrico nacional (MW)</t>
  </si>
  <si>
    <t>Balance de potencia a 31 diciembre. Sistemas no peninsulares (MW)</t>
  </si>
  <si>
    <t>Balance de energía eléctrica nacional (GWh)</t>
  </si>
  <si>
    <t>Balance de energía eléctrica sistemas no peninsulares (GWh)</t>
  </si>
  <si>
    <t>Generación</t>
  </si>
  <si>
    <t>Enlace Península-Baleares</t>
  </si>
  <si>
    <t>Saldo intercambios internacionales</t>
  </si>
  <si>
    <r>
      <t xml:space="preserve">Ciclo combinado </t>
    </r>
    <r>
      <rPr>
        <vertAlign val="superscript"/>
        <sz val="8"/>
        <color indexed="8"/>
        <rFont val="Arial"/>
        <family val="2"/>
      </rPr>
      <t>(3)</t>
    </r>
  </si>
  <si>
    <r>
      <t xml:space="preserve">Fuel/gas </t>
    </r>
    <r>
      <rPr>
        <vertAlign val="superscript"/>
        <sz val="8"/>
        <color indexed="8"/>
        <rFont val="Arial"/>
        <family val="2"/>
      </rPr>
      <t>(2)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</si>
  <si>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(4)</t>
    </r>
  </si>
  <si>
    <r>
      <t xml:space="preserve">Cogeneración </t>
    </r>
    <r>
      <rPr>
        <vertAlign val="superscript"/>
        <sz val="8"/>
        <color indexed="8"/>
        <rFont val="Arial"/>
        <family val="2"/>
      </rPr>
      <t>(5)</t>
    </r>
  </si>
  <si>
    <r>
      <t xml:space="preserve">Residuos </t>
    </r>
    <r>
      <rPr>
        <vertAlign val="superscript"/>
        <sz val="8"/>
        <color indexed="8"/>
        <rFont val="Arial"/>
        <family val="2"/>
      </rPr>
      <t>(6)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</si>
  <si>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(7)</t>
    </r>
  </si>
  <si>
    <r>
      <t xml:space="preserve">Saldo intercambios internacionales </t>
    </r>
    <r>
      <rPr>
        <vertAlign val="superscript"/>
        <sz val="8"/>
        <color indexed="8"/>
        <rFont val="Arial"/>
        <family val="2"/>
      </rPr>
      <t>(8)</t>
    </r>
  </si>
  <si>
    <r>
      <t xml:space="preserve">Balance de energía eléctrica nacional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</si>
  <si>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</si>
  <si>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En el sistema eléctrico de Baleares se incluye la generación con grupos auxiliares.</t>
    </r>
  </si>
  <si>
    <r>
      <rPr>
        <vertAlign val="superscript"/>
        <sz val="8"/>
        <color indexed="8"/>
        <rFont val="Arial"/>
        <family val="2"/>
      </rPr>
      <t>(7)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</si>
  <si>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indexed="8"/>
        <rFont val="Arial"/>
        <family val="2"/>
      </rPr>
      <t>(8)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</si>
  <si>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t>Ceuta</t>
  </si>
  <si>
    <t>Demanda (b.c)</t>
  </si>
  <si>
    <r>
      <t xml:space="preserve">Balance anual de energía eléctrica sistemas no peninsulares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</si>
  <si>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</si>
  <si>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</si>
  <si>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Los valores de incrementos incluyen residuos hasta el 31/12/2014.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</si>
  <si>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Generación incluída en otras renovables y en cogeneración hasta el 31/12/2014.</t>
    </r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</si>
  <si>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</si>
  <si>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t>Evolución de la generación renovable y no renovable peninsular (%)</t>
  </si>
  <si>
    <t>Renovables</t>
  </si>
  <si>
    <t>No renovables</t>
  </si>
  <si>
    <t>No renovables: nuclear, carbón, fuel/gas, ciclo combinado, cogeneración y residuos.</t>
  </si>
  <si>
    <t>Evolución de la potencia instalada peninsular (MW)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</si>
  <si>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la potencia de bombeo puro.</t>
    </r>
  </si>
  <si>
    <t>Evolución del índice de cobertura mínimo peninsular</t>
  </si>
  <si>
    <t>Fecha índice de cobertura mínimo</t>
  </si>
  <si>
    <t>Índice de cobertura mínimo</t>
  </si>
  <si>
    <t>12 diciembre</t>
  </si>
  <si>
    <t>27 noviembre</t>
  </si>
  <si>
    <t>15 enero</t>
  </si>
  <si>
    <t>11 enero</t>
  </si>
  <si>
    <t>9 noviembre</t>
  </si>
  <si>
    <t>2 diciembre</t>
  </si>
  <si>
    <t>20 octubre</t>
  </si>
  <si>
    <t>ICmin = Min (Pd/Ps)</t>
  </si>
  <si>
    <r>
      <rPr>
        <b/>
        <sz val="8"/>
        <color indexed="8"/>
        <rFont val="Arial"/>
        <family val="2"/>
      </rPr>
      <t>ICmin</t>
    </r>
    <r>
      <rPr>
        <sz val="8"/>
        <color indexed="8"/>
        <rFont val="Arial"/>
        <family val="2"/>
      </rPr>
      <t>: Índice de cobertura mínimo.</t>
    </r>
  </si>
  <si>
    <r>
      <rPr>
        <b/>
        <sz val="8"/>
        <color indexed="8"/>
        <rFont val="Arial"/>
        <family val="2"/>
      </rPr>
      <t>Pd</t>
    </r>
    <r>
      <rPr>
        <sz val="8"/>
        <color indexed="8"/>
        <rFont val="Arial"/>
        <family val="2"/>
      </rPr>
      <t>: Potencia disponible en el sistema.</t>
    </r>
  </si>
  <si>
    <r>
      <rPr>
        <b/>
        <sz val="8"/>
        <color indexed="8"/>
        <rFont val="Arial"/>
        <family val="2"/>
      </rPr>
      <t>Ps</t>
    </r>
    <r>
      <rPr>
        <sz val="8"/>
        <color indexed="8"/>
        <rFont val="Arial"/>
        <family val="2"/>
      </rPr>
      <t>: Punta de potencia demandada al sistema.</t>
    </r>
  </si>
  <si>
    <t>Evolución de la producción de energía renovable y no renovable peninsular (TWh)</t>
  </si>
  <si>
    <t>23 noviembre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</si>
  <si>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No incluye la generación bombeo.</t>
    </r>
  </si>
  <si>
    <t>E</t>
  </si>
  <si>
    <t>F</t>
  </si>
  <si>
    <t>M</t>
  </si>
  <si>
    <t>A</t>
  </si>
  <si>
    <t>J</t>
  </si>
  <si>
    <t>S</t>
  </si>
  <si>
    <t>O</t>
  </si>
  <si>
    <t>N</t>
  </si>
  <si>
    <t>D</t>
  </si>
  <si>
    <t>Cobertura máxima, media y mínima con hidráulica, eólica y solar peninsular en 2015 (%)</t>
  </si>
  <si>
    <t>Generación hidráulica en 2015</t>
  </si>
  <si>
    <t>Generación hidráulica mensual comparada con la generación media histórica (GWh)</t>
  </si>
  <si>
    <t>Generación hidráulica en 2014</t>
  </si>
  <si>
    <t>Estructura de generación anual de energía eléctrica peninsular 2015</t>
  </si>
  <si>
    <t>Estructura de generación  anual de energía eléctrica peninsular 2014</t>
  </si>
  <si>
    <t>Hidráulica (1)</t>
  </si>
  <si>
    <t>Otras renovables</t>
  </si>
  <si>
    <t>peninsular</t>
  </si>
  <si>
    <r>
      <rPr>
        <vertAlign val="superscript"/>
        <sz val="8"/>
        <color indexed="8"/>
        <rFont val="Arial"/>
        <family val="2"/>
      </rPr>
      <t>(6)</t>
    </r>
    <r>
      <rPr>
        <sz val="8"/>
        <color indexed="8"/>
        <rFont val="Arial"/>
        <family val="2"/>
      </rPr>
      <t xml:space="preserve"> Generación incluida en otras renovables y en cogeneración hasta el 31/12/2014.</t>
    </r>
  </si>
  <si>
    <r>
      <t xml:space="preserve">Hidráulica </t>
    </r>
    <r>
      <rPr>
        <vertAlign val="superscript"/>
        <sz val="8"/>
        <color indexed="8"/>
        <rFont val="Arial"/>
        <family val="2"/>
      </rPr>
      <t>(1)</t>
    </r>
  </si>
  <si>
    <t>Estructura de la generación anual de energía renovable peninsular</t>
  </si>
  <si>
    <r>
      <t xml:space="preserve">Generación hidráulica media histórica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</si>
  <si>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</si>
  <si>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>Estructura de generacion anual de energía eléctrica peninsular 2014</t>
  </si>
  <si>
    <t>Estructura de generacion anual de energía eléctrica peninsular 2015</t>
  </si>
  <si>
    <t>Térmica renovable</t>
  </si>
  <si>
    <r>
      <t xml:space="preserve">s/Disponible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</si>
  <si>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acoplamiento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</si>
  <si>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Puertollano </t>
    </r>
    <r>
      <rPr>
        <vertAlign val="superscript"/>
        <sz val="8"/>
        <color indexed="8"/>
        <rFont val="Arial"/>
        <family val="2"/>
      </rPr>
      <t>(3)</t>
    </r>
  </si>
  <si>
    <r>
      <t xml:space="preserve">Coeficiente de utilización 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de las centrales térmicas (%)</t>
    </r>
  </si>
  <si>
    <r>
      <rPr>
        <vertAlign val="superscript"/>
        <sz val="8"/>
        <color rgb="FF005463"/>
        <rFont val="Geneva"/>
      </rPr>
      <t>(1)</t>
    </r>
    <r>
      <rPr>
        <sz val="8"/>
        <color rgb="FF005463"/>
        <rFont val="Geneva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</si>
  <si>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t>Evolución de la cobertura de la demanda de las Islas Baleares (GWh)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</si>
  <si>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funcionamiento en ciclo abierto.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</si>
  <si>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Grupos de emergencia que se instalan de forma transitoria en determinadas zonas para cubrir el déficit de generación.</t>
    </r>
  </si>
  <si>
    <t>Evolución de la cobertura de la demanda de las Islas Baleares (%)</t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</si>
  <si>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(3)</t>
    </r>
  </si>
  <si>
    <t>Evolución de la estructura de generación de las Islas Canarias (GWh)</t>
  </si>
  <si>
    <t>Carbon</t>
  </si>
  <si>
    <t>Total Emisiones (tCO2)</t>
  </si>
  <si>
    <t>Factor emisión (tCO2/MWh)</t>
  </si>
  <si>
    <r>
      <t>Emisiones y factor de emisión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asociado a la generación de energía eléctrica nacional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</si>
  <si>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Península, Islas Baleares, Islas Canarias, Ceuta y Melilla.</t>
    </r>
  </si>
  <si>
    <t>Consumos en bombeo </t>
  </si>
  <si>
    <t>Demanda (b.c.) 2014</t>
  </si>
  <si>
    <t>Demanda (b.c.) 2015</t>
  </si>
  <si>
    <t>% 15/14</t>
  </si>
  <si>
    <t>Andalucía</t>
  </si>
  <si>
    <t>Aragón</t>
  </si>
  <si>
    <t>Asturias</t>
  </si>
  <si>
    <t>Baleares</t>
  </si>
  <si>
    <t>C. Valenciana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</si>
  <si>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</si>
  <si>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</si>
  <si>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</si>
  <si>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</si>
  <si>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</si>
  <si>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</si>
  <si>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</si>
  <si>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</si>
  <si>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Murcia</t>
  </si>
  <si>
    <t>Navarra</t>
  </si>
  <si>
    <t>País Vasco</t>
  </si>
  <si>
    <t>TOTAL</t>
  </si>
  <si>
    <t>Hidráulica </t>
  </si>
  <si>
    <t>Nuclear </t>
  </si>
  <si>
    <t>Ciclo combinado </t>
  </si>
  <si>
    <t>Consumos bombeo </t>
  </si>
  <si>
    <t>Saldo Intercambio </t>
  </si>
  <si>
    <t>Carbón </t>
  </si>
  <si>
    <t>Fuel/gas </t>
  </si>
  <si>
    <t>Total 2014</t>
  </si>
  <si>
    <t>Total 2015</t>
  </si>
  <si>
    <t>Ratio generación/demanda (%) y generación neta (GWh) en 2015 por CC.AA.</t>
  </si>
  <si>
    <t>Comunidad Valenciana</t>
  </si>
  <si>
    <t>Castilla La-Mancha</t>
  </si>
  <si>
    <t>Castilla León</t>
  </si>
  <si>
    <t>&lt;  50 %</t>
  </si>
  <si>
    <t>Generación neta (GWh)</t>
  </si>
  <si>
    <t>Generación/demanda (%)</t>
  </si>
  <si>
    <r>
      <rPr>
        <vertAlign val="superscript"/>
        <sz val="8"/>
        <color indexed="8"/>
        <rFont val="Arial"/>
        <family val="2"/>
      </rPr>
      <t>(4)</t>
    </r>
    <r>
      <rPr>
        <sz val="8"/>
        <color indexed="8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</si>
  <si>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Generación incluida en otras renovables y en cogeneración hasta el 31/12/2014.</t>
    </r>
  </si>
  <si>
    <r>
      <t xml:space="preserve">Saldo Intercambios </t>
    </r>
    <r>
      <rPr>
        <vertAlign val="superscript"/>
        <sz val="8"/>
        <color indexed="8"/>
        <rFont val="Arial"/>
        <family val="2"/>
      </rPr>
      <t>(6)</t>
    </r>
  </si>
  <si>
    <r>
      <rPr>
        <vertAlign val="superscript"/>
        <sz val="8"/>
        <color indexed="8"/>
        <rFont val="Arial"/>
        <family val="2"/>
      </rPr>
      <t>(6)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</si>
  <si>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t>Resto hidráulica</t>
  </si>
  <si>
    <t>Evolución de la generación renovable y no renovable peninsular</t>
  </si>
  <si>
    <t>Fuente Comisión Nacional de los Mercados y la Competencia (CNMC) en: hidráulica no UGH, eólica, solar fotovoltaica, solar térmica, otras renovables, cogeneración y residuos.</t>
  </si>
  <si>
    <t>Evolución mensual de las reservas hidroeléctricas peninsulares</t>
  </si>
  <si>
    <t>Valores extremos de las reservas peninsulares</t>
  </si>
  <si>
    <t>Producción de los grupos nucleares peninsulares</t>
  </si>
  <si>
    <t>Producción de las centrales de ciclo combinado peninsulares</t>
  </si>
  <si>
    <t>Producción de las centrales de carbón peninsulares</t>
  </si>
  <si>
    <t>Utilización y disponibilidad de de los grupos de nucleares peninsulares 2014</t>
  </si>
  <si>
    <t>Renovables: hidráulica, eólica, solar fotovoltaica, solar térmica y otras renovables. No incluye la generación bombeo.</t>
  </si>
  <si>
    <r>
      <t xml:space="preserve">Otras renovables </t>
    </r>
    <r>
      <rPr>
        <vertAlign val="superscript"/>
        <sz val="8"/>
        <color indexed="8"/>
        <rFont val="Arial"/>
        <family val="2"/>
      </rPr>
      <t>(4) (5)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</si>
  <si>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(2) (3)</t>
    </r>
  </si>
  <si>
    <r>
      <t xml:space="preserve">Escucha </t>
    </r>
    <r>
      <rPr>
        <vertAlign val="superscript"/>
        <sz val="8"/>
        <color indexed="8"/>
        <rFont val="Arial"/>
        <family val="2"/>
      </rPr>
      <t>(1)</t>
    </r>
  </si>
  <si>
    <r>
      <t>Puertollano 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</si>
  <si>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Inactivo desde julio 2013. Baja en mayo 2014.</t>
    </r>
  </si>
  <si>
    <t>Energía (GWh)</t>
  </si>
  <si>
    <t>Central</t>
  </si>
  <si>
    <t>C.Valenciana</t>
  </si>
  <si>
    <r>
      <t xml:space="preserve">s/Disponible </t>
    </r>
    <r>
      <rPr>
        <vertAlign val="superscript"/>
        <sz val="8"/>
        <color indexed="8"/>
        <rFont val="Arial"/>
        <family val="2"/>
      </rPr>
      <t>(1)</t>
    </r>
  </si>
  <si>
    <r>
      <t xml:space="preserve">En horas de acoplamiento </t>
    </r>
    <r>
      <rPr>
        <vertAlign val="superscript"/>
        <sz val="8"/>
        <color indexed="8"/>
        <rFont val="Arial"/>
        <family val="2"/>
      </rPr>
      <t>(2)</t>
    </r>
  </si>
  <si>
    <r>
      <t xml:space="preserve">Fuel/gas </t>
    </r>
    <r>
      <rPr>
        <b/>
        <vertAlign val="superscript"/>
        <sz val="8"/>
        <color indexed="9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</si>
  <si>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</si>
  <si>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Es el cociente entre la producción real y la producción total que hubiese podido alcanzar la central funcionando a potencia nominal en el conjunto de horas en las que ha estado acoplada (produciendo).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</si>
  <si>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</si>
  <si>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r>
      <t xml:space="preserve">Garoña </t>
    </r>
    <r>
      <rPr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</si>
  <si>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Es el cociente entre la producción real y la producción total que hubiese podido alcanzar la central funcionando a potencia nominal en el conjunto de horas en las que ha estado acoplada (produciendo).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</si>
  <si>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</si>
  <si>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r>
      <t xml:space="preserve">Escucha </t>
    </r>
    <r>
      <rPr>
        <vertAlign val="superscript"/>
        <sz val="8"/>
        <color indexed="8"/>
        <rFont val="Arial"/>
        <family val="2"/>
      </rPr>
      <t>(3)</t>
    </r>
  </si>
  <si>
    <r>
      <t xml:space="preserve">Puertollano </t>
    </r>
    <r>
      <rPr>
        <vertAlign val="superscript"/>
        <sz val="8"/>
        <color indexed="8"/>
        <rFont val="Arial"/>
        <family val="2"/>
      </rPr>
      <t>(4)</t>
    </r>
  </si>
  <si>
    <t>50 % a 99 %</t>
  </si>
  <si>
    <t>100 % a 199 %</t>
  </si>
  <si>
    <r>
      <rPr>
        <sz val="8"/>
        <color rgb="FF215968"/>
        <rFont val="Calibri"/>
        <family val="2"/>
      </rPr>
      <t xml:space="preserve">≥ </t>
    </r>
    <r>
      <rPr>
        <sz val="8"/>
        <color rgb="FF215968"/>
        <rFont val="Arial"/>
        <family val="2"/>
      </rPr>
      <t>200 %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</si>
  <si>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Grupo con indisponibilidad permanente del 100 % por parada de larga duración. Inactivo desde julio 2013. Baja en mayo 2014.</t>
    </r>
  </si>
  <si>
    <r>
      <rPr>
        <vertAlign val="superscript"/>
        <sz val="8"/>
        <color rgb="FF005463"/>
        <rFont val="Arial"/>
        <family val="2"/>
      </rPr>
      <t>(4)</t>
    </r>
    <r>
      <rPr>
        <sz val="8"/>
        <color rgb="FF005463"/>
        <rFont val="Arial"/>
        <family val="2"/>
      </rPr>
      <t xml:space="preserve"> Grupo con indisponibilidad permanente del 100 % por parada de larga duración. Inactivo desde noviembre 2013.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</si>
  <si>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Grupo con indisponibilidad permanente del 100 %. Inactivo desde diciembre 2012.</t>
    </r>
  </si>
  <si>
    <r>
      <t xml:space="preserve">Garoña </t>
    </r>
    <r>
      <rPr>
        <vertAlign val="superscript"/>
        <sz val="8"/>
        <color indexed="8"/>
        <rFont val="Arial"/>
        <family val="2"/>
      </rPr>
      <t>(3)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</si>
  <si>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Datos correspondientes a la central de Foix. Baja en mayo 2015.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</si>
  <si>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Es el cociente entre la producción real y la producción total que hubiese podido alcanzar la central funcionando a potencia nominal en el conjunto de horas en las que ha estado acoplada (produciendo).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</si>
  <si>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Grupo con indisponibilidad permanente del 100 % por parada de larga duración. Inactivo desde noviembre 2013.</t>
    </r>
  </si>
  <si>
    <r>
      <rPr>
        <vertAlign val="superscript"/>
        <sz val="8"/>
        <color rgb="FF005463"/>
        <rFont val="Arial"/>
        <family val="2"/>
      </rPr>
      <t>(2)</t>
    </r>
    <r>
      <rPr>
        <sz val="8"/>
        <color rgb="FF005463"/>
        <rFont val="Arial"/>
        <family val="2"/>
      </rPr>
      <t xml:space="preserve"> Inactivo desde noviembre 2013.</t>
    </r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</si>
  <si>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Inactivo desde diciembre 2012.</t>
    </r>
  </si>
  <si>
    <t>Comparación de la demanda diaria en b.c. con la indisponibilidad diaria equipo térmico (GWh)</t>
  </si>
  <si>
    <r>
      <t xml:space="preserve">Prevista </t>
    </r>
    <r>
      <rPr>
        <b/>
        <vertAlign val="superscript"/>
        <sz val="8"/>
        <color indexed="8"/>
        <rFont val="Arial"/>
        <family val="2"/>
      </rPr>
      <t>(1)</t>
    </r>
  </si>
  <si>
    <t>Fuente Comisión Nacional de los Mercados y la Competencia (CNMC).</t>
  </si>
  <si>
    <t>Eólica </t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</si>
  <si>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Incluye la indisponibilidad permanente de Puertollano y Garoña.</t>
    </r>
  </si>
  <si>
    <t>Energía producible hidráulica diaria durante 2015 comparada con el producible medio histórico (GWh)</t>
  </si>
  <si>
    <r>
      <t>Hidráulica </t>
    </r>
    <r>
      <rPr>
        <vertAlign val="superscript"/>
        <sz val="8"/>
        <color indexed="8"/>
        <rFont val="Arial"/>
        <family val="2"/>
      </rPr>
      <t>(1)</t>
    </r>
  </si>
  <si>
    <t>Renovable</t>
  </si>
  <si>
    <t>No renovable</t>
  </si>
  <si>
    <r>
      <rPr>
        <vertAlign val="superscript"/>
        <sz val="8"/>
        <color rgb="FF005463"/>
        <rFont val="Geneva"/>
      </rPr>
      <t>(1)</t>
    </r>
    <r>
      <rPr>
        <sz val="8"/>
        <color rgb="FF005463"/>
        <rFont val="Geneva"/>
      </rPr>
      <t xml:space="preserve"> Media de la generación hidráulica mensual en el período 1991-2014.</t>
    </r>
  </si>
  <si>
    <t>Motores diésel</t>
  </si>
  <si>
    <t>(GWh)</t>
  </si>
  <si>
    <t>Evolución de la producción de energía renovable (GWh)</t>
  </si>
  <si>
    <t>Evolución de la potencia instalada renovable (MW)</t>
  </si>
  <si>
    <t>(MW)</t>
  </si>
  <si>
    <t xml:space="preserve">Evolución de la potencia instalada peninsular
</t>
  </si>
  <si>
    <t xml:space="preserve">(MW) </t>
  </si>
  <si>
    <t xml:space="preserve">Evolución de la producción de energía renovable y no renovable peninsular 
</t>
  </si>
  <si>
    <t>Estructura de la generación anual de energía renovable peninsular en 2015</t>
  </si>
  <si>
    <t xml:space="preserve">Cobertura máxima y mínima con hidráulica, eólica y solar peninsular en 2015
</t>
  </si>
  <si>
    <r>
      <t xml:space="preserve">Coeficiente de utilización de las centrales térmicas peninsulares 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
</t>
    </r>
  </si>
  <si>
    <t xml:space="preserve">Evolución de la cobertura de la demanda de las Islas Baleares
</t>
  </si>
  <si>
    <t xml:space="preserve">Evolución de la estructura de generación de las Islas Canarias
</t>
  </si>
  <si>
    <t xml:space="preserve">Evolución anual de la producción hidráulica peninsular
</t>
  </si>
  <si>
    <r>
      <t xml:space="preserve">Potencia instalada y reservas hidroeléctricas a 31 de diciembre por cuencas hidrográficas penisulares </t>
    </r>
    <r>
      <rPr>
        <b/>
        <vertAlign val="superscript"/>
        <sz val="8"/>
        <color indexed="8"/>
        <rFont val="Arial"/>
        <family val="2"/>
      </rPr>
      <t>(1)</t>
    </r>
  </si>
  <si>
    <t>Evolución de las reservas hidroeléctricas peninsulares</t>
  </si>
  <si>
    <t>Evolución de las reservas hidroeléctricas peninsulares anuales</t>
  </si>
  <si>
    <t>Evolución de las reservas hidroeléctricas peninsulares hiperanuales</t>
  </si>
  <si>
    <t xml:space="preserve">Utilización y disponibilidad de las centrales térmicas peninsulares
</t>
  </si>
  <si>
    <t>24 enero</t>
  </si>
  <si>
    <t>13 febrero</t>
  </si>
  <si>
    <t>27 febrero</t>
  </si>
  <si>
    <t>4 febrero</t>
  </si>
  <si>
    <t>19-20h</t>
  </si>
  <si>
    <t>20-21h</t>
  </si>
  <si>
    <t xml:space="preserve">Saldo Andorra </t>
  </si>
  <si>
    <t>Saldo Francia</t>
  </si>
  <si>
    <t>Saldo Portugal</t>
  </si>
  <si>
    <t>Saldo Marruecos</t>
  </si>
  <si>
    <t>Diferencias por regulación</t>
  </si>
  <si>
    <t>(MWh)</t>
  </si>
  <si>
    <r>
      <t xml:space="preserve">Residuos </t>
    </r>
    <r>
      <rPr>
        <vertAlign val="superscript"/>
        <sz val="8"/>
        <color indexed="8"/>
        <rFont val="Arial"/>
        <family val="2"/>
      </rPr>
      <t>(3)</t>
    </r>
  </si>
  <si>
    <r>
      <t xml:space="preserve">Energía producible hidroeléctrica mensual peninsular 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</si>
  <si>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Evolución anual de la energía producible hidroeléctrica peninsular 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</si>
  <si>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</si>
  <si>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funcionamiento en ciclo abierto. Utiliza gasoil como combustible principal.</t>
    </r>
  </si>
  <si>
    <r>
      <t xml:space="preserve">Generación auxiliar </t>
    </r>
    <r>
      <rPr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</si>
  <si>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</si>
  <si>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Potencia incluída en otras renovables y en cogeneración hasta el 31/12/2014.</t>
    </r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</si>
  <si>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No incluye las instalaciones menores de 50 MW que no pertenecen a alguna unidad de gestión hidráulica (UGH).</t>
    </r>
  </si>
  <si>
    <t>Producción hidroeléctrica peninsular por cuencas</t>
  </si>
  <si>
    <r>
      <t xml:space="preserve">Total 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</si>
  <si>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(1) </t>
    </r>
    <r>
      <rPr>
        <sz val="8"/>
        <color rgb="FF005463"/>
        <rFont val="Arial"/>
        <family val="2"/>
      </rPr>
      <t>No incluye las instalaciones menores de 50 MW que no pertenecen a alguna unidad de gestión hidráulica (UGH).</t>
    </r>
  </si>
  <si>
    <t>Potencia instalada a 31 de diciembre</t>
  </si>
  <si>
    <t>Cogeneración y resto</t>
  </si>
  <si>
    <t xml:space="preserve">                                                                                                                                                                </t>
  </si>
  <si>
    <t xml:space="preserve">Cobertura de la demanda máxima horaria peninsular
</t>
  </si>
  <si>
    <t xml:space="preserve">Evolución anual de la potencia instalada peninsular
</t>
  </si>
  <si>
    <r>
      <t xml:space="preserve">Evolución anual de la cobertura de la demanda de energía eléctrica peninsular 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</si>
  <si>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Ciclo combinado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</si>
  <si>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</si>
  <si>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</si>
  <si>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(1)</t>
    </r>
  </si>
  <si>
    <t>Residuos (2)</t>
  </si>
  <si>
    <r>
      <t xml:space="preserve">Residuos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</si>
  <si>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</si>
  <si>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Potencia incluida en otras renovables y en cogeneración hasta el 31/12/2014.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</si>
  <si>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Generación incluida en otras renovables y en cogeneración hasta el 31/12/2014.</t>
    </r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</si>
  <si>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 Enlace Península-Baleares funcionando al mínimo técnico de seguridad hasta el 13/08/2012.</t>
    </r>
  </si>
  <si>
    <r>
      <rPr>
        <vertAlign val="superscript"/>
        <sz val="8"/>
        <color indexed="8"/>
        <rFont val="Arial"/>
        <family val="2"/>
      </rPr>
      <t>(6)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</si>
  <si>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(3)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</si>
  <si>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(5)</t>
    </r>
  </si>
  <si>
    <r>
      <t xml:space="preserve">Saldo intercambios internacionales </t>
    </r>
    <r>
      <rPr>
        <vertAlign val="superscript"/>
        <sz val="8"/>
        <color indexed="8"/>
        <rFont val="Arial"/>
        <family val="2"/>
      </rPr>
      <t>(6)</t>
    </r>
  </si>
  <si>
    <t>Ene</t>
  </si>
  <si>
    <t>Feb</t>
  </si>
  <si>
    <t>Mar</t>
  </si>
  <si>
    <t>Abr</t>
  </si>
  <si>
    <t>May</t>
  </si>
  <si>
    <t>Jun</t>
  </si>
  <si>
    <t>(sigue..)</t>
  </si>
  <si>
    <t>Jul</t>
  </si>
  <si>
    <t>Ago</t>
  </si>
  <si>
    <t>Sep</t>
  </si>
  <si>
    <t>Oct</t>
  </si>
  <si>
    <t>Nov</t>
  </si>
  <si>
    <t>Dic</t>
  </si>
  <si>
    <r>
      <t xml:space="preserve">Evolución mensual de la cobertura de la demanda de energía eléctrica peninsular </t>
    </r>
    <r>
      <rPr>
        <b/>
        <vertAlign val="superscript"/>
        <sz val="8"/>
        <color indexed="8"/>
        <rFont val="Arial"/>
        <family val="2"/>
      </rPr>
      <t>(1)</t>
    </r>
  </si>
  <si>
    <t>Desglose de potencia instalada a 31.12.2015. Sistema eléctrico nacional</t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</si>
  <si>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Generación incluída en otras renovables y cogeneración hasta el 31/12/2014.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</si>
  <si>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Potencia incluída en otras renovables y cogeneración hasta el 31/12/2014.</t>
    </r>
  </si>
  <si>
    <r>
      <rPr>
        <vertAlign val="superscript"/>
        <sz val="8"/>
        <color indexed="8"/>
        <rFont val="Arial"/>
        <family val="2"/>
      </rPr>
      <t>(4)</t>
    </r>
    <r>
      <rPr>
        <sz val="8"/>
        <color indexed="8"/>
        <rFont val="Arial"/>
        <family val="2"/>
      </rPr>
      <t xml:space="preserve"> Enlace Península-Baleares funcionando al mínimo técnico de seguridad hasta el 31/08/2012.</t>
    </r>
  </si>
  <si>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Generación incluída en otras renovables y cogeneración hasta el 31/12/2014.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</si>
  <si>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(4)</t>
    </r>
  </si>
  <si>
    <t>Térmica no renovable</t>
  </si>
  <si>
    <t xml:space="preserve">     Enlace Península-Baleares</t>
  </si>
  <si>
    <t xml:space="preserve">Evolución de la potencia instalada renovable peninsular
</t>
  </si>
  <si>
    <t xml:space="preserve">Evolución de la producción de energía renovable peninsular
</t>
  </si>
  <si>
    <t xml:space="preserve">Fuel/gas </t>
  </si>
  <si>
    <r>
      <t xml:space="preserve">Evolución anual de la cobertura de la demanda de energía eléctrica en los sistemas no peninsulares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</si>
  <si>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</si>
  <si>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</si>
  <si>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 Enlace Península-Baleares funcionando al mínimo técnico de seguridad hasta el 13/08/2012.</t>
    </r>
  </si>
  <si>
    <t>Balance anual de energía eléctrica sistemas no peninsulares 2011 (GWh)</t>
  </si>
  <si>
    <t>Balance anual de energía eléctrica sistemas no peninsulares 2012 (GWh)</t>
  </si>
  <si>
    <t>Balance anual de energía eléctrica sistemas no peninsulares 2013 (GWh)</t>
  </si>
  <si>
    <t>Balance anual de energía eléctrica sistemas no peninsulares 2015 (GWh)</t>
  </si>
  <si>
    <t>Balance anual de energía eléctrica sistemas no peninsulares 2014 (GWh)</t>
  </si>
  <si>
    <r>
      <t xml:space="preserve">Generación auxiliar </t>
    </r>
    <r>
      <rPr>
        <vertAlign val="superscript"/>
        <sz val="8"/>
        <color indexed="8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</si>
  <si>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</si>
  <si>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t>Desglose de potencia instalada a 31.12.2015.
Sistemas no peninsulares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</si>
  <si>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</si>
  <si>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Los valores de incrementos incluyen residuos hasta el 31/12/2014.</t>
    </r>
  </si>
  <si>
    <t>Fuente Comisión Nacional de los Mercados y la Competencia (CNMC) en: hidráulica no UGH, eólica, solar fotovoltaica, otras renovables, cogeneración y residuos.</t>
  </si>
  <si>
    <t>Generación hidráulica peninsular comparada con la generación media histórica</t>
  </si>
  <si>
    <r>
      <t xml:space="preserve">Energía producible hidráulica diaria durante 2015 comparada con el producible medio histórico </t>
    </r>
    <r>
      <rPr>
        <b/>
        <vertAlign val="superscript"/>
        <sz val="8"/>
        <color indexed="8"/>
        <rFont val="Arial"/>
        <family val="2"/>
      </rPr>
      <t>(1)</t>
    </r>
  </si>
  <si>
    <t>Ratio generación/
demanda y generación en 2015 por CC.AA.</t>
  </si>
  <si>
    <t>Comparación de la demanda diaria en b.c. con la indisponibilidad diaria del equipo térmico peninsular</t>
  </si>
  <si>
    <t xml:space="preserve">Producción de las centrales térmicas peninsulares
</t>
  </si>
  <si>
    <r>
      <t xml:space="preserve">Otras renovables </t>
    </r>
    <r>
      <rPr>
        <vertAlign val="superscript"/>
        <sz val="8"/>
        <color indexed="8"/>
        <rFont val="Arial"/>
        <family val="2"/>
      </rPr>
      <t>(1) (2)</t>
    </r>
  </si>
  <si>
    <r>
      <t xml:space="preserve">Cogeneración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</si>
  <si>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</si>
  <si>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5463"/>
        <rFont val="Arial"/>
        <family val="2"/>
      </rPr>
      <t>(2)</t>
    </r>
    <r>
      <rPr>
        <sz val="8"/>
        <color rgb="FF005463"/>
        <rFont val="Arial"/>
        <family val="2"/>
      </rPr>
      <t xml:space="preserve"> Los valores de incrementos incluyen residuos hasta el 31/12/2014.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</si>
  <si>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Potencia incluida en otras renovables y en cogeneración hasta el 31/12/2014.</t>
    </r>
  </si>
  <si>
    <t>Renovables: hidráulica, hidroeólica, eólica, solar fotovoltaica, solar térmica y otras renovables. No incluye la generación bombeo.</t>
  </si>
  <si>
    <t>Porcentaje de producción renovable y no renovable por CC.AA.</t>
  </si>
  <si>
    <t xml:space="preserve">Estructura de la producción no renovable por tipo de central por CC.AA.
</t>
  </si>
  <si>
    <t>Porcentaje de producción renovable y no renovable por CC.AA. (%)</t>
  </si>
  <si>
    <t>Total nacional</t>
  </si>
  <si>
    <t>Estructura de la producción no renovable por tipo de central por CC.AA. (%)</t>
  </si>
  <si>
    <t>Producción renovable y no renovable por CC.AA. (GWh)</t>
  </si>
  <si>
    <t>Estructura de la producción renovable por tipo de central por CC.AA.</t>
  </si>
  <si>
    <t>Estructura de la producción renovable por tipo de central por CC.AA. (%)</t>
  </si>
  <si>
    <t>Desglose de potencia instalada a 31.12.2015. Sistema eléctrico nacional por CC.AA.</t>
  </si>
  <si>
    <r>
      <t xml:space="preserve">Balance de energía eléctrica nacional por CC.AA. </t>
    </r>
    <r>
      <rPr>
        <b/>
        <vertAlign val="superscript"/>
        <sz val="8"/>
        <color indexed="8"/>
        <rFont val="Arial"/>
        <family val="2"/>
      </rPr>
      <t>(1)</t>
    </r>
  </si>
  <si>
    <t>Estructura de la potencia instalada no renovable por tipo de central por CC.AA.</t>
  </si>
  <si>
    <t>Bombeo puro</t>
  </si>
  <si>
    <t>Hidráulica convencional, bombeo mixto y hidráulica no UGH</t>
  </si>
  <si>
    <t>Balance de energía eléctrica nacional por CC.AA. 2014 (GWh)</t>
  </si>
  <si>
    <t>Balance de energía eléctrica nacional por CC.AA. 2015 (GWh)</t>
  </si>
  <si>
    <t>Desglose de potencia instalada a 31.12.2014. Sistema eléctrico nacional por CC.AA. (MW)</t>
  </si>
  <si>
    <t>Desglose de potencia instalada a 31.12.2015. Sistema eléctrico nacional por CC.AA. (MW)</t>
  </si>
  <si>
    <t>Estructura de la potencia instalada no renovable por tipo de central por CC.AA. (%)</t>
  </si>
  <si>
    <t>Estructura de la potencia instalada renovable por tipo de central por CC.AA. (%)</t>
  </si>
  <si>
    <t xml:space="preserve">Estructura de la potencia instalada renovable por tipo de central por CC.AA.
</t>
  </si>
  <si>
    <t>Datos provisionales. Fuente: Comisión Nacional de los Mercados y de la Competencia (CNMC).</t>
  </si>
  <si>
    <t>Hidráulica (1)</t>
  </si>
  <si>
    <t>Total altas peninsular</t>
  </si>
  <si>
    <t>Total bajas peninsular</t>
  </si>
  <si>
    <t>Saldo peninsular</t>
  </si>
  <si>
    <t>Formentera AUX</t>
  </si>
  <si>
    <t>Grupos electrógenos</t>
  </si>
  <si>
    <t>Total bajas Islas Baleares</t>
  </si>
  <si>
    <t>Total altas Islas Baleares</t>
  </si>
  <si>
    <t>Saldo no peninsular</t>
  </si>
  <si>
    <t>Saldo nacional</t>
  </si>
  <si>
    <t>Variaciones de potencia en el equipo generador convencional</t>
  </si>
  <si>
    <t>Guía de Isora</t>
  </si>
  <si>
    <t>Total bajas Islas Canarias</t>
  </si>
  <si>
    <r>
      <t xml:space="preserve">Puertollano </t>
    </r>
    <r>
      <rPr>
        <vertAlign val="superscript"/>
        <sz val="8"/>
        <color indexed="8"/>
        <rFont val="Arial"/>
        <family val="2"/>
      </rPr>
      <t>(2)</t>
    </r>
  </si>
  <si>
    <r>
      <t xml:space="preserve">Foix </t>
    </r>
    <r>
      <rPr>
        <vertAlign val="superscript"/>
        <sz val="8"/>
        <color indexed="8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</si>
  <si>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Inactiva desde diciembre 2012.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</si>
  <si>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Baja en mayo 2015.</t>
    </r>
  </si>
  <si>
    <t>Compostilla II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</si>
  <si>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Inactiva desde noviembre 2013.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</si>
  <si>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hidráulica convencional, bombeo mixto e hidráulica no UGH.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</si>
  <si>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Generación incluida en otras renovables y en cogeneración hasta el 31/12/2014.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</si>
  <si>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 Enlace Península-Baleares funcionando al mínimo técnico de seguridad hasta el 13/08/2012.</t>
    </r>
  </si>
  <si>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</si>
  <si>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r>
      <t xml:space="preserve">Residuos </t>
    </r>
    <r>
      <rPr>
        <vertAlign val="superscript"/>
        <sz val="8"/>
        <color indexed="8"/>
        <rFont val="Arial"/>
        <family val="2"/>
      </rPr>
      <t>(1)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</si>
  <si>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(2)</t>
    </r>
  </si>
  <si>
    <r>
      <t xml:space="preserve">Saldo intercambios internacionales </t>
    </r>
    <r>
      <rPr>
        <vertAlign val="superscript"/>
        <sz val="8"/>
        <color indexed="8"/>
        <rFont val="Arial"/>
        <family val="2"/>
      </rPr>
      <t>(3)</t>
    </r>
  </si>
  <si>
    <r>
      <t>Emisiones y factor de emisión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asociado a la generación de energía eléctrica nacional </t>
    </r>
    <r>
      <rPr>
        <b/>
        <vertAlign val="superscript"/>
        <sz val="8"/>
        <color indexed="8"/>
        <rFont val="Arial"/>
        <family val="2"/>
      </rPr>
      <t>(1)</t>
    </r>
  </si>
  <si>
    <t>Utilización y disponibilidad de de los grupos de carbón peninsulares 2015</t>
  </si>
  <si>
    <t>Utilización y disponibilidad de de los grupos de carbón peninsulares 2014</t>
  </si>
  <si>
    <t>Utilización y disponibilidad de de los grupos de ciclo combinado peninsulares 2015</t>
  </si>
  <si>
    <t>Utilización y disponibilidad de de los grupos de ciclo combinado peninsulares 2014</t>
  </si>
  <si>
    <t>Utilización y disponibilidad de de los grupos de nucleares peninsulares 2015</t>
  </si>
  <si>
    <t>Producción de energía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</si>
</sst>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0.0"/>
    <numFmt numFmtId="165" formatCode="#,##0.0"/>
    <numFmt numFmtId="166" formatCode="#,##0\ _)"/>
    <numFmt numFmtId="167" formatCode="#,##0.0\ \ \ \ \ _)"/>
    <numFmt numFmtId="168" formatCode="0.0\ \ _)"/>
    <numFmt numFmtId="169" formatCode="0.0\ _)"/>
    <numFmt numFmtId="170" formatCode="0.0\ \ \ \ _)"/>
    <numFmt numFmtId="171" formatCode="0.0\ \ \ _)"/>
    <numFmt numFmtId="172" formatCode="#,##0_)"/>
    <numFmt numFmtId="173" formatCode="mmm\-yyyy"/>
    <numFmt numFmtId="174" formatCode="0.0\ \ \ \ \ \ \ \ _)"/>
    <numFmt numFmtId="175" formatCode="0.0\ \ \ \ \ \ \ \ \ _)"/>
    <numFmt numFmtId="176" formatCode="0.000"/>
    <numFmt numFmtId="177" formatCode="[$-C0A]mmmm\-yy;@"/>
    <numFmt numFmtId="178" formatCode="#,##0.00\ _)"/>
    <numFmt numFmtId="179" formatCode="#,##0.000"/>
    <numFmt numFmtId="180" formatCode="#,##0\ \ \ \ \ _)"/>
    <numFmt numFmtId="181" formatCode="0\ \ \ _)"/>
    <numFmt numFmtId="182" formatCode="General_)"/>
    <numFmt numFmtId="183" formatCode="0\ \ \ \ _)"/>
    <numFmt numFmtId="184" formatCode="0E+00_)"/>
    <numFmt numFmtId="185" formatCode="0.00_)"/>
    <numFmt numFmtId="186" formatCode=";;;"/>
    <numFmt numFmtId="187" formatCode="d;"/>
    <numFmt numFmtId="188" formatCode="#,##0.000\ _)"/>
    <numFmt numFmtId="189" formatCode="[$-C0A]d\-mmm;@"/>
    <numFmt numFmtId="190" formatCode="0.0_)"/>
    <numFmt numFmtId="191" formatCode="0_)"/>
    <numFmt numFmtId="192" formatCode="#,##0.0\ \ \ \ \ \ \ _)"/>
    <numFmt numFmtId="193" formatCode="0.0000_)"/>
    <numFmt numFmtId="194" formatCode="#,##0.00000"/>
    <numFmt numFmtId="195" formatCode="#,##0.000000"/>
    <numFmt numFmtId="196" formatCode="#,##0.00\ \ \ _)"/>
    <numFmt numFmtId="197" formatCode="#,##0.0\ \ \ _)"/>
    <numFmt numFmtId="198" formatCode="#,##0\ \ \ \ \ \ \ _)"/>
    <numFmt numFmtId="199" formatCode="#,##0\ \ \ _)"/>
    <numFmt numFmtId="200" formatCode="#,##0;\(#,##0\)"/>
    <numFmt numFmtId="201" formatCode="#,##0.0000"/>
  </numFmts>
  <fonts count="8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32"/>
      <name val="Arial"/>
      <family val="2"/>
    </font>
    <font>
      <sz val="8"/>
      <name val="Arial"/>
      <family val="2"/>
    </font>
    <font>
      <sz val="10"/>
      <color indexed="8"/>
      <name val="Genev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b/>
      <sz val="8"/>
      <color indexed="32"/>
      <name val="Arial"/>
      <family val="2"/>
    </font>
    <font>
      <sz val="10"/>
      <color indexed="32"/>
      <name val="Geneva"/>
      <family val="2"/>
    </font>
    <font>
      <sz val="8"/>
      <color indexed="45"/>
      <name val="Arial"/>
      <family val="2"/>
    </font>
    <font>
      <sz val="8"/>
      <color indexed="9"/>
      <name val="Symbol"/>
      <family val="1"/>
      <charset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10"/>
      <name val="Avant Garde"/>
    </font>
    <font>
      <sz val="8"/>
      <color theme="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8"/>
      <color rgb="FF003366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7"/>
      <color rgb="FF004563"/>
      <name val="Arial"/>
      <family val="2"/>
    </font>
    <font>
      <sz val="10"/>
      <name val="Geneva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vertAlign val="superscript"/>
      <sz val="8"/>
      <color indexed="8"/>
      <name val="Arial"/>
      <family val="2"/>
    </font>
    <font>
      <sz val="8"/>
      <color theme="0" tint="-0.499984740745262"/>
      <name val="Arial"/>
      <family val="2"/>
    </font>
    <font>
      <vertAlign val="superscript"/>
      <sz val="8"/>
      <color rgb="FF004563"/>
      <name val="Arial"/>
      <family val="2"/>
    </font>
    <font>
      <sz val="10"/>
      <color indexed="9"/>
      <name val="Geneva"/>
    </font>
    <font>
      <b/>
      <sz val="8"/>
      <color indexed="9"/>
      <name val="Geneva"/>
    </font>
    <font>
      <sz val="10"/>
      <color indexed="9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name val="Geneva"/>
    </font>
    <font>
      <u/>
      <sz val="10"/>
      <color indexed="12"/>
      <name val="Geneva"/>
    </font>
    <font>
      <sz val="8"/>
      <color rgb="FF005463"/>
      <name val="Arial"/>
      <family val="2"/>
    </font>
    <font>
      <vertAlign val="superscript"/>
      <sz val="8"/>
      <color rgb="FF005463"/>
      <name val="Geneva"/>
    </font>
    <font>
      <sz val="8"/>
      <color rgb="FF005463"/>
      <name val="Geneva"/>
    </font>
    <font>
      <sz val="10"/>
      <color indexed="32"/>
      <name val="Avant Garde"/>
    </font>
    <font>
      <vertAlign val="superscript"/>
      <sz val="8"/>
      <color rgb="FF005463"/>
      <name val="Arial"/>
      <family val="2"/>
    </font>
    <font>
      <sz val="10"/>
      <color rgb="FFFF0000"/>
      <name val="Geneva"/>
    </font>
    <font>
      <b/>
      <sz val="8"/>
      <color rgb="FF005463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bscript"/>
      <sz val="8"/>
      <color indexed="8"/>
      <name val="Arial"/>
      <family val="2"/>
    </font>
    <font>
      <sz val="11"/>
      <color rgb="FF9C6500"/>
      <name val="Calibri"/>
      <family val="2"/>
      <scheme val="minor"/>
    </font>
    <font>
      <i/>
      <sz val="8"/>
      <color indexed="8"/>
      <name val="Arial"/>
      <family val="2"/>
    </font>
    <font>
      <sz val="8"/>
      <color rgb="FF215968"/>
      <name val="Arial"/>
      <family val="2"/>
    </font>
    <font>
      <sz val="8"/>
      <color rgb="FF215968"/>
      <name val="Calibri"/>
      <family val="2"/>
    </font>
    <font>
      <sz val="8"/>
      <color indexed="56"/>
      <name val="Geneva"/>
      <family val="2"/>
    </font>
    <font>
      <sz val="8"/>
      <color indexed="8"/>
      <name val="Geneva"/>
      <family val="2"/>
    </font>
    <font>
      <sz val="8"/>
      <name val="Geneva"/>
      <family val="2"/>
    </font>
    <font>
      <b/>
      <sz val="9"/>
      <name val="Arial"/>
      <family val="2"/>
    </font>
    <font>
      <sz val="8"/>
      <color rgb="FFA6A6A6"/>
      <name val="Arial"/>
      <family val="2"/>
    </font>
    <font>
      <b/>
      <sz val="10"/>
      <color rgb="FF004563"/>
      <name val="Arial"/>
      <family val="2"/>
    </font>
    <font>
      <sz val="10"/>
      <color rgb="FF004563"/>
      <name val="Geneva"/>
    </font>
    <font>
      <sz val="10"/>
      <color rgb="FF004563"/>
      <name val="Genev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9E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9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/>
    <xf numFmtId="182" fontId="2" fillId="0" borderId="0"/>
    <xf numFmtId="9" fontId="2" fillId="0" borderId="0" applyFont="0" applyFill="0" applyBorder="0" applyAlignment="0" applyProtection="0"/>
    <xf numFmtId="191" fontId="47" fillId="0" borderId="0"/>
    <xf numFmtId="0" fontId="2" fillId="0" borderId="0"/>
    <xf numFmtId="0" fontId="2" fillId="0" borderId="0"/>
    <xf numFmtId="0" fontId="4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7" fillId="0" borderId="0"/>
    <xf numFmtId="0" fontId="24" fillId="0" borderId="0"/>
    <xf numFmtId="191" fontId="47" fillId="0" borderId="0"/>
    <xf numFmtId="0" fontId="69" fillId="8" borderId="0" applyNumberFormat="0" applyBorder="0" applyAlignment="0" applyProtection="0"/>
    <xf numFmtId="0" fontId="24" fillId="0" borderId="0"/>
    <xf numFmtId="0" fontId="1" fillId="0" borderId="0"/>
    <xf numFmtId="0" fontId="2" fillId="0" borderId="0"/>
    <xf numFmtId="0" fontId="24" fillId="0" borderId="0"/>
  </cellStyleXfs>
  <cellXfs count="114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indent="1"/>
    </xf>
    <xf numFmtId="0" fontId="8" fillId="2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/>
    <xf numFmtId="0" fontId="7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8" fillId="0" borderId="0" xfId="1" applyFont="1" applyFill="1" applyBorder="1" applyAlignment="1" applyProtection="1"/>
    <xf numFmtId="0" fontId="7" fillId="0" borderId="0" xfId="0" applyFont="1" applyFill="1" applyBorder="1" applyAlignment="1" applyProtection="1">
      <alignment horizontal="left" indent="1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Border="1" applyProtection="1"/>
    <xf numFmtId="3" fontId="7" fillId="0" borderId="0" xfId="0" applyNumberFormat="1" applyFont="1" applyFill="1" applyProtection="1"/>
    <xf numFmtId="0" fontId="3" fillId="0" borderId="0" xfId="0" applyFont="1" applyFill="1" applyBorder="1" applyProtection="1"/>
    <xf numFmtId="0" fontId="8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4" fillId="0" borderId="0" xfId="0" applyFont="1" applyFill="1" applyProtection="1"/>
    <xf numFmtId="0" fontId="14" fillId="0" borderId="0" xfId="0" applyFont="1" applyFill="1" applyBorder="1" applyAlignment="1" applyProtection="1">
      <alignment horizontal="left" indent="1"/>
    </xf>
    <xf numFmtId="165" fontId="8" fillId="0" borderId="0" xfId="0" applyNumberFormat="1" applyFont="1" applyFill="1" applyBorder="1" applyAlignment="1" applyProtection="1">
      <alignment horizontal="left"/>
    </xf>
    <xf numFmtId="165" fontId="7" fillId="0" borderId="0" xfId="0" quotePrefix="1" applyNumberFormat="1" applyFont="1" applyFill="1" applyBorder="1" applyProtection="1"/>
    <xf numFmtId="3" fontId="8" fillId="2" borderId="1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17" fillId="0" borderId="0" xfId="0" applyFont="1" applyFill="1"/>
    <xf numFmtId="0" fontId="3" fillId="0" borderId="0" xfId="0" applyFont="1" applyFill="1" applyAlignment="1" applyProtection="1">
      <alignment horizontal="left"/>
    </xf>
    <xf numFmtId="3" fontId="3" fillId="0" borderId="0" xfId="0" applyNumberFormat="1" applyFont="1" applyFill="1" applyProtection="1"/>
    <xf numFmtId="0" fontId="16" fillId="0" borderId="0" xfId="0" applyFont="1" applyFill="1" applyBorder="1" applyProtection="1"/>
    <xf numFmtId="1" fontId="3" fillId="0" borderId="0" xfId="0" applyNumberFormat="1" applyFont="1" applyFill="1" applyBorder="1" applyProtection="1"/>
    <xf numFmtId="0" fontId="6" fillId="3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left"/>
    </xf>
    <xf numFmtId="0" fontId="6" fillId="3" borderId="1" xfId="0" applyNumberFormat="1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/>
    <xf numFmtId="2" fontId="6" fillId="3" borderId="0" xfId="0" applyNumberFormat="1" applyFont="1" applyFill="1" applyBorder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right"/>
    </xf>
    <xf numFmtId="2" fontId="6" fillId="3" borderId="0" xfId="0" applyNumberFormat="1" applyFont="1" applyFill="1" applyBorder="1" applyAlignment="1" applyProtection="1">
      <alignment horizontal="centerContinuous"/>
    </xf>
    <xf numFmtId="0" fontId="15" fillId="3" borderId="0" xfId="0" applyFont="1" applyFill="1" applyProtection="1"/>
    <xf numFmtId="2" fontId="6" fillId="3" borderId="0" xfId="0" applyNumberFormat="1" applyFont="1" applyFill="1" applyBorder="1" applyAlignment="1" applyProtection="1"/>
    <xf numFmtId="2" fontId="6" fillId="3" borderId="0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Continuous"/>
    </xf>
    <xf numFmtId="2" fontId="6" fillId="3" borderId="1" xfId="0" applyNumberFormat="1" applyFont="1" applyFill="1" applyBorder="1" applyAlignment="1" applyProtection="1">
      <alignment horizontal="center"/>
    </xf>
    <xf numFmtId="2" fontId="15" fillId="3" borderId="1" xfId="0" applyNumberFormat="1" applyFont="1" applyFill="1" applyBorder="1" applyAlignment="1" applyProtection="1">
      <alignment horizontal="centerContinuous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right"/>
      <protection locked="0"/>
    </xf>
    <xf numFmtId="0" fontId="6" fillId="3" borderId="0" xfId="0" applyNumberFormat="1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0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7" fillId="2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165" fontId="16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</xf>
    <xf numFmtId="2" fontId="6" fillId="3" borderId="3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/>
    <xf numFmtId="0" fontId="20" fillId="3" borderId="0" xfId="0" applyFont="1" applyFill="1" applyAlignment="1" applyProtection="1"/>
    <xf numFmtId="0" fontId="20" fillId="3" borderId="0" xfId="0" applyFont="1" applyFill="1" applyBorder="1" applyAlignment="1" applyProtection="1"/>
    <xf numFmtId="0" fontId="21" fillId="3" borderId="0" xfId="0" applyFont="1" applyFill="1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left"/>
    </xf>
    <xf numFmtId="9" fontId="19" fillId="3" borderId="1" xfId="5" applyFont="1" applyFill="1" applyBorder="1" applyAlignment="1" applyProtection="1">
      <alignment horizontal="centerContinuous"/>
    </xf>
    <xf numFmtId="0" fontId="7" fillId="2" borderId="0" xfId="0" applyFont="1" applyFill="1" applyBorder="1" applyAlignment="1" applyProtection="1"/>
    <xf numFmtId="0" fontId="22" fillId="2" borderId="2" xfId="0" applyFont="1" applyFill="1" applyBorder="1" applyAlignment="1" applyProtection="1"/>
    <xf numFmtId="0" fontId="23" fillId="2" borderId="2" xfId="0" applyFont="1" applyFill="1" applyBorder="1" applyAlignment="1" applyProtection="1"/>
    <xf numFmtId="167" fontId="7" fillId="2" borderId="0" xfId="0" applyNumberFormat="1" applyFont="1" applyFill="1" applyAlignment="1" applyProtection="1">
      <alignment horizontal="right"/>
    </xf>
    <xf numFmtId="164" fontId="0" fillId="0" borderId="0" xfId="0" applyNumberFormat="1" applyFill="1" applyProtection="1"/>
    <xf numFmtId="4" fontId="3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9" fillId="0" borderId="0" xfId="3" applyFont="1" applyFill="1" applyAlignment="1" applyProtection="1">
      <alignment horizontal="right"/>
    </xf>
    <xf numFmtId="1" fontId="3" fillId="0" borderId="0" xfId="0" applyNumberFormat="1" applyFont="1" applyFill="1" applyProtection="1"/>
    <xf numFmtId="1" fontId="7" fillId="0" borderId="0" xfId="0" applyNumberFormat="1" applyFont="1" applyFill="1" applyProtection="1"/>
    <xf numFmtId="0" fontId="26" fillId="0" borderId="0" xfId="0" applyFont="1" applyFill="1" applyAlignment="1" applyProtection="1">
      <alignment horizontal="right"/>
    </xf>
    <xf numFmtId="3" fontId="27" fillId="0" borderId="0" xfId="0" applyNumberFormat="1" applyFont="1" applyFill="1" applyBorder="1" applyProtection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1" fontId="21" fillId="3" borderId="2" xfId="5" quotePrefix="1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35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right" vertical="top"/>
    </xf>
    <xf numFmtId="3" fontId="0" fillId="0" borderId="0" xfId="0" applyNumberFormat="1" applyBorder="1"/>
    <xf numFmtId="1" fontId="8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/>
    <xf numFmtId="0" fontId="31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" fontId="6" fillId="3" borderId="1" xfId="0" quotePrefix="1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/>
    <xf numFmtId="0" fontId="39" fillId="0" borderId="0" xfId="0" applyFont="1" applyFill="1" applyProtection="1"/>
    <xf numFmtId="179" fontId="39" fillId="0" borderId="0" xfId="0" applyNumberFormat="1" applyFont="1" applyFill="1" applyBorder="1"/>
    <xf numFmtId="3" fontId="4" fillId="0" borderId="0" xfId="0" applyNumberFormat="1" applyFont="1" applyFill="1" applyBorder="1" applyProtection="1"/>
    <xf numFmtId="176" fontId="4" fillId="0" borderId="0" xfId="0" applyNumberFormat="1" applyFont="1" applyFill="1" applyBorder="1" applyProtection="1"/>
    <xf numFmtId="167" fontId="29" fillId="2" borderId="1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indent="1"/>
    </xf>
    <xf numFmtId="0" fontId="8" fillId="2" borderId="0" xfId="0" applyFont="1" applyFill="1" applyAlignment="1" applyProtection="1"/>
    <xf numFmtId="0" fontId="8" fillId="2" borderId="1" xfId="0" applyFont="1" applyFill="1" applyBorder="1" applyAlignment="1" applyProtection="1"/>
    <xf numFmtId="1" fontId="0" fillId="0" borderId="0" xfId="0" applyNumberFormat="1" applyFill="1" applyProtection="1"/>
    <xf numFmtId="1" fontId="17" fillId="0" borderId="0" xfId="0" applyNumberFormat="1" applyFont="1" applyFill="1"/>
    <xf numFmtId="0" fontId="9" fillId="0" borderId="0" xfId="0" applyFont="1" applyFill="1" applyAlignment="1" applyProtection="1"/>
    <xf numFmtId="165" fontId="8" fillId="0" borderId="0" xfId="0" applyNumberFormat="1" applyFont="1" applyFill="1" applyBorder="1" applyAlignment="1" applyProtection="1">
      <alignment vertical="top" wrapText="1"/>
    </xf>
    <xf numFmtId="167" fontId="40" fillId="2" borderId="0" xfId="0" applyNumberFormat="1" applyFont="1" applyFill="1" applyAlignment="1" applyProtection="1">
      <alignment horizontal="right"/>
    </xf>
    <xf numFmtId="167" fontId="40" fillId="4" borderId="0" xfId="0" applyNumberFormat="1" applyFont="1" applyFill="1" applyAlignment="1" applyProtection="1">
      <alignment horizontal="right"/>
    </xf>
    <xf numFmtId="167" fontId="40" fillId="5" borderId="0" xfId="0" applyNumberFormat="1" applyFont="1" applyFill="1" applyAlignment="1" applyProtection="1">
      <alignment horizontal="right"/>
    </xf>
    <xf numFmtId="167" fontId="41" fillId="4" borderId="2" xfId="0" applyNumberFormat="1" applyFont="1" applyFill="1" applyBorder="1" applyAlignment="1" applyProtection="1">
      <alignment horizontal="right"/>
    </xf>
    <xf numFmtId="167" fontId="41" fillId="2" borderId="2" xfId="0" applyNumberFormat="1" applyFont="1" applyFill="1" applyBorder="1" applyAlignment="1" applyProtection="1">
      <alignment horizontal="right"/>
    </xf>
    <xf numFmtId="167" fontId="41" fillId="5" borderId="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Protection="1"/>
    <xf numFmtId="0" fontId="42" fillId="0" borderId="0" xfId="0" applyFont="1" applyFill="1" applyProtection="1"/>
    <xf numFmtId="0" fontId="42" fillId="0" borderId="0" xfId="0" applyFont="1" applyFill="1" applyAlignment="1" applyProtection="1">
      <alignment horizontal="right"/>
    </xf>
    <xf numFmtId="164" fontId="0" fillId="0" borderId="0" xfId="0" applyNumberFormat="1" applyFont="1" applyFill="1" applyAlignment="1" applyProtection="1">
      <alignment horizontal="center"/>
    </xf>
    <xf numFmtId="3" fontId="44" fillId="5" borderId="0" xfId="0" applyNumberFormat="1" applyFont="1" applyFill="1" applyBorder="1" applyAlignment="1"/>
    <xf numFmtId="17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justify" wrapText="1"/>
    </xf>
    <xf numFmtId="0" fontId="25" fillId="0" borderId="0" xfId="0" applyFont="1" applyFill="1" applyBorder="1" applyAlignment="1" applyProtection="1"/>
    <xf numFmtId="3" fontId="44" fillId="0" borderId="0" xfId="0" applyNumberFormat="1" applyFont="1" applyFill="1" applyBorder="1" applyAlignment="1">
      <alignment horizontal="right"/>
    </xf>
    <xf numFmtId="3" fontId="43" fillId="0" borderId="2" xfId="0" applyNumberFormat="1" applyFont="1" applyFill="1" applyBorder="1"/>
    <xf numFmtId="169" fontId="44" fillId="0" borderId="0" xfId="0" applyNumberFormat="1" applyFont="1" applyFill="1" applyBorder="1" applyAlignment="1">
      <alignment horizontal="right"/>
    </xf>
    <xf numFmtId="169" fontId="43" fillId="0" borderId="2" xfId="0" applyNumberFormat="1" applyFont="1" applyFill="1" applyBorder="1" applyAlignment="1">
      <alignment horizontal="right"/>
    </xf>
    <xf numFmtId="3" fontId="44" fillId="5" borderId="0" xfId="0" applyNumberFormat="1" applyFont="1" applyFill="1" applyBorder="1" applyAlignment="1">
      <alignment horizontal="right"/>
    </xf>
    <xf numFmtId="3" fontId="44" fillId="5" borderId="0" xfId="0" applyNumberFormat="1" applyFont="1" applyFill="1" applyBorder="1"/>
    <xf numFmtId="3" fontId="43" fillId="5" borderId="2" xfId="0" applyNumberFormat="1" applyFont="1" applyFill="1" applyBorder="1"/>
    <xf numFmtId="0" fontId="44" fillId="0" borderId="0" xfId="0" applyFont="1" applyFill="1" applyBorder="1" applyAlignment="1" applyProtection="1">
      <alignment vertical="top"/>
    </xf>
    <xf numFmtId="167" fontId="44" fillId="5" borderId="1" xfId="0" applyNumberFormat="1" applyFont="1" applyFill="1" applyBorder="1" applyAlignment="1" applyProtection="1">
      <alignment horizontal="right"/>
    </xf>
    <xf numFmtId="164" fontId="44" fillId="5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/>
    <xf numFmtId="3" fontId="44" fillId="5" borderId="0" xfId="0" applyNumberFormat="1" applyFont="1" applyFill="1" applyBorder="1" applyAlignment="1" applyProtection="1">
      <alignment horizontal="right"/>
      <protection locked="0"/>
    </xf>
    <xf numFmtId="164" fontId="44" fillId="5" borderId="0" xfId="0" applyNumberFormat="1" applyFont="1" applyFill="1" applyBorder="1"/>
    <xf numFmtId="3" fontId="44" fillId="5" borderId="1" xfId="0" applyNumberFormat="1" applyFont="1" applyFill="1" applyBorder="1" applyAlignment="1" applyProtection="1">
      <alignment horizontal="right"/>
      <protection locked="0"/>
    </xf>
    <xf numFmtId="3" fontId="44" fillId="5" borderId="4" xfId="0" applyNumberFormat="1" applyFont="1" applyFill="1" applyBorder="1"/>
    <xf numFmtId="164" fontId="44" fillId="5" borderId="1" xfId="0" applyNumberFormat="1" applyFont="1" applyFill="1" applyBorder="1"/>
    <xf numFmtId="3" fontId="43" fillId="5" borderId="1" xfId="0" applyNumberFormat="1" applyFont="1" applyFill="1" applyBorder="1"/>
    <xf numFmtId="164" fontId="43" fillId="5" borderId="1" xfId="0" applyNumberFormat="1" applyFont="1" applyFill="1" applyBorder="1"/>
    <xf numFmtId="172" fontId="44" fillId="0" borderId="0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 indent="2"/>
    </xf>
    <xf numFmtId="165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172" fontId="44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/>
    <xf numFmtId="165" fontId="44" fillId="0" borderId="1" xfId="0" applyNumberFormat="1" applyFont="1" applyFill="1" applyBorder="1" applyAlignment="1">
      <alignment horizontal="right" indent="2"/>
    </xf>
    <xf numFmtId="165" fontId="44" fillId="0" borderId="1" xfId="0" applyNumberFormat="1" applyFont="1" applyFill="1" applyBorder="1" applyAlignment="1">
      <alignment horizontal="center"/>
    </xf>
    <xf numFmtId="169" fontId="44" fillId="0" borderId="1" xfId="0" applyNumberFormat="1" applyFont="1" applyFill="1" applyBorder="1" applyAlignment="1">
      <alignment horizontal="right"/>
    </xf>
    <xf numFmtId="170" fontId="44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right"/>
    </xf>
    <xf numFmtId="172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/>
    <xf numFmtId="165" fontId="43" fillId="0" borderId="1" xfId="0" applyNumberFormat="1" applyFont="1" applyFill="1" applyBorder="1" applyAlignment="1">
      <alignment horizontal="right" indent="2"/>
    </xf>
    <xf numFmtId="165" fontId="43" fillId="0" borderId="1" xfId="0" applyNumberFormat="1" applyFont="1" applyFill="1" applyBorder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41" fillId="0" borderId="1" xfId="0" applyFont="1" applyFill="1" applyBorder="1"/>
    <xf numFmtId="165" fontId="44" fillId="5" borderId="0" xfId="0" applyNumberFormat="1" applyFont="1" applyFill="1" applyBorder="1" applyAlignment="1">
      <alignment horizontal="right" indent="2"/>
    </xf>
    <xf numFmtId="165" fontId="44" fillId="5" borderId="0" xfId="0" applyNumberFormat="1" applyFont="1" applyFill="1" applyBorder="1" applyAlignment="1">
      <alignment horizontal="center"/>
    </xf>
    <xf numFmtId="3" fontId="44" fillId="5" borderId="1" xfId="0" applyNumberFormat="1" applyFont="1" applyFill="1" applyBorder="1" applyAlignment="1">
      <alignment horizontal="right"/>
    </xf>
    <xf numFmtId="3" fontId="44" fillId="5" borderId="1" xfId="0" applyNumberFormat="1" applyFont="1" applyFill="1" applyBorder="1" applyAlignment="1"/>
    <xf numFmtId="165" fontId="44" fillId="5" borderId="1" xfId="0" applyNumberFormat="1" applyFont="1" applyFill="1" applyBorder="1" applyAlignment="1">
      <alignment horizontal="right" indent="2"/>
    </xf>
    <xf numFmtId="165" fontId="44" fillId="5" borderId="1" xfId="0" applyNumberFormat="1" applyFont="1" applyFill="1" applyBorder="1" applyAlignment="1">
      <alignment horizontal="center"/>
    </xf>
    <xf numFmtId="3" fontId="43" fillId="5" borderId="1" xfId="0" applyNumberFormat="1" applyFont="1" applyFill="1" applyBorder="1" applyAlignment="1">
      <alignment horizontal="right"/>
    </xf>
    <xf numFmtId="3" fontId="43" fillId="5" borderId="1" xfId="0" applyNumberFormat="1" applyFont="1" applyFill="1" applyBorder="1" applyAlignment="1"/>
    <xf numFmtId="165" fontId="43" fillId="5" borderId="1" xfId="0" applyNumberFormat="1" applyFont="1" applyFill="1" applyBorder="1" applyAlignment="1">
      <alignment horizontal="right" indent="2"/>
    </xf>
    <xf numFmtId="165" fontId="43" fillId="5" borderId="1" xfId="0" applyNumberFormat="1" applyFont="1" applyFill="1" applyBorder="1" applyAlignment="1">
      <alignment horizontal="center"/>
    </xf>
    <xf numFmtId="180" fontId="44" fillId="2" borderId="0" xfId="0" applyNumberFormat="1" applyFont="1" applyFill="1" applyAlignment="1" applyProtection="1">
      <alignment horizontal="right"/>
    </xf>
    <xf numFmtId="167" fontId="44" fillId="2" borderId="0" xfId="0" applyNumberFormat="1" applyFont="1" applyFill="1" applyAlignment="1" applyProtection="1">
      <alignment horizontal="right"/>
    </xf>
    <xf numFmtId="167" fontId="44" fillId="2" borderId="0" xfId="0" applyNumberFormat="1" applyFont="1" applyFill="1" applyAlignment="1" applyProtection="1">
      <alignment horizontal="center"/>
    </xf>
    <xf numFmtId="0" fontId="44" fillId="5" borderId="0" xfId="0" applyFont="1" applyFill="1" applyBorder="1" applyAlignment="1" applyProtection="1">
      <alignment vertical="justify" wrapText="1"/>
    </xf>
    <xf numFmtId="0" fontId="6" fillId="3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 vertical="center"/>
    </xf>
    <xf numFmtId="0" fontId="15" fillId="0" borderId="0" xfId="0" applyFont="1" applyFill="1" applyProtection="1"/>
    <xf numFmtId="164" fontId="4" fillId="0" borderId="0" xfId="0" applyNumberFormat="1" applyFont="1" applyFill="1" applyProtection="1"/>
    <xf numFmtId="164" fontId="7" fillId="0" borderId="0" xfId="0" applyNumberFormat="1" applyFont="1" applyFill="1" applyProtection="1"/>
    <xf numFmtId="3" fontId="4" fillId="0" borderId="0" xfId="0" applyNumberFormat="1" applyFont="1" applyFill="1" applyProtection="1"/>
    <xf numFmtId="4" fontId="4" fillId="0" borderId="0" xfId="0" applyNumberFormat="1" applyFont="1" applyFill="1" applyProtection="1"/>
    <xf numFmtId="179" fontId="4" fillId="0" borderId="0" xfId="0" applyNumberFormat="1" applyFont="1" applyFill="1" applyProtection="1"/>
    <xf numFmtId="164" fontId="37" fillId="0" borderId="0" xfId="0" applyNumberFormat="1" applyFont="1" applyFill="1" applyProtection="1"/>
    <xf numFmtId="164" fontId="37" fillId="0" borderId="0" xfId="0" applyNumberFormat="1" applyFont="1" applyFill="1" applyBorder="1" applyAlignment="1" applyProtection="1">
      <alignment horizontal="left" indent="1"/>
    </xf>
    <xf numFmtId="164" fontId="37" fillId="0" borderId="0" xfId="4" applyNumberFormat="1" applyFont="1" applyFill="1" applyProtection="1"/>
    <xf numFmtId="182" fontId="7" fillId="0" borderId="0" xfId="4" applyFont="1" applyFill="1" applyProtection="1"/>
    <xf numFmtId="0" fontId="4" fillId="0" borderId="0" xfId="0" applyFont="1" applyFill="1"/>
    <xf numFmtId="0" fontId="8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4" fillId="0" borderId="0" xfId="0" applyFont="1" applyFill="1" applyBorder="1" applyAlignment="1" applyProtection="1"/>
    <xf numFmtId="0" fontId="6" fillId="3" borderId="0" xfId="0" applyFont="1" applyFill="1" applyProtection="1"/>
    <xf numFmtId="0" fontId="6" fillId="3" borderId="1" xfId="0" applyFont="1" applyFill="1" applyBorder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"/>
    </xf>
    <xf numFmtId="3" fontId="39" fillId="0" borderId="0" xfId="0" applyNumberFormat="1" applyFont="1" applyFill="1" applyProtection="1"/>
    <xf numFmtId="186" fontId="6" fillId="3" borderId="0" xfId="0" applyNumberFormat="1" applyFont="1" applyFill="1" applyBorder="1" applyProtection="1"/>
    <xf numFmtId="186" fontId="6" fillId="3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165" fontId="4" fillId="0" borderId="0" xfId="0" applyNumberFormat="1" applyFont="1" applyFill="1" applyProtection="1"/>
    <xf numFmtId="3" fontId="3" fillId="0" borderId="0" xfId="5" applyNumberFormat="1" applyFont="1" applyFill="1" applyProtection="1"/>
    <xf numFmtId="165" fontId="3" fillId="0" borderId="0" xfId="0" applyNumberFormat="1" applyFont="1" applyFill="1" applyProtection="1"/>
    <xf numFmtId="4" fontId="3" fillId="0" borderId="0" xfId="0" applyNumberFormat="1" applyFont="1" applyFill="1" applyProtection="1"/>
    <xf numFmtId="3" fontId="8" fillId="0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0" fontId="7" fillId="0" borderId="0" xfId="0" applyFont="1" applyFill="1"/>
    <xf numFmtId="2" fontId="7" fillId="0" borderId="0" xfId="0" applyNumberFormat="1" applyFont="1" applyFill="1"/>
    <xf numFmtId="0" fontId="39" fillId="0" borderId="0" xfId="0" applyFont="1" applyFill="1"/>
    <xf numFmtId="188" fontId="7" fillId="0" borderId="0" xfId="0" applyNumberFormat="1" applyFont="1" applyFill="1"/>
    <xf numFmtId="0" fontId="7" fillId="0" borderId="0" xfId="0" applyFont="1" applyFill="1" applyAlignment="1" applyProtection="1">
      <alignment horizontal="left"/>
    </xf>
    <xf numFmtId="3" fontId="7" fillId="0" borderId="0" xfId="0" applyNumberFormat="1" applyFont="1" applyFill="1" applyAlignment="1" applyProtection="1">
      <alignment horizontal="right"/>
    </xf>
    <xf numFmtId="1" fontId="7" fillId="0" borderId="0" xfId="0" applyNumberFormat="1" applyFont="1" applyFill="1"/>
    <xf numFmtId="186" fontId="6" fillId="3" borderId="1" xfId="0" applyNumberFormat="1" applyFont="1" applyFill="1" applyBorder="1" applyProtection="1"/>
    <xf numFmtId="0" fontId="0" fillId="0" borderId="0" xfId="0" applyFill="1"/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6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45" fillId="0" borderId="0" xfId="0" applyFont="1"/>
    <xf numFmtId="1" fontId="3" fillId="0" borderId="0" xfId="0" applyNumberFormat="1" applyFont="1" applyFill="1"/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right"/>
    </xf>
    <xf numFmtId="3" fontId="2" fillId="0" borderId="0" xfId="2" applyNumberFormat="1" applyFont="1" applyFill="1" applyBorder="1" applyProtection="1"/>
    <xf numFmtId="164" fontId="2" fillId="0" borderId="0" xfId="2" applyNumberFormat="1" applyFont="1" applyFill="1" applyBorder="1" applyProtection="1"/>
    <xf numFmtId="1" fontId="2" fillId="0" borderId="0" xfId="2" applyNumberFormat="1" applyFont="1" applyFill="1" applyBorder="1" applyProtection="1"/>
    <xf numFmtId="3" fontId="2" fillId="0" borderId="0" xfId="2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Protection="1"/>
    <xf numFmtId="0" fontId="38" fillId="0" borderId="0" xfId="0" applyFont="1" applyFill="1" applyProtection="1"/>
    <xf numFmtId="1" fontId="38" fillId="0" borderId="0" xfId="0" applyNumberFormat="1" applyFont="1" applyFill="1" applyProtection="1"/>
    <xf numFmtId="1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0" fontId="44" fillId="0" borderId="0" xfId="0" applyFont="1" applyFill="1"/>
    <xf numFmtId="0" fontId="9" fillId="0" borderId="0" xfId="0" applyFont="1" applyFill="1" applyAlignment="1" applyProtection="1">
      <alignment horizontal="right"/>
    </xf>
    <xf numFmtId="191" fontId="47" fillId="0" borderId="0" xfId="6" applyFill="1" applyProtection="1"/>
    <xf numFmtId="191" fontId="9" fillId="0" borderId="0" xfId="6" applyFont="1" applyFill="1" applyAlignment="1" applyProtection="1">
      <alignment horizontal="right"/>
    </xf>
    <xf numFmtId="191" fontId="48" fillId="0" borderId="0" xfId="6" applyFont="1" applyFill="1" applyBorder="1" applyProtection="1"/>
    <xf numFmtId="191" fontId="49" fillId="0" borderId="0" xfId="6" applyFont="1" applyFill="1" applyBorder="1" applyProtection="1"/>
    <xf numFmtId="191" fontId="8" fillId="0" borderId="0" xfId="6" applyFont="1" applyFill="1" applyBorder="1" applyAlignment="1" applyProtection="1"/>
    <xf numFmtId="191" fontId="8" fillId="0" borderId="0" xfId="6" applyFont="1" applyFill="1" applyBorder="1" applyAlignment="1" applyProtection="1">
      <alignment horizontal="left" vertical="center" indent="1"/>
    </xf>
    <xf numFmtId="191" fontId="49" fillId="0" borderId="0" xfId="6" applyFont="1" applyFill="1" applyBorder="1" applyAlignment="1" applyProtection="1">
      <alignment horizontal="left" indent="1"/>
    </xf>
    <xf numFmtId="191" fontId="6" fillId="6" borderId="0" xfId="6" applyFont="1" applyFill="1" applyBorder="1" applyAlignment="1" applyProtection="1">
      <alignment horizontal="left"/>
    </xf>
    <xf numFmtId="191" fontId="6" fillId="6" borderId="1" xfId="6" applyFont="1" applyFill="1" applyBorder="1" applyAlignment="1" applyProtection="1">
      <alignment horizontal="left"/>
    </xf>
    <xf numFmtId="191" fontId="7" fillId="0" borderId="0" xfId="6" applyFont="1" applyFill="1" applyProtection="1"/>
    <xf numFmtId="191" fontId="4" fillId="0" borderId="0" xfId="6" applyFont="1" applyFill="1" applyProtection="1"/>
    <xf numFmtId="3" fontId="4" fillId="0" borderId="0" xfId="6" applyNumberFormat="1" applyFont="1" applyFill="1" applyProtection="1"/>
    <xf numFmtId="190" fontId="4" fillId="0" borderId="0" xfId="6" applyNumberFormat="1" applyFont="1" applyFill="1" applyProtection="1"/>
    <xf numFmtId="191" fontId="47" fillId="0" borderId="0" xfId="6" applyNumberFormat="1" applyFill="1" applyProtection="1"/>
    <xf numFmtId="3" fontId="50" fillId="0" borderId="0" xfId="6" applyNumberFormat="1" applyFont="1" applyFill="1" applyBorder="1" applyProtection="1"/>
    <xf numFmtId="165" fontId="4" fillId="0" borderId="0" xfId="6" applyNumberFormat="1" applyFont="1" applyFill="1" applyProtection="1"/>
    <xf numFmtId="0" fontId="4" fillId="0" borderId="0" xfId="0" applyFont="1"/>
    <xf numFmtId="3" fontId="4" fillId="0" borderId="0" xfId="0" applyNumberFormat="1" applyFont="1"/>
    <xf numFmtId="3" fontId="7" fillId="0" borderId="0" xfId="0" applyNumberFormat="1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right"/>
    </xf>
    <xf numFmtId="191" fontId="8" fillId="0" borderId="0" xfId="6" applyFont="1" applyFill="1" applyBorder="1" applyAlignment="1" applyProtection="1">
      <alignment horizontal="left"/>
    </xf>
    <xf numFmtId="3" fontId="41" fillId="0" borderId="0" xfId="6" applyNumberFormat="1" applyFont="1" applyFill="1" applyBorder="1" applyAlignment="1" applyProtection="1">
      <alignment horizontal="right"/>
    </xf>
    <xf numFmtId="3" fontId="41" fillId="0" borderId="0" xfId="6" applyNumberFormat="1" applyFont="1" applyFill="1" applyBorder="1" applyProtection="1"/>
    <xf numFmtId="3" fontId="43" fillId="0" borderId="0" xfId="6" applyNumberFormat="1" applyFont="1" applyFill="1" applyBorder="1" applyProtection="1"/>
    <xf numFmtId="192" fontId="43" fillId="0" borderId="0" xfId="6" applyNumberFormat="1" applyFont="1" applyFill="1" applyBorder="1" applyAlignment="1" applyProtection="1"/>
    <xf numFmtId="191" fontId="9" fillId="0" borderId="0" xfId="6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91" fontId="9" fillId="0" borderId="0" xfId="6" applyFont="1" applyFill="1" applyAlignment="1" applyProtection="1">
      <alignment horizontal="right"/>
    </xf>
    <xf numFmtId="1" fontId="6" fillId="6" borderId="1" xfId="6" applyNumberFormat="1" applyFont="1" applyFill="1" applyBorder="1" applyAlignment="1" applyProtection="1">
      <alignment horizontal="right" indent="1"/>
    </xf>
    <xf numFmtId="0" fontId="15" fillId="7" borderId="0" xfId="0" applyFont="1" applyFill="1" applyBorder="1" applyAlignment="1" applyProtection="1">
      <alignment horizontal="center"/>
    </xf>
    <xf numFmtId="0" fontId="15" fillId="7" borderId="4" xfId="0" applyFont="1" applyFill="1" applyBorder="1" applyAlignment="1" applyProtection="1">
      <alignment horizontal="center"/>
    </xf>
    <xf numFmtId="3" fontId="6" fillId="7" borderId="4" xfId="7" applyNumberFormat="1" applyFont="1" applyFill="1" applyBorder="1" applyAlignment="1" applyProtection="1">
      <alignment horizontal="right" indent="1"/>
    </xf>
    <xf numFmtId="49" fontId="6" fillId="7" borderId="4" xfId="7" applyNumberFormat="1" applyFont="1" applyFill="1" applyBorder="1" applyAlignment="1" applyProtection="1">
      <alignment horizontal="right" indent="1"/>
    </xf>
    <xf numFmtId="191" fontId="47" fillId="0" borderId="0" xfId="6" applyFont="1" applyFill="1" applyBorder="1" applyProtection="1"/>
    <xf numFmtId="191" fontId="47" fillId="0" borderId="0" xfId="6" applyFont="1" applyFill="1" applyProtection="1"/>
    <xf numFmtId="193" fontId="47" fillId="0" borderId="0" xfId="6" applyNumberFormat="1" applyFont="1" applyFill="1" applyBorder="1" applyProtection="1"/>
    <xf numFmtId="191" fontId="54" fillId="0" borderId="0" xfId="6" applyFont="1" applyFill="1" applyBorder="1" applyProtection="1"/>
    <xf numFmtId="165" fontId="56" fillId="0" borderId="0" xfId="6" applyNumberFormat="1" applyFont="1" applyFill="1" applyBorder="1" applyProtection="1"/>
    <xf numFmtId="165" fontId="50" fillId="0" borderId="0" xfId="6" applyNumberFormat="1" applyFont="1" applyFill="1" applyBorder="1" applyProtection="1"/>
    <xf numFmtId="165" fontId="40" fillId="0" borderId="0" xfId="6" applyNumberFormat="1" applyFont="1" applyFill="1" applyBorder="1" applyProtection="1"/>
    <xf numFmtId="3" fontId="40" fillId="0" borderId="0" xfId="6" applyNumberFormat="1" applyFont="1" applyFill="1" applyBorder="1" applyProtection="1"/>
    <xf numFmtId="0" fontId="7" fillId="0" borderId="0" xfId="7" applyFont="1" applyFill="1" applyProtection="1"/>
    <xf numFmtId="0" fontId="7" fillId="0" borderId="0" xfId="7" applyFont="1" applyFill="1"/>
    <xf numFmtId="0" fontId="4" fillId="0" borderId="0" xfId="7" applyFont="1" applyFill="1" applyProtection="1"/>
    <xf numFmtId="0" fontId="14" fillId="0" borderId="0" xfId="7" applyFont="1" applyFill="1" applyBorder="1" applyProtection="1"/>
    <xf numFmtId="165" fontId="7" fillId="0" borderId="0" xfId="7" applyNumberFormat="1" applyFont="1" applyFill="1" applyBorder="1" applyProtection="1"/>
    <xf numFmtId="0" fontId="8" fillId="0" borderId="0" xfId="7" applyFont="1" applyFill="1" applyAlignment="1" applyProtection="1">
      <alignment vertical="top" wrapText="1"/>
    </xf>
    <xf numFmtId="0" fontId="7" fillId="0" borderId="0" xfId="7" applyFont="1" applyFill="1" applyBorder="1" applyProtection="1"/>
    <xf numFmtId="3" fontId="7" fillId="0" borderId="0" xfId="7" applyNumberFormat="1" applyFont="1" applyFill="1" applyBorder="1" applyProtection="1"/>
    <xf numFmtId="0" fontId="7" fillId="0" borderId="0" xfId="7" applyFont="1" applyFill="1" applyAlignment="1" applyProtection="1"/>
    <xf numFmtId="0" fontId="7" fillId="0" borderId="0" xfId="7" applyFont="1" applyFill="1" applyBorder="1" applyAlignment="1" applyProtection="1"/>
    <xf numFmtId="3" fontId="7" fillId="0" borderId="0" xfId="7" applyNumberFormat="1" applyFont="1" applyFill="1" applyProtection="1"/>
    <xf numFmtId="0" fontId="7" fillId="0" borderId="0" xfId="7" applyFont="1" applyFill="1" applyAlignment="1" applyProtection="1">
      <alignment vertical="top"/>
    </xf>
    <xf numFmtId="0" fontId="7" fillId="0" borderId="0" xfId="7" applyFont="1" applyFill="1" applyAlignment="1" applyProtection="1">
      <alignment vertical="center"/>
    </xf>
    <xf numFmtId="0" fontId="0" fillId="0" borderId="0" xfId="0" applyAlignment="1"/>
    <xf numFmtId="164" fontId="58" fillId="0" borderId="0" xfId="0" applyNumberFormat="1" applyFont="1"/>
    <xf numFmtId="0" fontId="58" fillId="0" borderId="0" xfId="0" applyFont="1"/>
    <xf numFmtId="0" fontId="8" fillId="0" borderId="0" xfId="7" applyFont="1" applyFill="1"/>
    <xf numFmtId="0" fontId="8" fillId="0" borderId="0" xfId="7" applyFont="1" applyFill="1" applyProtection="1"/>
    <xf numFmtId="3" fontId="7" fillId="0" borderId="0" xfId="7" applyNumberFormat="1" applyFont="1" applyFill="1"/>
    <xf numFmtId="0" fontId="40" fillId="0" borderId="0" xfId="0" applyNumberFormat="1" applyFont="1" applyFill="1" applyBorder="1" applyAlignment="1" applyProtection="1">
      <alignment vertical="center" wrapText="1"/>
    </xf>
    <xf numFmtId="0" fontId="0" fillId="0" borderId="0" xfId="9" applyFont="1" applyFill="1" applyProtection="1"/>
    <xf numFmtId="0" fontId="9" fillId="0" borderId="0" xfId="9" applyFont="1" applyFill="1" applyAlignment="1" applyProtection="1">
      <alignment horizontal="right"/>
    </xf>
    <xf numFmtId="0" fontId="11" fillId="0" borderId="0" xfId="9" applyFont="1" applyFill="1" applyBorder="1" applyProtection="1"/>
    <xf numFmtId="0" fontId="5" fillId="0" borderId="0" xfId="9" applyFont="1" applyFill="1" applyBorder="1" applyProtection="1"/>
    <xf numFmtId="0" fontId="8" fillId="0" borderId="0" xfId="10" applyFont="1" applyFill="1" applyBorder="1" applyAlignment="1" applyProtection="1"/>
    <xf numFmtId="0" fontId="8" fillId="0" borderId="0" xfId="9" applyFont="1" applyFill="1" applyBorder="1" applyAlignment="1" applyProtection="1">
      <alignment horizontal="left" vertical="center" indent="1"/>
    </xf>
    <xf numFmtId="0" fontId="11" fillId="0" borderId="0" xfId="9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/>
    <xf numFmtId="194" fontId="4" fillId="0" borderId="0" xfId="0" applyNumberFormat="1" applyFont="1" applyFill="1" applyBorder="1" applyProtection="1"/>
    <xf numFmtId="195" fontId="4" fillId="0" borderId="0" xfId="0" applyNumberFormat="1" applyFont="1" applyFill="1" applyBorder="1" applyProtection="1"/>
    <xf numFmtId="191" fontId="0" fillId="0" borderId="0" xfId="6" applyFont="1" applyFill="1" applyProtection="1"/>
    <xf numFmtId="191" fontId="0" fillId="0" borderId="0" xfId="6" applyNumberFormat="1" applyFont="1" applyFill="1" applyProtection="1"/>
    <xf numFmtId="0" fontId="8" fillId="0" borderId="0" xfId="11" applyFont="1" applyFill="1" applyBorder="1" applyAlignment="1" applyProtection="1"/>
    <xf numFmtId="191" fontId="0" fillId="0" borderId="0" xfId="6" applyFont="1" applyFill="1"/>
    <xf numFmtId="3" fontId="0" fillId="0" borderId="0" xfId="6" applyNumberFormat="1" applyFont="1" applyFill="1"/>
    <xf numFmtId="3" fontId="0" fillId="0" borderId="0" xfId="6" applyNumberFormat="1" applyFont="1" applyFill="1" applyProtection="1"/>
    <xf numFmtId="0" fontId="7" fillId="0" borderId="0" xfId="12" applyFont="1" applyFill="1" applyBorder="1" applyAlignment="1" applyProtection="1">
      <alignment vertical="center" wrapText="1"/>
    </xf>
    <xf numFmtId="0" fontId="9" fillId="0" borderId="0" xfId="3" applyFont="1" applyFill="1" applyAlignment="1" applyProtection="1"/>
    <xf numFmtId="191" fontId="9" fillId="0" borderId="0" xfId="6" applyFont="1" applyFill="1" applyAlignment="1" applyProtection="1"/>
    <xf numFmtId="0" fontId="47" fillId="0" borderId="0" xfId="13" applyFill="1" applyProtection="1"/>
    <xf numFmtId="0" fontId="49" fillId="0" borderId="0" xfId="13" applyFont="1" applyFill="1" applyBorder="1" applyProtection="1"/>
    <xf numFmtId="0" fontId="48" fillId="0" borderId="0" xfId="13" applyFont="1" applyFill="1" applyBorder="1" applyProtection="1"/>
    <xf numFmtId="0" fontId="8" fillId="0" borderId="0" xfId="13" applyFont="1" applyFill="1" applyBorder="1" applyAlignment="1" applyProtection="1">
      <alignment horizontal="left" vertical="center" indent="1"/>
    </xf>
    <xf numFmtId="0" fontId="49" fillId="0" borderId="0" xfId="13" applyFont="1" applyFill="1" applyBorder="1" applyAlignment="1" applyProtection="1">
      <alignment horizontal="left" indent="1"/>
    </xf>
    <xf numFmtId="191" fontId="7" fillId="0" borderId="0" xfId="6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62" fillId="0" borderId="0" xfId="12" applyFont="1" applyFill="1" applyBorder="1" applyAlignment="1" applyProtection="1">
      <alignment vertical="center" wrapText="1"/>
    </xf>
    <xf numFmtId="0" fontId="24" fillId="0" borderId="0" xfId="14" applyFill="1" applyProtection="1"/>
    <xf numFmtId="191" fontId="9" fillId="0" borderId="0" xfId="15" applyFont="1" applyFill="1" applyAlignment="1" applyProtection="1">
      <alignment horizontal="right"/>
    </xf>
    <xf numFmtId="0" fontId="48" fillId="0" borderId="0" xfId="14" applyFont="1" applyFill="1" applyBorder="1" applyProtection="1"/>
    <xf numFmtId="0" fontId="49" fillId="0" borderId="0" xfId="14" applyFont="1" applyFill="1" applyBorder="1" applyProtection="1"/>
    <xf numFmtId="0" fontId="8" fillId="0" borderId="0" xfId="14" applyFont="1" applyFill="1" applyBorder="1" applyAlignment="1" applyProtection="1"/>
    <xf numFmtId="0" fontId="8" fillId="0" borderId="0" xfId="14" applyFont="1" applyFill="1" applyBorder="1" applyAlignment="1" applyProtection="1">
      <alignment horizontal="left" vertical="center" indent="1"/>
    </xf>
    <xf numFmtId="0" fontId="49" fillId="0" borderId="0" xfId="14" applyFont="1" applyFill="1" applyBorder="1" applyAlignment="1" applyProtection="1">
      <alignment horizontal="left" indent="1"/>
    </xf>
    <xf numFmtId="0" fontId="7" fillId="0" borderId="0" xfId="14" applyFont="1" applyFill="1" applyBorder="1" applyProtection="1"/>
    <xf numFmtId="0" fontId="14" fillId="0" borderId="0" xfId="14" applyFont="1" applyFill="1" applyBorder="1" applyProtection="1"/>
    <xf numFmtId="1" fontId="7" fillId="0" borderId="0" xfId="14" applyNumberFormat="1" applyFont="1" applyFill="1" applyBorder="1" applyProtection="1"/>
    <xf numFmtId="164" fontId="7" fillId="0" borderId="0" xfId="14" applyNumberFormat="1" applyFont="1" applyFill="1" applyBorder="1" applyProtection="1"/>
    <xf numFmtId="0" fontId="7" fillId="0" borderId="0" xfId="14" applyFont="1" applyFill="1" applyBorder="1" applyAlignment="1" applyProtection="1">
      <alignment horizontal="left" vertical="top"/>
    </xf>
    <xf numFmtId="191" fontId="40" fillId="0" borderId="0" xfId="15" applyFont="1" applyFill="1" applyAlignment="1">
      <alignment horizontal="left" readingOrder="1"/>
    </xf>
    <xf numFmtId="0" fontId="63" fillId="0" borderId="0" xfId="14" applyFont="1" applyFill="1" applyProtection="1"/>
    <xf numFmtId="0" fontId="7" fillId="0" borderId="0" xfId="14" applyFont="1" applyFill="1" applyBorder="1" applyAlignment="1" applyProtection="1">
      <alignment horizontal="justify" vertical="center" wrapText="1"/>
    </xf>
    <xf numFmtId="0" fontId="8" fillId="0" borderId="0" xfId="14" applyFont="1" applyFill="1" applyBorder="1" applyAlignment="1" applyProtection="1">
      <alignment vertical="top" wrapText="1"/>
    </xf>
    <xf numFmtId="165" fontId="45" fillId="0" borderId="0" xfId="0" applyNumberFormat="1" applyFont="1" applyFill="1" applyBorder="1" applyProtection="1"/>
    <xf numFmtId="191" fontId="6" fillId="7" borderId="0" xfId="6" applyFont="1" applyFill="1" applyBorder="1" applyAlignment="1" applyProtection="1">
      <alignment horizontal="left"/>
    </xf>
    <xf numFmtId="165" fontId="15" fillId="7" borderId="1" xfId="6" applyNumberFormat="1" applyFont="1" applyFill="1" applyBorder="1" applyProtection="1"/>
    <xf numFmtId="1" fontId="6" fillId="7" borderId="1" xfId="6" applyNumberFormat="1" applyFont="1" applyFill="1" applyBorder="1" applyAlignment="1" applyProtection="1">
      <alignment horizontal="right" indent="1"/>
    </xf>
    <xf numFmtId="0" fontId="6" fillId="3" borderId="0" xfId="0" applyFont="1" applyFill="1" applyBorder="1" applyAlignment="1" applyProtection="1">
      <alignment horizontal="center"/>
    </xf>
    <xf numFmtId="3" fontId="60" fillId="0" borderId="0" xfId="0" applyNumberFormat="1" applyFont="1" applyFill="1" applyBorder="1" applyProtection="1"/>
    <xf numFmtId="1" fontId="4" fillId="0" borderId="0" xfId="0" applyNumberFormat="1" applyFont="1" applyFill="1" applyBorder="1" applyProtection="1"/>
    <xf numFmtId="164" fontId="65" fillId="0" borderId="0" xfId="14" applyNumberFormat="1" applyFont="1" applyFill="1" applyBorder="1" applyProtection="1"/>
    <xf numFmtId="165" fontId="14" fillId="0" borderId="0" xfId="0" applyNumberFormat="1" applyFont="1" applyFill="1" applyBorder="1" applyProtection="1"/>
    <xf numFmtId="165" fontId="4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2" fontId="4" fillId="0" borderId="0" xfId="0" applyNumberFormat="1" applyFont="1" applyFill="1" applyProtection="1"/>
    <xf numFmtId="164" fontId="7" fillId="0" borderId="0" xfId="0" applyNumberFormat="1" applyFont="1" applyFill="1"/>
    <xf numFmtId="0" fontId="9" fillId="0" borderId="0" xfId="0" applyFont="1" applyFill="1" applyAlignment="1" applyProtection="1">
      <alignment horizontal="right"/>
    </xf>
    <xf numFmtId="191" fontId="9" fillId="0" borderId="0" xfId="6" applyFont="1" applyFill="1" applyAlignment="1" applyProtection="1">
      <alignment horizontal="right"/>
    </xf>
    <xf numFmtId="3" fontId="60" fillId="5" borderId="0" xfId="0" applyNumberFormat="1" applyFont="1" applyFill="1" applyBorder="1" applyAlignment="1">
      <alignment horizontal="right"/>
    </xf>
    <xf numFmtId="3" fontId="60" fillId="5" borderId="1" xfId="0" applyNumberFormat="1" applyFont="1" applyFill="1" applyBorder="1" applyAlignment="1">
      <alignment horizontal="right"/>
    </xf>
    <xf numFmtId="3" fontId="66" fillId="5" borderId="1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60" fillId="0" borderId="1" xfId="0" applyNumberFormat="1" applyFont="1" applyFill="1" applyBorder="1" applyAlignment="1">
      <alignment horizontal="right"/>
    </xf>
    <xf numFmtId="3" fontId="66" fillId="0" borderId="1" xfId="0" applyNumberFormat="1" applyFont="1" applyFill="1" applyBorder="1" applyAlignment="1">
      <alignment horizontal="right"/>
    </xf>
    <xf numFmtId="169" fontId="60" fillId="5" borderId="0" xfId="0" applyNumberFormat="1" applyFont="1" applyFill="1" applyBorder="1" applyAlignment="1">
      <alignment horizontal="right"/>
    </xf>
    <xf numFmtId="170" fontId="60" fillId="5" borderId="0" xfId="0" applyNumberFormat="1" applyFont="1" applyFill="1" applyBorder="1" applyAlignment="1">
      <alignment horizontal="right"/>
    </xf>
    <xf numFmtId="169" fontId="60" fillId="5" borderId="1" xfId="0" applyNumberFormat="1" applyFont="1" applyFill="1" applyBorder="1" applyAlignment="1">
      <alignment horizontal="right"/>
    </xf>
    <xf numFmtId="170" fontId="60" fillId="5" borderId="1" xfId="0" applyNumberFormat="1" applyFont="1" applyFill="1" applyBorder="1" applyAlignment="1">
      <alignment horizontal="right"/>
    </xf>
    <xf numFmtId="169" fontId="66" fillId="5" borderId="2" xfId="0" applyNumberFormat="1" applyFont="1" applyFill="1" applyBorder="1" applyAlignment="1">
      <alignment horizontal="right"/>
    </xf>
    <xf numFmtId="170" fontId="66" fillId="5" borderId="1" xfId="0" applyNumberFormat="1" applyFont="1" applyFill="1" applyBorder="1" applyAlignment="1">
      <alignment horizontal="right"/>
    </xf>
    <xf numFmtId="165" fontId="60" fillId="5" borderId="0" xfId="0" applyNumberFormat="1" applyFont="1" applyFill="1" applyBorder="1" applyAlignment="1">
      <alignment horizontal="right" indent="2"/>
    </xf>
    <xf numFmtId="165" fontId="60" fillId="5" borderId="1" xfId="0" applyNumberFormat="1" applyFont="1" applyFill="1" applyBorder="1" applyAlignment="1">
      <alignment horizontal="right" indent="2"/>
    </xf>
    <xf numFmtId="165" fontId="66" fillId="5" borderId="1" xfId="0" applyNumberFormat="1" applyFont="1" applyFill="1" applyBorder="1" applyAlignment="1">
      <alignment horizontal="right" indent="2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81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191" fontId="9" fillId="0" borderId="0" xfId="6" applyFont="1" applyFill="1" applyAlignment="1" applyProtection="1">
      <alignment horizontal="right"/>
    </xf>
    <xf numFmtId="191" fontId="9" fillId="0" borderId="0" xfId="6" applyFont="1" applyFill="1" applyAlignment="1" applyProtection="1">
      <alignment horizontal="right"/>
    </xf>
    <xf numFmtId="179" fontId="14" fillId="0" borderId="0" xfId="0" applyNumberFormat="1" applyFont="1" applyFill="1" applyBorder="1" applyProtection="1"/>
    <xf numFmtId="191" fontId="9" fillId="0" borderId="0" xfId="6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4" fillId="0" borderId="0" xfId="0" applyNumberFormat="1" applyFont="1" applyFill="1" applyBorder="1" applyProtection="1"/>
    <xf numFmtId="3" fontId="6" fillId="3" borderId="1" xfId="7" applyNumberFormat="1" applyFont="1" applyFill="1" applyBorder="1" applyAlignment="1" applyProtection="1">
      <alignment horizontal="left" indent="1"/>
    </xf>
    <xf numFmtId="3" fontId="6" fillId="3" borderId="1" xfId="7" applyNumberFormat="1" applyFont="1" applyFill="1" applyBorder="1" applyAlignment="1" applyProtection="1">
      <alignment horizontal="right" textRotation="90"/>
    </xf>
    <xf numFmtId="3" fontId="7" fillId="0" borderId="0" xfId="7" applyNumberFormat="1" applyFont="1" applyFill="1" applyBorder="1" applyAlignment="1" applyProtection="1">
      <alignment horizontal="left" indent="1"/>
    </xf>
    <xf numFmtId="0" fontId="15" fillId="0" borderId="0" xfId="0" applyFont="1"/>
    <xf numFmtId="0" fontId="70" fillId="0" borderId="0" xfId="7" applyFont="1" applyFill="1"/>
    <xf numFmtId="165" fontId="7" fillId="0" borderId="0" xfId="7" applyNumberFormat="1" applyFont="1" applyFill="1"/>
    <xf numFmtId="164" fontId="7" fillId="0" borderId="0" xfId="7" applyNumberFormat="1" applyFont="1" applyFill="1" applyProtection="1"/>
    <xf numFmtId="1" fontId="7" fillId="0" borderId="0" xfId="7" applyNumberFormat="1" applyFont="1" applyFill="1" applyProtection="1"/>
    <xf numFmtId="164" fontId="40" fillId="0" borderId="0" xfId="0" applyNumberFormat="1" applyFont="1" applyFill="1" applyBorder="1" applyAlignment="1" applyProtection="1"/>
    <xf numFmtId="164" fontId="44" fillId="0" borderId="0" xfId="0" applyNumberFormat="1" applyFont="1" applyFill="1" applyBorder="1" applyAlignment="1" applyProtection="1"/>
    <xf numFmtId="0" fontId="15" fillId="3" borderId="1" xfId="0" applyFont="1" applyFill="1" applyBorder="1" applyAlignment="1" applyProtection="1">
      <alignment horizontal="center"/>
    </xf>
    <xf numFmtId="3" fontId="6" fillId="3" borderId="1" xfId="0" applyNumberFormat="1" applyFont="1" applyFill="1" applyBorder="1" applyAlignment="1" applyProtection="1">
      <alignment horizontal="right" textRotation="90"/>
    </xf>
    <xf numFmtId="3" fontId="4" fillId="0" borderId="0" xfId="0" applyNumberFormat="1" applyFont="1" applyFill="1" applyBorder="1" applyAlignment="1" applyProtection="1">
      <alignment horizontal="left" indent="1"/>
    </xf>
    <xf numFmtId="0" fontId="40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/>
    <xf numFmtId="0" fontId="69" fillId="0" borderId="0" xfId="16" applyFill="1"/>
    <xf numFmtId="0" fontId="1" fillId="0" borderId="0" xfId="18"/>
    <xf numFmtId="0" fontId="1" fillId="9" borderId="0" xfId="18" applyFill="1"/>
    <xf numFmtId="0" fontId="1" fillId="10" borderId="0" xfId="18" applyFill="1"/>
    <xf numFmtId="1" fontId="1" fillId="0" borderId="0" xfId="18" applyNumberFormat="1"/>
    <xf numFmtId="0" fontId="1" fillId="11" borderId="0" xfId="18" applyFill="1"/>
    <xf numFmtId="0" fontId="1" fillId="12" borderId="0" xfId="18" applyFill="1"/>
    <xf numFmtId="191" fontId="8" fillId="0" borderId="0" xfId="6" applyFont="1" applyFill="1" applyBorder="1" applyAlignment="1" applyProtection="1">
      <alignment vertical="top" wrapText="1"/>
    </xf>
    <xf numFmtId="0" fontId="71" fillId="0" borderId="0" xfId="18" applyFont="1"/>
    <xf numFmtId="1" fontId="40" fillId="0" borderId="0" xfId="0" applyNumberFormat="1" applyFont="1" applyFill="1" applyBorder="1" applyProtection="1"/>
    <xf numFmtId="179" fontId="40" fillId="0" borderId="0" xfId="0" applyNumberFormat="1" applyFont="1" applyFill="1" applyBorder="1" applyProtection="1"/>
    <xf numFmtId="0" fontId="62" fillId="0" borderId="0" xfId="12" applyFont="1" applyFill="1" applyBorder="1" applyAlignment="1" applyProtection="1">
      <alignment horizontal="justify" vertical="center" wrapText="1"/>
    </xf>
    <xf numFmtId="183" fontId="7" fillId="0" borderId="0" xfId="0" applyNumberFormat="1" applyFont="1" applyFill="1" applyAlignment="1">
      <alignment horizontal="right"/>
    </xf>
    <xf numFmtId="179" fontId="24" fillId="0" borderId="0" xfId="6" applyNumberFormat="1" applyFont="1" applyFill="1" applyBorder="1" applyProtection="1"/>
    <xf numFmtId="198" fontId="41" fillId="0" borderId="0" xfId="6" applyNumberFormat="1" applyFont="1" applyFill="1" applyBorder="1" applyAlignment="1" applyProtection="1"/>
    <xf numFmtId="2" fontId="6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0" fontId="9" fillId="0" borderId="0" xfId="3" applyFont="1" applyFill="1" applyAlignment="1" applyProtection="1">
      <alignment horizontal="right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/>
    <xf numFmtId="9" fontId="3" fillId="0" borderId="0" xfId="0" applyNumberFormat="1" applyFont="1" applyFill="1"/>
    <xf numFmtId="167" fontId="7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vertical="top"/>
    </xf>
    <xf numFmtId="0" fontId="40" fillId="0" borderId="0" xfId="0" applyFont="1" applyFill="1" applyBorder="1"/>
    <xf numFmtId="0" fontId="7" fillId="0" borderId="0" xfId="6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right"/>
    </xf>
    <xf numFmtId="3" fontId="43" fillId="0" borderId="0" xfId="0" applyNumberFormat="1" applyFont="1" applyFill="1" applyBorder="1" applyProtection="1"/>
    <xf numFmtId="165" fontId="43" fillId="0" borderId="0" xfId="0" applyNumberFormat="1" applyFont="1" applyFill="1" applyBorder="1" applyProtection="1"/>
    <xf numFmtId="0" fontId="8" fillId="0" borderId="0" xfId="0" applyFont="1" applyFill="1" applyBorder="1" applyAlignment="1">
      <alignment horizontal="left"/>
    </xf>
    <xf numFmtId="165" fontId="8" fillId="0" borderId="0" xfId="8" applyNumberFormat="1" applyFont="1" applyFill="1" applyBorder="1" applyAlignment="1" applyProtection="1">
      <alignment horizontal="right" indent="1"/>
    </xf>
    <xf numFmtId="0" fontId="9" fillId="0" borderId="0" xfId="3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center"/>
    </xf>
    <xf numFmtId="0" fontId="9" fillId="0" borderId="0" xfId="3" applyFont="1" applyFill="1" applyAlignment="1" applyProtection="1">
      <alignment horizontal="right"/>
    </xf>
    <xf numFmtId="0" fontId="4" fillId="0" borderId="0" xfId="19" applyFont="1"/>
    <xf numFmtId="0" fontId="6" fillId="3" borderId="0" xfId="19" applyNumberFormat="1" applyFont="1" applyFill="1" applyBorder="1" applyAlignment="1" applyProtection="1">
      <alignment horizontal="left"/>
    </xf>
    <xf numFmtId="0" fontId="6" fillId="3" borderId="0" xfId="19" applyNumberFormat="1" applyFont="1" applyFill="1" applyBorder="1" applyAlignment="1" applyProtection="1">
      <alignment horizontal="right"/>
    </xf>
    <xf numFmtId="0" fontId="6" fillId="3" borderId="0" xfId="19" applyNumberFormat="1" applyFont="1" applyFill="1" applyBorder="1" applyAlignment="1" applyProtection="1">
      <alignment horizontal="center"/>
    </xf>
    <xf numFmtId="0" fontId="6" fillId="3" borderId="10" xfId="19" applyNumberFormat="1" applyFont="1" applyFill="1" applyBorder="1" applyAlignment="1" applyProtection="1">
      <alignment horizontal="centerContinuous"/>
    </xf>
    <xf numFmtId="0" fontId="6" fillId="3" borderId="10" xfId="19" applyFont="1" applyFill="1" applyBorder="1" applyAlignment="1" applyProtection="1">
      <alignment horizontal="centerContinuous"/>
    </xf>
    <xf numFmtId="0" fontId="6" fillId="3" borderId="1" xfId="19" applyNumberFormat="1" applyFont="1" applyFill="1" applyBorder="1" applyAlignment="1" applyProtection="1">
      <alignment horizontal="left"/>
    </xf>
    <xf numFmtId="0" fontId="6" fillId="3" borderId="1" xfId="19" applyNumberFormat="1" applyFont="1" applyFill="1" applyBorder="1" applyAlignment="1" applyProtection="1">
      <alignment horizontal="right"/>
    </xf>
    <xf numFmtId="0" fontId="6" fillId="3" borderId="1" xfId="1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right"/>
    </xf>
    <xf numFmtId="3" fontId="4" fillId="0" borderId="0" xfId="8" applyNumberFormat="1" applyFont="1" applyFill="1" applyBorder="1" applyProtection="1"/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/>
    <xf numFmtId="3" fontId="4" fillId="0" borderId="0" xfId="8" applyNumberFormat="1" applyFont="1" applyFill="1" applyBorder="1" applyAlignment="1" applyProtection="1">
      <alignment horizontal="right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0" fontId="7" fillId="0" borderId="0" xfId="0" applyFont="1" applyFill="1" applyBorder="1" applyAlignment="1" applyProtection="1">
      <alignment vertical="top"/>
    </xf>
    <xf numFmtId="3" fontId="4" fillId="0" borderId="0" xfId="19" applyNumberFormat="1" applyFont="1"/>
    <xf numFmtId="0" fontId="9" fillId="0" borderId="0" xfId="3" applyFont="1" applyFill="1" applyAlignment="1" applyProtection="1">
      <alignment horizontal="right"/>
    </xf>
    <xf numFmtId="1" fontId="6" fillId="3" borderId="2" xfId="5" quotePrefix="1" applyNumberFormat="1" applyFont="1" applyFill="1" applyBorder="1" applyAlignment="1" applyProtection="1">
      <alignment horizontal="right" indent="1"/>
    </xf>
    <xf numFmtId="9" fontId="19" fillId="3" borderId="1" xfId="5" applyFont="1" applyFill="1" applyBorder="1" applyAlignment="1" applyProtection="1">
      <alignment horizontal="right" indent="1"/>
    </xf>
    <xf numFmtId="167" fontId="29" fillId="0" borderId="0" xfId="0" applyNumberFormat="1" applyFont="1" applyFill="1" applyBorder="1" applyAlignment="1" applyProtection="1">
      <alignment horizontal="right"/>
    </xf>
    <xf numFmtId="167" fontId="40" fillId="0" borderId="0" xfId="0" applyNumberFormat="1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>
      <alignment vertical="top"/>
    </xf>
    <xf numFmtId="0" fontId="24" fillId="0" borderId="0" xfId="20" applyFill="1" applyProtection="1"/>
    <xf numFmtId="0" fontId="9" fillId="0" borderId="0" xfId="20" applyFont="1" applyFill="1" applyAlignment="1" applyProtection="1">
      <alignment horizontal="right"/>
    </xf>
    <xf numFmtId="0" fontId="5" fillId="0" borderId="0" xfId="20" applyFont="1" applyFill="1" applyBorder="1" applyProtection="1"/>
    <xf numFmtId="0" fontId="11" fillId="0" borderId="0" xfId="20" applyFont="1" applyFill="1" applyBorder="1" applyProtection="1"/>
    <xf numFmtId="0" fontId="8" fillId="0" borderId="0" xfId="20" applyFont="1" applyFill="1" applyBorder="1" applyAlignment="1" applyProtection="1"/>
    <xf numFmtId="0" fontId="8" fillId="0" borderId="0" xfId="20" applyFont="1" applyFill="1" applyBorder="1" applyAlignment="1" applyProtection="1">
      <alignment horizontal="left" vertical="center" indent="1"/>
    </xf>
    <xf numFmtId="0" fontId="11" fillId="0" borderId="0" xfId="20" applyFont="1" applyFill="1" applyBorder="1" applyAlignment="1" applyProtection="1">
      <alignment horizontal="left" indent="1"/>
    </xf>
    <xf numFmtId="0" fontId="8" fillId="0" borderId="0" xfId="20" applyFont="1" applyFill="1" applyBorder="1" applyAlignment="1" applyProtection="1">
      <alignment vertical="top" wrapText="1"/>
    </xf>
    <xf numFmtId="0" fontId="63" fillId="0" borderId="0" xfId="20" applyFont="1" applyFill="1" applyProtection="1"/>
    <xf numFmtId="0" fontId="4" fillId="0" borderId="0" xfId="20" applyFont="1" applyFill="1" applyBorder="1" applyProtection="1"/>
    <xf numFmtId="0" fontId="15" fillId="0" borderId="0" xfId="20" applyFont="1" applyFill="1" applyBorder="1" applyProtection="1"/>
    <xf numFmtId="0" fontId="8" fillId="0" borderId="0" xfId="20" applyFont="1" applyFill="1" applyBorder="1" applyAlignment="1" applyProtection="1">
      <alignment horizontal="right"/>
    </xf>
    <xf numFmtId="0" fontId="14" fillId="0" borderId="0" xfId="20" applyFont="1" applyFill="1" applyBorder="1" applyProtection="1"/>
    <xf numFmtId="0" fontId="3" fillId="0" borderId="0" xfId="20" applyFont="1" applyFill="1" applyBorder="1" applyProtection="1"/>
    <xf numFmtId="0" fontId="24" fillId="0" borderId="0" xfId="20"/>
    <xf numFmtId="0" fontId="8" fillId="0" borderId="1" xfId="20" applyFont="1" applyFill="1" applyBorder="1" applyAlignment="1" applyProtection="1">
      <alignment horizontal="left"/>
    </xf>
    <xf numFmtId="0" fontId="8" fillId="0" borderId="1" xfId="20" applyFont="1" applyFill="1" applyBorder="1" applyAlignment="1" applyProtection="1">
      <alignment horizontal="center"/>
    </xf>
    <xf numFmtId="0" fontId="8" fillId="0" borderId="1" xfId="20" applyFont="1" applyFill="1" applyBorder="1" applyAlignment="1" applyProtection="1">
      <alignment horizontal="right"/>
    </xf>
    <xf numFmtId="0" fontId="7" fillId="0" borderId="0" xfId="20" applyFont="1" applyFill="1" applyProtection="1"/>
    <xf numFmtId="179" fontId="7" fillId="0" borderId="0" xfId="20" applyNumberFormat="1" applyFont="1" applyFill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Border="1"/>
    <xf numFmtId="0" fontId="39" fillId="0" borderId="0" xfId="0" applyFont="1" applyFill="1" applyBorder="1" applyProtection="1"/>
    <xf numFmtId="0" fontId="9" fillId="0" borderId="0" xfId="3" applyFont="1" applyFill="1" applyAlignment="1" applyProtection="1">
      <alignment horizontal="right"/>
    </xf>
    <xf numFmtId="164" fontId="4" fillId="0" borderId="0" xfId="7" applyNumberFormat="1" applyFont="1" applyFill="1" applyBorder="1" applyProtection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8" fillId="0" borderId="0" xfId="9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Continuous"/>
    </xf>
    <xf numFmtId="0" fontId="6" fillId="3" borderId="0" xfId="0" applyFont="1" applyFill="1" applyBorder="1" applyAlignment="1" applyProtection="1">
      <alignment horizontal="right" indent="1"/>
    </xf>
    <xf numFmtId="16" fontId="6" fillId="3" borderId="0" xfId="0" quotePrefix="1" applyNumberFormat="1" applyFont="1" applyFill="1" applyBorder="1" applyAlignment="1" applyProtection="1">
      <alignment horizontal="right" indent="1"/>
    </xf>
    <xf numFmtId="0" fontId="6" fillId="3" borderId="1" xfId="0" applyFont="1" applyFill="1" applyBorder="1" applyAlignment="1" applyProtection="1">
      <alignment horizontal="right" indent="1"/>
    </xf>
    <xf numFmtId="199" fontId="7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left"/>
    </xf>
    <xf numFmtId="199" fontId="8" fillId="0" borderId="0" xfId="0" applyNumberFormat="1" applyFont="1" applyFill="1" applyBorder="1" applyProtection="1"/>
    <xf numFmtId="3" fontId="45" fillId="0" borderId="0" xfId="0" applyNumberFormat="1" applyFont="1"/>
    <xf numFmtId="0" fontId="70" fillId="0" borderId="0" xfId="0" applyFont="1" applyFill="1" applyBorder="1" applyProtection="1"/>
    <xf numFmtId="0" fontId="60" fillId="0" borderId="0" xfId="0" applyFont="1" applyFill="1" applyBorder="1" applyAlignment="1" applyProtection="1">
      <alignment horizontal="justify" wrapText="1"/>
    </xf>
    <xf numFmtId="0" fontId="44" fillId="0" borderId="0" xfId="0" applyFont="1" applyFill="1" applyBorder="1" applyAlignment="1" applyProtection="1"/>
    <xf numFmtId="0" fontId="9" fillId="0" borderId="0" xfId="0" applyFont="1" applyFill="1" applyAlignment="1" applyProtection="1">
      <alignment horizontal="right"/>
    </xf>
    <xf numFmtId="0" fontId="9" fillId="0" borderId="0" xfId="3" applyFont="1" applyFill="1" applyAlignment="1" applyProtection="1">
      <alignment horizontal="right"/>
    </xf>
    <xf numFmtId="0" fontId="60" fillId="0" borderId="0" xfId="0" applyFont="1" applyFill="1" applyBorder="1" applyAlignment="1" applyProtection="1">
      <alignment wrapText="1"/>
    </xf>
    <xf numFmtId="3" fontId="14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73" fillId="0" borderId="0" xfId="0" applyFont="1" applyFill="1" applyBorder="1" applyProtection="1"/>
    <xf numFmtId="0" fontId="74" fillId="0" borderId="0" xfId="0" applyFont="1" applyFill="1" applyBorder="1" applyProtection="1"/>
    <xf numFmtId="0" fontId="73" fillId="0" borderId="0" xfId="0" applyFont="1" applyFill="1" applyBorder="1" applyAlignment="1" applyProtection="1">
      <alignment horizontal="left" indent="1"/>
    </xf>
    <xf numFmtId="0" fontId="75" fillId="0" borderId="0" xfId="0" applyFont="1" applyFill="1" applyProtection="1"/>
    <xf numFmtId="200" fontId="3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Protection="1"/>
    <xf numFmtId="200" fontId="76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Protection="1"/>
    <xf numFmtId="190" fontId="3" fillId="0" borderId="0" xfId="0" applyNumberFormat="1" applyFont="1" applyFill="1" applyProtection="1"/>
    <xf numFmtId="165" fontId="3" fillId="0" borderId="0" xfId="0" applyNumberFormat="1" applyFont="1" applyFill="1" applyBorder="1" applyProtection="1"/>
    <xf numFmtId="0" fontId="40" fillId="0" borderId="0" xfId="0" applyFont="1" applyFill="1" applyProtection="1"/>
    <xf numFmtId="3" fontId="40" fillId="0" borderId="0" xfId="0" applyNumberFormat="1" applyFont="1" applyFill="1" applyAlignment="1" applyProtection="1">
      <alignment horizontal="right"/>
    </xf>
    <xf numFmtId="200" fontId="3" fillId="0" borderId="0" xfId="0" applyNumberFormat="1" applyFont="1" applyFill="1" applyBorder="1" applyProtection="1"/>
    <xf numFmtId="0" fontId="6" fillId="0" borderId="0" xfId="0" applyFont="1" applyFill="1" applyAlignment="1" applyProtection="1">
      <alignment horizontal="right"/>
    </xf>
    <xf numFmtId="0" fontId="15" fillId="0" borderId="0" xfId="0" applyFont="1" applyFill="1" applyBorder="1" applyProtection="1"/>
    <xf numFmtId="165" fontId="15" fillId="3" borderId="1" xfId="0" applyNumberFormat="1" applyFont="1" applyFill="1" applyBorder="1" applyProtection="1"/>
    <xf numFmtId="1" fontId="27" fillId="0" borderId="0" xfId="0" applyNumberFormat="1" applyFont="1" applyFill="1" applyBorder="1" applyProtection="1"/>
    <xf numFmtId="165" fontId="27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Alignment="1">
      <alignment vertical="top"/>
    </xf>
    <xf numFmtId="3" fontId="15" fillId="0" borderId="0" xfId="0" applyNumberFormat="1" applyFont="1" applyFill="1" applyBorder="1" applyProtection="1"/>
    <xf numFmtId="165" fontId="16" fillId="0" borderId="0" xfId="0" applyNumberFormat="1" applyFont="1" applyFill="1" applyBorder="1" applyAlignment="1" applyProtection="1">
      <alignment horizontal="centerContinuous"/>
    </xf>
    <xf numFmtId="0" fontId="6" fillId="3" borderId="1" xfId="0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right" wrapText="1"/>
    </xf>
    <xf numFmtId="0" fontId="5" fillId="0" borderId="0" xfId="0" applyFont="1" applyAlignmen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165" fontId="29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 applyProtection="1">
      <alignment horizontal="center"/>
    </xf>
    <xf numFmtId="197" fontId="8" fillId="0" borderId="0" xfId="0" applyNumberFormat="1" applyFont="1" applyFill="1" applyBorder="1" applyAlignment="1" applyProtection="1">
      <alignment horizontal="right"/>
    </xf>
    <xf numFmtId="0" fontId="7" fillId="0" borderId="0" xfId="14" applyFont="1" applyFill="1" applyBorder="1" applyAlignment="1" applyProtection="1">
      <alignment vertical="center" wrapText="1"/>
    </xf>
    <xf numFmtId="0" fontId="9" fillId="0" borderId="0" xfId="3" applyFont="1" applyFill="1" applyAlignment="1" applyProtection="1">
      <alignment horizontal="right"/>
    </xf>
    <xf numFmtId="191" fontId="7" fillId="0" borderId="0" xfId="6" applyFont="1" applyFill="1" applyBorder="1" applyAlignment="1" applyProtection="1">
      <alignment horizontal="left"/>
    </xf>
    <xf numFmtId="3" fontId="4" fillId="0" borderId="0" xfId="7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/>
    <xf numFmtId="1" fontId="7" fillId="0" borderId="0" xfId="0" applyNumberFormat="1" applyFont="1" applyFill="1" applyBorder="1" applyAlignment="1" applyProtection="1">
      <alignment horizontal="right"/>
    </xf>
    <xf numFmtId="0" fontId="27" fillId="0" borderId="0" xfId="0" applyFont="1" applyAlignment="1">
      <alignment horizontal="center"/>
    </xf>
    <xf numFmtId="0" fontId="7" fillId="0" borderId="0" xfId="17" applyFont="1" applyFill="1" applyProtection="1"/>
    <xf numFmtId="0" fontId="8" fillId="0" borderId="0" xfId="17" applyFont="1" applyFill="1" applyBorder="1" applyAlignment="1" applyProtection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40" fillId="0" borderId="0" xfId="6" applyNumberFormat="1" applyFont="1" applyFill="1" applyBorder="1" applyAlignment="1" applyProtection="1">
      <alignment vertical="center"/>
    </xf>
    <xf numFmtId="0" fontId="60" fillId="0" borderId="0" xfId="6" applyNumberFormat="1" applyFont="1" applyFill="1" applyBorder="1" applyAlignment="1" applyProtection="1">
      <alignment vertical="center"/>
    </xf>
    <xf numFmtId="0" fontId="8" fillId="0" borderId="0" xfId="19" applyFont="1" applyAlignment="1">
      <alignment vertical="top" wrapText="1"/>
    </xf>
    <xf numFmtId="0" fontId="15" fillId="0" borderId="0" xfId="19" applyNumberFormat="1" applyFont="1" applyFill="1" applyBorder="1" applyAlignment="1" applyProtection="1">
      <alignment horizontal="right"/>
    </xf>
    <xf numFmtId="0" fontId="4" fillId="0" borderId="0" xfId="19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0" fontId="7" fillId="0" borderId="0" xfId="6" applyNumberFormat="1" applyFont="1" applyFill="1" applyAlignment="1" applyProtection="1">
      <alignment wrapText="1"/>
    </xf>
    <xf numFmtId="0" fontId="9" fillId="0" borderId="0" xfId="0" applyFont="1" applyFill="1" applyAlignment="1" applyProtection="1">
      <alignment horizontal="right"/>
    </xf>
    <xf numFmtId="0" fontId="9" fillId="0" borderId="0" xfId="3" applyFont="1" applyFill="1" applyAlignment="1" applyProtection="1">
      <alignment horizontal="right"/>
    </xf>
    <xf numFmtId="0" fontId="0" fillId="0" borderId="0" xfId="0" applyAlignment="1"/>
    <xf numFmtId="0" fontId="11" fillId="13" borderId="0" xfId="0" applyFont="1" applyFill="1" applyBorder="1" applyAlignment="1" applyProtection="1">
      <alignment horizontal="left" indent="1"/>
    </xf>
    <xf numFmtId="0" fontId="13" fillId="13" borderId="0" xfId="0" applyFont="1" applyFill="1" applyBorder="1" applyAlignment="1" applyProtection="1">
      <alignment horizontal="right" vertical="center"/>
    </xf>
    <xf numFmtId="0" fontId="8" fillId="13" borderId="0" xfId="1" applyFont="1" applyFill="1" applyBorder="1" applyAlignment="1" applyProtection="1">
      <alignment horizontal="left"/>
    </xf>
    <xf numFmtId="0" fontId="8" fillId="13" borderId="0" xfId="1" applyFont="1" applyFill="1" applyBorder="1" applyAlignment="1" applyProtection="1">
      <alignment horizontal="justify" vertical="center" wrapText="1"/>
    </xf>
    <xf numFmtId="0" fontId="8" fillId="13" borderId="1" xfId="0" applyFont="1" applyFill="1" applyBorder="1" applyProtection="1"/>
    <xf numFmtId="3" fontId="7" fillId="13" borderId="0" xfId="8" applyNumberFormat="1" applyFont="1" applyFill="1" applyBorder="1" applyProtection="1"/>
    <xf numFmtId="3" fontId="7" fillId="13" borderId="0" xfId="7" applyNumberFormat="1" applyFont="1" applyFill="1" applyBorder="1" applyAlignment="1" applyProtection="1">
      <alignment horizontal="right"/>
    </xf>
    <xf numFmtId="3" fontId="52" fillId="13" borderId="0" xfId="7" applyNumberFormat="1" applyFont="1" applyFill="1" applyBorder="1" applyAlignment="1" applyProtection="1">
      <alignment horizontal="left" indent="1"/>
    </xf>
    <xf numFmtId="3" fontId="77" fillId="13" borderId="0" xfId="17" applyNumberFormat="1" applyFont="1" applyFill="1" applyBorder="1" applyAlignment="1"/>
    <xf numFmtId="0" fontId="7" fillId="13" borderId="0" xfId="0" applyFont="1" applyFill="1" applyBorder="1" applyAlignment="1" applyProtection="1">
      <alignment horizontal="left"/>
    </xf>
    <xf numFmtId="3" fontId="7" fillId="13" borderId="0" xfId="7" applyNumberFormat="1" applyFont="1" applyFill="1" applyBorder="1" applyAlignment="1" applyProtection="1"/>
    <xf numFmtId="3" fontId="8" fillId="13" borderId="2" xfId="7" applyNumberFormat="1" applyFont="1" applyFill="1" applyBorder="1" applyAlignment="1" applyProtection="1">
      <alignment horizontal="left"/>
    </xf>
    <xf numFmtId="3" fontId="8" fillId="13" borderId="2" xfId="7" applyNumberFormat="1" applyFont="1" applyFill="1" applyBorder="1" applyAlignment="1" applyProtection="1">
      <alignment horizontal="right"/>
    </xf>
    <xf numFmtId="3" fontId="7" fillId="13" borderId="0" xfId="7" applyNumberFormat="1" applyFont="1" applyFill="1" applyAlignment="1" applyProtection="1"/>
    <xf numFmtId="3" fontId="8" fillId="13" borderId="2" xfId="7" applyNumberFormat="1" applyFont="1" applyFill="1" applyBorder="1" applyAlignment="1" applyProtection="1"/>
    <xf numFmtId="0" fontId="8" fillId="13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right"/>
    </xf>
    <xf numFmtId="187" fontId="26" fillId="13" borderId="0" xfId="0" applyNumberFormat="1" applyFont="1" applyFill="1" applyBorder="1" applyAlignment="1">
      <alignment horizontal="center"/>
    </xf>
    <xf numFmtId="166" fontId="44" fillId="13" borderId="0" xfId="0" applyNumberFormat="1" applyFont="1" applyFill="1" applyBorder="1" applyAlignment="1">
      <alignment horizontal="right"/>
    </xf>
    <xf numFmtId="173" fontId="7" fillId="13" borderId="0" xfId="0" applyNumberFormat="1" applyFont="1" applyFill="1" applyAlignment="1" applyProtection="1">
      <alignment horizontal="left"/>
    </xf>
    <xf numFmtId="166" fontId="7" fillId="13" borderId="0" xfId="0" applyNumberFormat="1" applyFont="1" applyFill="1" applyBorder="1" applyAlignment="1">
      <alignment horizontal="right"/>
    </xf>
    <xf numFmtId="191" fontId="41" fillId="13" borderId="2" xfId="6" applyFont="1" applyFill="1" applyBorder="1" applyAlignment="1" applyProtection="1">
      <alignment horizontal="left"/>
    </xf>
    <xf numFmtId="1" fontId="41" fillId="13" borderId="2" xfId="6" applyNumberFormat="1" applyFont="1" applyFill="1" applyBorder="1" applyAlignment="1" applyProtection="1">
      <alignment horizontal="right" indent="1"/>
    </xf>
    <xf numFmtId="191" fontId="7" fillId="13" borderId="0" xfId="6" applyFont="1" applyFill="1" applyBorder="1" applyAlignment="1" applyProtection="1">
      <alignment horizontal="left" wrapText="1"/>
    </xf>
    <xf numFmtId="165" fontId="7" fillId="13" borderId="0" xfId="6" applyNumberFormat="1" applyFont="1" applyFill="1" applyBorder="1" applyAlignment="1" applyProtection="1">
      <alignment horizontal="right" indent="1"/>
    </xf>
    <xf numFmtId="191" fontId="7" fillId="13" borderId="4" xfId="6" applyFont="1" applyFill="1" applyBorder="1" applyAlignment="1" applyProtection="1">
      <alignment horizontal="left" wrapText="1"/>
    </xf>
    <xf numFmtId="165" fontId="7" fillId="13" borderId="4" xfId="6" applyNumberFormat="1" applyFont="1" applyFill="1" applyBorder="1" applyAlignment="1" applyProtection="1">
      <alignment horizontal="right" indent="1"/>
    </xf>
    <xf numFmtId="191" fontId="41" fillId="13" borderId="5" xfId="6" applyFont="1" applyFill="1" applyBorder="1" applyAlignment="1" applyProtection="1">
      <alignment horizontal="left"/>
    </xf>
    <xf numFmtId="191" fontId="41" fillId="13" borderId="0" xfId="6" applyFont="1" applyFill="1" applyBorder="1" applyAlignment="1" applyProtection="1">
      <alignment horizontal="left"/>
    </xf>
    <xf numFmtId="191" fontId="41" fillId="13" borderId="1" xfId="6" applyFont="1" applyFill="1" applyBorder="1" applyAlignment="1" applyProtection="1">
      <alignment horizontal="left"/>
    </xf>
    <xf numFmtId="1" fontId="41" fillId="13" borderId="1" xfId="6" applyNumberFormat="1" applyFont="1" applyFill="1" applyBorder="1" applyAlignment="1" applyProtection="1">
      <alignment horizontal="right" indent="1"/>
    </xf>
    <xf numFmtId="191" fontId="7" fillId="13" borderId="0" xfId="6" applyFont="1" applyFill="1" applyBorder="1" applyAlignment="1" applyProtection="1">
      <alignment horizontal="left"/>
    </xf>
    <xf numFmtId="3" fontId="7" fillId="13" borderId="0" xfId="6" applyNumberFormat="1" applyFont="1" applyFill="1" applyBorder="1" applyAlignment="1" applyProtection="1">
      <alignment horizontal="right" indent="1"/>
    </xf>
    <xf numFmtId="3" fontId="40" fillId="13" borderId="0" xfId="6" applyNumberFormat="1" applyFont="1" applyFill="1" applyBorder="1" applyAlignment="1" applyProtection="1">
      <alignment horizontal="right" indent="1"/>
    </xf>
    <xf numFmtId="165" fontId="40" fillId="13" borderId="0" xfId="6" applyNumberFormat="1" applyFont="1" applyFill="1" applyBorder="1" applyAlignment="1" applyProtection="1">
      <alignment horizontal="right" indent="1"/>
    </xf>
    <xf numFmtId="3" fontId="8" fillId="13" borderId="2" xfId="8" applyNumberFormat="1" applyFont="1" applyFill="1" applyBorder="1" applyProtection="1"/>
    <xf numFmtId="3" fontId="8" fillId="13" borderId="2" xfId="8" applyNumberFormat="1" applyFont="1" applyFill="1" applyBorder="1" applyAlignment="1" applyProtection="1">
      <alignment horizontal="right" indent="1"/>
    </xf>
    <xf numFmtId="165" fontId="8" fillId="13" borderId="2" xfId="8" applyNumberFormat="1" applyFont="1" applyFill="1" applyBorder="1" applyAlignment="1" applyProtection="1">
      <alignment horizontal="right" indent="1"/>
    </xf>
    <xf numFmtId="191" fontId="8" fillId="13" borderId="0" xfId="6" applyFont="1" applyFill="1" applyBorder="1" applyAlignment="1" applyProtection="1">
      <alignment horizontal="left"/>
    </xf>
    <xf numFmtId="0" fontId="40" fillId="13" borderId="5" xfId="0" applyFont="1" applyFill="1" applyBorder="1" applyAlignment="1" applyProtection="1">
      <alignment horizontal="center"/>
    </xf>
    <xf numFmtId="0" fontId="40" fillId="13" borderId="4" xfId="0" applyFont="1" applyFill="1" applyBorder="1" applyAlignment="1" applyProtection="1">
      <alignment horizontal="center"/>
    </xf>
    <xf numFmtId="49" fontId="41" fillId="13" borderId="4" xfId="6" applyNumberFormat="1" applyFont="1" applyFill="1" applyBorder="1" applyAlignment="1" applyProtection="1">
      <alignment horizontal="right" indent="1"/>
    </xf>
    <xf numFmtId="3" fontId="7" fillId="13" borderId="0" xfId="8" applyNumberFormat="1" applyFont="1" applyFill="1" applyBorder="1" applyAlignment="1" applyProtection="1">
      <alignment horizontal="right" indent="1"/>
    </xf>
    <xf numFmtId="165" fontId="7" fillId="13" borderId="0" xfId="8" applyNumberFormat="1" applyFont="1" applyFill="1" applyBorder="1" applyAlignment="1" applyProtection="1">
      <alignment horizontal="right" indent="1"/>
    </xf>
    <xf numFmtId="3" fontId="52" fillId="13" borderId="0" xfId="8" applyNumberFormat="1" applyFont="1" applyFill="1" applyBorder="1" applyAlignment="1" applyProtection="1">
      <alignment horizontal="right" indent="1"/>
    </xf>
    <xf numFmtId="165" fontId="52" fillId="13" borderId="0" xfId="8" applyNumberFormat="1" applyFont="1" applyFill="1" applyBorder="1" applyAlignment="1" applyProtection="1">
      <alignment horizontal="right" indent="1"/>
    </xf>
    <xf numFmtId="173" fontId="7" fillId="13" borderId="1" xfId="0" applyNumberFormat="1" applyFont="1" applyFill="1" applyBorder="1" applyAlignment="1" applyProtection="1">
      <alignment horizontal="left"/>
    </xf>
    <xf numFmtId="166" fontId="7" fillId="13" borderId="1" xfId="0" applyNumberFormat="1" applyFont="1" applyFill="1" applyBorder="1" applyAlignment="1">
      <alignment horizontal="right"/>
    </xf>
    <xf numFmtId="0" fontId="7" fillId="13" borderId="0" xfId="0" applyFont="1" applyFill="1" applyAlignment="1" applyProtection="1">
      <alignment horizontal="left"/>
    </xf>
    <xf numFmtId="0" fontId="0" fillId="13" borderId="0" xfId="0" applyFill="1"/>
    <xf numFmtId="3" fontId="7" fillId="13" borderId="0" xfId="0" applyNumberFormat="1" applyFont="1" applyFill="1" applyAlignment="1" applyProtection="1">
      <alignment horizontal="right"/>
    </xf>
    <xf numFmtId="3" fontId="8" fillId="13" borderId="1" xfId="0" applyNumberFormat="1" applyFont="1" applyFill="1" applyBorder="1" applyProtection="1"/>
    <xf numFmtId="3" fontId="7" fillId="13" borderId="1" xfId="0" applyNumberFormat="1" applyFont="1" applyFill="1" applyBorder="1" applyProtection="1"/>
    <xf numFmtId="3" fontId="8" fillId="13" borderId="1" xfId="8" applyNumberFormat="1" applyFont="1" applyFill="1" applyBorder="1" applyProtection="1"/>
    <xf numFmtId="3" fontId="8" fillId="13" borderId="1" xfId="8" applyNumberFormat="1" applyFont="1" applyFill="1" applyBorder="1" applyAlignment="1" applyProtection="1">
      <alignment horizontal="right" indent="1"/>
    </xf>
    <xf numFmtId="165" fontId="8" fillId="13" borderId="1" xfId="8" applyNumberFormat="1" applyFont="1" applyFill="1" applyBorder="1" applyAlignment="1" applyProtection="1">
      <alignment horizontal="right" indent="1"/>
    </xf>
    <xf numFmtId="178" fontId="7" fillId="13" borderId="0" xfId="0" applyNumberFormat="1" applyFont="1" applyFill="1"/>
    <xf numFmtId="3" fontId="7" fillId="13" borderId="4" xfId="6" applyNumberFormat="1" applyFont="1" applyFill="1" applyBorder="1" applyAlignment="1" applyProtection="1">
      <alignment horizontal="right" indent="1"/>
    </xf>
    <xf numFmtId="0" fontId="7" fillId="13" borderId="2" xfId="0" applyFont="1" applyFill="1" applyBorder="1" applyAlignment="1">
      <alignment horizontal="left"/>
    </xf>
    <xf numFmtId="0" fontId="8" fillId="13" borderId="2" xfId="0" applyFont="1" applyFill="1" applyBorder="1" applyAlignment="1">
      <alignment horizontal="right" wrapText="1" indent="1"/>
    </xf>
    <xf numFmtId="0" fontId="7" fillId="13" borderId="0" xfId="0" applyFont="1" applyFill="1" applyBorder="1" applyAlignment="1">
      <alignment horizontal="left"/>
    </xf>
    <xf numFmtId="14" fontId="7" fillId="13" borderId="0" xfId="0" applyNumberFormat="1" applyFont="1" applyFill="1" applyBorder="1" applyAlignment="1">
      <alignment horizontal="right" indent="1"/>
    </xf>
    <xf numFmtId="196" fontId="7" fillId="13" borderId="0" xfId="0" applyNumberFormat="1" applyFont="1" applyFill="1" applyBorder="1" applyAlignment="1">
      <alignment horizontal="right" indent="1"/>
    </xf>
    <xf numFmtId="178" fontId="7" fillId="13" borderId="1" xfId="0" applyNumberFormat="1" applyFont="1" applyFill="1" applyBorder="1"/>
    <xf numFmtId="3" fontId="7" fillId="13" borderId="1" xfId="8" applyNumberFormat="1" applyFont="1" applyFill="1" applyBorder="1" applyProtection="1"/>
    <xf numFmtId="178" fontId="44" fillId="13" borderId="0" xfId="0" applyNumberFormat="1" applyFont="1" applyFill="1"/>
    <xf numFmtId="197" fontId="7" fillId="13" borderId="0" xfId="0" applyNumberFormat="1" applyFont="1" applyFill="1" applyBorder="1" applyAlignment="1">
      <alignment horizontal="right"/>
    </xf>
    <xf numFmtId="165" fontId="7" fillId="13" borderId="0" xfId="8" applyNumberFormat="1" applyFont="1" applyFill="1" applyBorder="1" applyAlignment="1" applyProtection="1">
      <alignment horizontal="right"/>
    </xf>
    <xf numFmtId="165" fontId="39" fillId="0" borderId="0" xfId="8" applyNumberFormat="1" applyFont="1" applyFill="1" applyBorder="1" applyAlignment="1" applyProtection="1">
      <alignment horizontal="right"/>
    </xf>
    <xf numFmtId="0" fontId="39" fillId="0" borderId="0" xfId="20" applyFont="1" applyFill="1" applyProtection="1"/>
    <xf numFmtId="191" fontId="7" fillId="13" borderId="6" xfId="6" applyFont="1" applyFill="1" applyBorder="1" applyAlignment="1" applyProtection="1">
      <alignment horizontal="right" wrapText="1"/>
    </xf>
    <xf numFmtId="191" fontId="8" fillId="13" borderId="6" xfId="6" applyFont="1" applyFill="1" applyBorder="1" applyAlignment="1" applyProtection="1">
      <alignment horizontal="right" wrapText="1"/>
    </xf>
    <xf numFmtId="0" fontId="39" fillId="0" borderId="0" xfId="20" applyFont="1" applyFill="1" applyBorder="1" applyProtection="1"/>
    <xf numFmtId="3" fontId="39" fillId="0" borderId="0" xfId="8" applyNumberFormat="1" applyFont="1" applyFill="1" applyBorder="1" applyProtection="1"/>
    <xf numFmtId="0" fontId="8" fillId="13" borderId="3" xfId="0" applyFont="1" applyFill="1" applyBorder="1"/>
    <xf numFmtId="0" fontId="8" fillId="13" borderId="3" xfId="0" applyFont="1" applyFill="1" applyBorder="1" applyAlignment="1">
      <alignment horizontal="right"/>
    </xf>
    <xf numFmtId="0" fontId="8" fillId="13" borderId="0" xfId="0" applyFont="1" applyFill="1" applyBorder="1"/>
    <xf numFmtId="0" fontId="8" fillId="13" borderId="1" xfId="0" quotePrefix="1" applyFont="1" applyFill="1" applyBorder="1" applyAlignment="1">
      <alignment horizontal="right"/>
    </xf>
    <xf numFmtId="14" fontId="7" fillId="13" borderId="0" xfId="0" applyNumberFormat="1" applyFont="1" applyFill="1" applyAlignment="1" applyProtection="1">
      <alignment horizontal="left"/>
      <protection locked="0"/>
    </xf>
    <xf numFmtId="181" fontId="7" fillId="13" borderId="0" xfId="0" applyNumberFormat="1" applyFont="1" applyFill="1" applyAlignment="1">
      <alignment horizontal="right"/>
    </xf>
    <xf numFmtId="183" fontId="7" fillId="13" borderId="0" xfId="0" applyNumberFormat="1" applyFont="1" applyFill="1" applyAlignment="1">
      <alignment horizontal="right"/>
    </xf>
    <xf numFmtId="165" fontId="8" fillId="13" borderId="0" xfId="8" applyNumberFormat="1" applyFont="1" applyFill="1" applyBorder="1" applyAlignment="1" applyProtection="1">
      <alignment horizontal="right" indent="1"/>
    </xf>
    <xf numFmtId="0" fontId="7" fillId="13" borderId="1" xfId="0" applyFont="1" applyFill="1" applyBorder="1" applyAlignment="1">
      <alignment horizontal="left"/>
    </xf>
    <xf numFmtId="14" fontId="7" fillId="13" borderId="1" xfId="0" quotePrefix="1" applyNumberFormat="1" applyFont="1" applyFill="1" applyBorder="1" applyAlignment="1">
      <alignment horizontal="right" indent="1"/>
    </xf>
    <xf numFmtId="196" fontId="7" fillId="13" borderId="1" xfId="0" applyNumberFormat="1" applyFont="1" applyFill="1" applyBorder="1" applyAlignment="1">
      <alignment horizontal="right" indent="1"/>
    </xf>
    <xf numFmtId="1" fontId="41" fillId="13" borderId="3" xfId="6" applyNumberFormat="1" applyFont="1" applyFill="1" applyBorder="1" applyAlignment="1" applyProtection="1">
      <alignment horizontal="center"/>
    </xf>
    <xf numFmtId="191" fontId="7" fillId="13" borderId="5" xfId="6" applyFont="1" applyFill="1" applyBorder="1" applyAlignment="1" applyProtection="1">
      <alignment horizontal="left" wrapText="1"/>
    </xf>
    <xf numFmtId="0" fontId="8" fillId="13" borderId="4" xfId="0" applyFont="1" applyFill="1" applyBorder="1" applyAlignment="1">
      <alignment horizontal="right"/>
    </xf>
    <xf numFmtId="14" fontId="7" fillId="13" borderId="1" xfId="0" applyNumberFormat="1" applyFont="1" applyFill="1" applyBorder="1" applyAlignment="1" applyProtection="1">
      <alignment horizontal="left"/>
      <protection locked="0"/>
    </xf>
    <xf numFmtId="181" fontId="7" fillId="13" borderId="1" xfId="0" applyNumberFormat="1" applyFont="1" applyFill="1" applyBorder="1" applyAlignment="1">
      <alignment horizontal="right"/>
    </xf>
    <xf numFmtId="183" fontId="7" fillId="13" borderId="1" xfId="0" applyNumberFormat="1" applyFont="1" applyFill="1" applyBorder="1" applyAlignment="1">
      <alignment horizontal="right"/>
    </xf>
    <xf numFmtId="0" fontId="7" fillId="13" borderId="0" xfId="0" applyNumberFormat="1" applyFont="1" applyFill="1" applyAlignment="1">
      <alignment horizontal="left"/>
    </xf>
    <xf numFmtId="0" fontId="8" fillId="13" borderId="2" xfId="0" applyFont="1" applyFill="1" applyBorder="1" applyAlignment="1">
      <alignment horizontal="left"/>
    </xf>
    <xf numFmtId="0" fontId="7" fillId="13" borderId="4" xfId="0" applyNumberFormat="1" applyFont="1" applyFill="1" applyBorder="1" applyAlignment="1">
      <alignment horizontal="left"/>
    </xf>
    <xf numFmtId="165" fontId="7" fillId="13" borderId="4" xfId="8" applyNumberFormat="1" applyFont="1" applyFill="1" applyBorder="1" applyAlignment="1" applyProtection="1">
      <alignment horizontal="right" indent="1"/>
    </xf>
    <xf numFmtId="0" fontId="8" fillId="13" borderId="4" xfId="0" applyNumberFormat="1" applyFont="1" applyFill="1" applyBorder="1" applyAlignment="1">
      <alignment horizontal="left"/>
    </xf>
    <xf numFmtId="3" fontId="8" fillId="13" borderId="0" xfId="8" applyNumberFormat="1" applyFont="1" applyFill="1" applyBorder="1" applyAlignment="1" applyProtection="1">
      <alignment horizontal="right" indent="1"/>
    </xf>
    <xf numFmtId="3" fontId="7" fillId="13" borderId="6" xfId="8" applyNumberFormat="1" applyFont="1" applyFill="1" applyBorder="1" applyAlignment="1" applyProtection="1">
      <alignment horizontal="right" indent="1"/>
    </xf>
    <xf numFmtId="3" fontId="8" fillId="13" borderId="6" xfId="8" applyNumberFormat="1" applyFont="1" applyFill="1" applyBorder="1" applyAlignment="1" applyProtection="1">
      <alignment horizontal="right" indent="1"/>
    </xf>
    <xf numFmtId="165" fontId="8" fillId="13" borderId="6" xfId="8" applyNumberFormat="1" applyFont="1" applyFill="1" applyBorder="1" applyAlignment="1" applyProtection="1">
      <alignment horizontal="right" indent="1"/>
    </xf>
    <xf numFmtId="179" fontId="8" fillId="13" borderId="6" xfId="8" applyNumberFormat="1" applyFont="1" applyFill="1" applyBorder="1" applyAlignment="1" applyProtection="1">
      <alignment horizontal="right" indent="1"/>
    </xf>
    <xf numFmtId="191" fontId="7" fillId="13" borderId="4" xfId="6" applyFont="1" applyFill="1" applyBorder="1" applyAlignment="1" applyProtection="1">
      <alignment horizontal="left"/>
    </xf>
    <xf numFmtId="3" fontId="7" fillId="13" borderId="4" xfId="8" applyNumberFormat="1" applyFont="1" applyFill="1" applyBorder="1" applyAlignment="1" applyProtection="1">
      <alignment horizontal="right" indent="1"/>
    </xf>
    <xf numFmtId="173" fontId="7" fillId="13" borderId="0" xfId="0" applyNumberFormat="1" applyFont="1" applyFill="1" applyBorder="1" applyAlignment="1">
      <alignment horizontal="left"/>
    </xf>
    <xf numFmtId="173" fontId="7" fillId="13" borderId="1" xfId="0" applyNumberFormat="1" applyFont="1" applyFill="1" applyBorder="1" applyAlignment="1">
      <alignment horizontal="left"/>
    </xf>
    <xf numFmtId="0" fontId="7" fillId="13" borderId="3" xfId="0" applyFont="1" applyFill="1" applyBorder="1" applyAlignment="1">
      <alignment horizontal="left"/>
    </xf>
    <xf numFmtId="166" fontId="7" fillId="13" borderId="5" xfId="0" applyNumberFormat="1" applyFont="1" applyFill="1" applyBorder="1" applyAlignment="1">
      <alignment horizontal="right"/>
    </xf>
    <xf numFmtId="1" fontId="7" fillId="13" borderId="1" xfId="0" applyNumberFormat="1" applyFont="1" applyFill="1" applyBorder="1" applyAlignment="1">
      <alignment horizontal="left"/>
    </xf>
    <xf numFmtId="166" fontId="7" fillId="13" borderId="4" xfId="0" applyNumberFormat="1" applyFont="1" applyFill="1" applyBorder="1" applyAlignment="1">
      <alignment horizontal="right"/>
    </xf>
    <xf numFmtId="0" fontId="8" fillId="13" borderId="0" xfId="0" applyFont="1" applyFill="1" applyProtection="1"/>
    <xf numFmtId="0" fontId="7" fillId="13" borderId="0" xfId="0" applyFont="1" applyFill="1" applyProtection="1"/>
    <xf numFmtId="0" fontId="7" fillId="13" borderId="1" xfId="0" applyFont="1" applyFill="1" applyBorder="1" applyProtection="1"/>
    <xf numFmtId="0" fontId="8" fillId="13" borderId="1" xfId="0" applyFont="1" applyFill="1" applyBorder="1" applyAlignment="1" applyProtection="1">
      <alignment horizontal="right" wrapText="1"/>
    </xf>
    <xf numFmtId="0" fontId="8" fillId="13" borderId="1" xfId="0" applyFont="1" applyFill="1" applyBorder="1" applyAlignment="1" applyProtection="1">
      <alignment horizontal="right"/>
    </xf>
    <xf numFmtId="0" fontId="7" fillId="13" borderId="0" xfId="0" applyFont="1" applyFill="1" applyAlignment="1" applyProtection="1">
      <alignment horizontal="right"/>
    </xf>
    <xf numFmtId="9" fontId="7" fillId="13" borderId="0" xfId="5" applyNumberFormat="1" applyFont="1" applyFill="1" applyAlignment="1" applyProtection="1">
      <alignment horizontal="right" vertical="center"/>
    </xf>
    <xf numFmtId="3" fontId="7" fillId="13" borderId="0" xfId="0" applyNumberFormat="1" applyFont="1" applyFill="1" applyAlignment="1" applyProtection="1">
      <alignment horizontal="right" vertical="center"/>
    </xf>
    <xf numFmtId="9" fontId="8" fillId="13" borderId="1" xfId="5" applyNumberFormat="1" applyFont="1" applyFill="1" applyBorder="1" applyAlignment="1" applyProtection="1">
      <alignment horizontal="right"/>
    </xf>
    <xf numFmtId="3" fontId="8" fillId="13" borderId="1" xfId="0" applyNumberFormat="1" applyFont="1" applyFill="1" applyBorder="1" applyAlignment="1" applyProtection="1"/>
    <xf numFmtId="0" fontId="8" fillId="13" borderId="2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right" wrapText="1"/>
    </xf>
    <xf numFmtId="14" fontId="7" fillId="13" borderId="0" xfId="0" applyNumberFormat="1" applyFont="1" applyFill="1" applyAlignment="1">
      <alignment horizontal="left"/>
    </xf>
    <xf numFmtId="1" fontId="7" fillId="13" borderId="0" xfId="0" applyNumberFormat="1" applyFont="1" applyFill="1" applyAlignment="1" applyProtection="1">
      <alignment horizontal="right"/>
    </xf>
    <xf numFmtId="14" fontId="7" fillId="13" borderId="1" xfId="0" applyNumberFormat="1" applyFont="1" applyFill="1" applyBorder="1" applyAlignment="1">
      <alignment horizontal="left"/>
    </xf>
    <xf numFmtId="1" fontId="7" fillId="13" borderId="1" xfId="0" applyNumberFormat="1" applyFont="1" applyFill="1" applyBorder="1" applyAlignment="1" applyProtection="1">
      <alignment horizontal="right"/>
    </xf>
    <xf numFmtId="0" fontId="8" fillId="13" borderId="1" xfId="20" applyFont="1" applyFill="1" applyBorder="1" applyAlignment="1" applyProtection="1">
      <alignment horizontal="center"/>
    </xf>
    <xf numFmtId="1" fontId="8" fillId="13" borderId="1" xfId="20" applyNumberFormat="1" applyFont="1" applyFill="1" applyBorder="1" applyAlignment="1" applyProtection="1">
      <alignment horizontal="right"/>
    </xf>
    <xf numFmtId="0" fontId="7" fillId="13" borderId="0" xfId="20" applyFont="1" applyFill="1" applyBorder="1" applyAlignment="1" applyProtection="1">
      <alignment horizontal="left"/>
    </xf>
    <xf numFmtId="3" fontId="7" fillId="13" borderId="0" xfId="20" applyNumberFormat="1" applyFont="1" applyFill="1" applyBorder="1" applyAlignment="1" applyProtection="1">
      <alignment horizontal="right"/>
    </xf>
    <xf numFmtId="3" fontId="8" fillId="13" borderId="2" xfId="8" applyNumberFormat="1" applyFont="1" applyFill="1" applyBorder="1" applyAlignment="1" applyProtection="1">
      <alignment horizontal="right"/>
    </xf>
    <xf numFmtId="0" fontId="8" fillId="13" borderId="2" xfId="20" applyFont="1" applyFill="1" applyBorder="1" applyAlignment="1" applyProtection="1">
      <alignment horizontal="center"/>
    </xf>
    <xf numFmtId="0" fontId="40" fillId="0" borderId="0" xfId="20" applyFont="1" applyFill="1" applyBorder="1" applyProtection="1"/>
    <xf numFmtId="0" fontId="41" fillId="0" borderId="0" xfId="20" applyFont="1" applyFill="1" applyBorder="1" applyAlignment="1" applyProtection="1">
      <alignment horizontal="right"/>
    </xf>
    <xf numFmtId="0" fontId="78" fillId="0" borderId="0" xfId="3" applyFont="1" applyFill="1" applyAlignment="1" applyProtection="1">
      <alignment horizontal="right"/>
    </xf>
    <xf numFmtId="0" fontId="78" fillId="0" borderId="0" xfId="20" applyFont="1" applyFill="1" applyAlignment="1" applyProtection="1">
      <alignment horizontal="right"/>
    </xf>
    <xf numFmtId="0" fontId="40" fillId="0" borderId="0" xfId="20" applyFont="1" applyFill="1" applyProtection="1"/>
    <xf numFmtId="0" fontId="41" fillId="0" borderId="1" xfId="0" applyFont="1" applyFill="1" applyBorder="1" applyProtection="1"/>
    <xf numFmtId="0" fontId="40" fillId="0" borderId="1" xfId="0" applyFont="1" applyFill="1" applyBorder="1" applyProtection="1"/>
    <xf numFmtId="0" fontId="40" fillId="0" borderId="0" xfId="0" applyFont="1" applyFill="1" applyBorder="1" applyProtection="1"/>
    <xf numFmtId="201" fontId="40" fillId="0" borderId="0" xfId="0" applyNumberFormat="1" applyFont="1" applyFill="1" applyBorder="1" applyProtection="1"/>
    <xf numFmtId="0" fontId="41" fillId="13" borderId="1" xfId="0" applyFont="1" applyFill="1" applyBorder="1" applyProtection="1"/>
    <xf numFmtId="0" fontId="41" fillId="13" borderId="2" xfId="0" applyFont="1" applyFill="1" applyBorder="1" applyAlignment="1" applyProtection="1">
      <alignment horizontal="right"/>
    </xf>
    <xf numFmtId="3" fontId="40" fillId="13" borderId="0" xfId="8" applyNumberFormat="1" applyFont="1" applyFill="1" applyBorder="1" applyProtection="1"/>
    <xf numFmtId="3" fontId="40" fillId="13" borderId="0" xfId="7" applyNumberFormat="1" applyFont="1" applyFill="1" applyBorder="1" applyAlignment="1" applyProtection="1">
      <alignment horizontal="right"/>
    </xf>
    <xf numFmtId="3" fontId="40" fillId="13" borderId="0" xfId="17" applyNumberFormat="1" applyFont="1" applyFill="1" applyBorder="1" applyAlignment="1"/>
    <xf numFmtId="3" fontId="40" fillId="13" borderId="0" xfId="7" applyNumberFormat="1" applyFont="1" applyFill="1" applyBorder="1" applyAlignment="1" applyProtection="1">
      <alignment horizontal="left" indent="1"/>
    </xf>
    <xf numFmtId="0" fontId="40" fillId="13" borderId="0" xfId="0" applyFont="1" applyFill="1" applyBorder="1" applyAlignment="1" applyProtection="1">
      <alignment horizontal="left"/>
    </xf>
    <xf numFmtId="3" fontId="40" fillId="13" borderId="0" xfId="7" applyNumberFormat="1" applyFont="1" applyFill="1" applyBorder="1" applyAlignment="1" applyProtection="1"/>
    <xf numFmtId="3" fontId="41" fillId="13" borderId="2" xfId="7" applyNumberFormat="1" applyFont="1" applyFill="1" applyBorder="1" applyAlignment="1" applyProtection="1">
      <alignment horizontal="left"/>
    </xf>
    <xf numFmtId="3" fontId="41" fillId="13" borderId="2" xfId="7" applyNumberFormat="1" applyFont="1" applyFill="1" applyBorder="1" applyAlignment="1" applyProtection="1">
      <alignment horizontal="right"/>
    </xf>
    <xf numFmtId="165" fontId="40" fillId="13" borderId="0" xfId="0" quotePrefix="1" applyNumberFormat="1" applyFont="1" applyFill="1" applyBorder="1" applyAlignment="1" applyProtection="1"/>
    <xf numFmtId="3" fontId="40" fillId="13" borderId="0" xfId="7" applyNumberFormat="1" applyFont="1" applyFill="1" applyAlignment="1" applyProtection="1"/>
    <xf numFmtId="3" fontId="41" fillId="13" borderId="2" xfId="7" applyNumberFormat="1" applyFont="1" applyFill="1" applyBorder="1" applyAlignment="1" applyProtection="1"/>
    <xf numFmtId="0" fontId="79" fillId="0" borderId="0" xfId="0" applyFont="1"/>
    <xf numFmtId="0" fontId="40" fillId="0" borderId="0" xfId="0" applyFont="1"/>
    <xf numFmtId="0" fontId="41" fillId="0" borderId="1" xfId="17" applyFont="1" applyFill="1" applyBorder="1" applyAlignment="1"/>
    <xf numFmtId="0" fontId="41" fillId="13" borderId="2" xfId="17" applyFont="1" applyFill="1" applyBorder="1" applyAlignment="1"/>
    <xf numFmtId="0" fontId="41" fillId="13" borderId="1" xfId="17" applyFont="1" applyFill="1" applyBorder="1" applyAlignment="1">
      <alignment horizontal="right" textRotation="90"/>
    </xf>
    <xf numFmtId="0" fontId="41" fillId="13" borderId="2" xfId="17" applyFont="1" applyFill="1" applyBorder="1" applyAlignment="1">
      <alignment horizontal="right" textRotation="90"/>
    </xf>
    <xf numFmtId="0" fontId="40" fillId="13" borderId="0" xfId="17" applyFont="1" applyFill="1" applyBorder="1" applyAlignment="1"/>
    <xf numFmtId="3" fontId="40" fillId="13" borderId="0" xfId="17" applyNumberFormat="1" applyFont="1" applyFill="1" applyBorder="1" applyAlignment="1">
      <alignment horizontal="right"/>
    </xf>
    <xf numFmtId="0" fontId="41" fillId="13" borderId="1" xfId="17" applyFont="1" applyFill="1" applyBorder="1" applyAlignment="1"/>
    <xf numFmtId="3" fontId="41" fillId="13" borderId="1" xfId="17" applyNumberFormat="1" applyFont="1" applyFill="1" applyBorder="1" applyAlignment="1">
      <alignment horizontal="right"/>
    </xf>
    <xf numFmtId="3" fontId="41" fillId="13" borderId="1" xfId="17" applyNumberFormat="1" applyFont="1" applyFill="1" applyBorder="1" applyAlignment="1"/>
    <xf numFmtId="3" fontId="41" fillId="13" borderId="2" xfId="17" applyNumberFormat="1" applyFont="1" applyFill="1" applyBorder="1" applyAlignment="1">
      <alignment horizontal="right"/>
    </xf>
    <xf numFmtId="3" fontId="41" fillId="13" borderId="2" xfId="17" applyNumberFormat="1" applyFont="1" applyFill="1" applyBorder="1" applyAlignment="1"/>
    <xf numFmtId="3" fontId="40" fillId="0" borderId="0" xfId="0" applyNumberFormat="1" applyFont="1"/>
    <xf numFmtId="164" fontId="40" fillId="0" borderId="0" xfId="20" applyNumberFormat="1" applyFont="1" applyFill="1" applyProtection="1"/>
    <xf numFmtId="3" fontId="41" fillId="0" borderId="0" xfId="0" applyNumberFormat="1" applyFont="1" applyFill="1"/>
    <xf numFmtId="0" fontId="80" fillId="0" borderId="0" xfId="0" applyFont="1"/>
    <xf numFmtId="3" fontId="40" fillId="13" borderId="2" xfId="0" applyNumberFormat="1" applyFont="1" applyFill="1" applyBorder="1" applyAlignment="1">
      <alignment horizontal="center"/>
    </xf>
    <xf numFmtId="3" fontId="40" fillId="13" borderId="1" xfId="8" applyNumberFormat="1" applyFont="1" applyFill="1" applyBorder="1" applyProtection="1"/>
    <xf numFmtId="3" fontId="40" fillId="13" borderId="4" xfId="17" applyNumberFormat="1" applyFont="1" applyFill="1" applyBorder="1" applyAlignment="1"/>
    <xf numFmtId="0" fontId="40" fillId="0" borderId="0" xfId="0" applyFont="1" applyFill="1" applyBorder="1" applyAlignment="1" applyProtection="1"/>
    <xf numFmtId="3" fontId="40" fillId="0" borderId="0" xfId="17" applyNumberFormat="1" applyFont="1" applyFill="1" applyBorder="1" applyAlignment="1"/>
    <xf numFmtId="165" fontId="40" fillId="13" borderId="0" xfId="17" applyNumberFormat="1" applyFont="1" applyFill="1" applyBorder="1" applyAlignment="1"/>
    <xf numFmtId="165" fontId="40" fillId="13" borderId="4" xfId="17" applyNumberFormat="1" applyFont="1" applyFill="1" applyBorder="1" applyAlignment="1"/>
    <xf numFmtId="0" fontId="41" fillId="0" borderId="0" xfId="0" applyFont="1"/>
    <xf numFmtId="0" fontId="40" fillId="0" borderId="0" xfId="0" applyFont="1" applyAlignment="1"/>
    <xf numFmtId="0" fontId="40" fillId="13" borderId="2" xfId="0" applyFont="1" applyFill="1" applyBorder="1" applyAlignment="1" applyProtection="1">
      <alignment horizontal="center"/>
    </xf>
    <xf numFmtId="165" fontId="40" fillId="13" borderId="0" xfId="8" applyNumberFormat="1" applyFont="1" applyFill="1" applyBorder="1" applyAlignment="1" applyProtection="1">
      <alignment horizontal="right"/>
    </xf>
    <xf numFmtId="3" fontId="40" fillId="0" borderId="0" xfId="8" applyNumberFormat="1" applyFont="1" applyFill="1" applyBorder="1" applyProtection="1"/>
    <xf numFmtId="165" fontId="40" fillId="0" borderId="0" xfId="8" applyNumberFormat="1" applyFont="1" applyFill="1" applyBorder="1" applyAlignment="1" applyProtection="1">
      <alignment horizontal="right"/>
    </xf>
    <xf numFmtId="3" fontId="40" fillId="13" borderId="0" xfId="7" applyNumberFormat="1" applyFont="1" applyFill="1" applyBorder="1" applyAlignment="1" applyProtection="1">
      <alignment horizontal="left" wrapText="1" indent="1"/>
    </xf>
    <xf numFmtId="3" fontId="40" fillId="0" borderId="0" xfId="20" applyNumberFormat="1" applyFont="1" applyFill="1" applyProtection="1"/>
    <xf numFmtId="4" fontId="40" fillId="0" borderId="0" xfId="20" applyNumberFormat="1" applyFont="1" applyFill="1" applyProtection="1"/>
    <xf numFmtId="179" fontId="40" fillId="0" borderId="0" xfId="20" applyNumberFormat="1" applyFont="1" applyFill="1" applyProtection="1"/>
    <xf numFmtId="3" fontId="40" fillId="0" borderId="1" xfId="17" applyNumberFormat="1" applyFont="1" applyFill="1" applyBorder="1" applyAlignment="1"/>
    <xf numFmtId="165" fontId="40" fillId="13" borderId="0" xfId="17" applyNumberFormat="1" applyFont="1" applyFill="1" applyBorder="1" applyAlignment="1">
      <alignment horizontal="right"/>
    </xf>
    <xf numFmtId="165" fontId="40" fillId="13" borderId="4" xfId="17" applyNumberFormat="1" applyFont="1" applyFill="1" applyBorder="1" applyAlignment="1">
      <alignment horizontal="right"/>
    </xf>
    <xf numFmtId="165" fontId="40" fillId="0" borderId="0" xfId="20" applyNumberFormat="1" applyFont="1" applyFill="1" applyProtection="1"/>
    <xf numFmtId="3" fontId="41" fillId="0" borderId="0" xfId="0" applyNumberFormat="1" applyFont="1" applyFill="1" applyBorder="1" applyAlignment="1" applyProtection="1">
      <alignment horizontal="right" textRotation="90"/>
    </xf>
    <xf numFmtId="165" fontId="41" fillId="0" borderId="0" xfId="8" applyNumberFormat="1" applyFont="1" applyFill="1" applyBorder="1" applyAlignment="1" applyProtection="1">
      <alignment horizontal="right"/>
    </xf>
    <xf numFmtId="3" fontId="40" fillId="0" borderId="0" xfId="7" applyNumberFormat="1" applyFont="1" applyFill="1" applyBorder="1" applyAlignment="1" applyProtection="1">
      <alignment horizontal="left" indent="1"/>
    </xf>
    <xf numFmtId="0" fontId="40" fillId="0" borderId="0" xfId="0" applyFont="1" applyFill="1" applyBorder="1" applyAlignment="1" applyProtection="1">
      <alignment horizontal="left"/>
    </xf>
    <xf numFmtId="191" fontId="40" fillId="0" borderId="0" xfId="6" applyFont="1" applyFill="1" applyBorder="1" applyAlignment="1" applyProtection="1">
      <alignment horizontal="left"/>
    </xf>
    <xf numFmtId="3" fontId="41" fillId="0" borderId="0" xfId="8" applyNumberFormat="1" applyFont="1" applyFill="1" applyBorder="1" applyProtection="1"/>
    <xf numFmtId="166" fontId="40" fillId="13" borderId="0" xfId="0" applyNumberFormat="1" applyFont="1" applyFill="1" applyBorder="1" applyAlignment="1">
      <alignment horizontal="right"/>
    </xf>
    <xf numFmtId="0" fontId="8" fillId="13" borderId="0" xfId="9" applyFont="1" applyFill="1" applyBorder="1" applyAlignment="1" applyProtection="1">
      <alignment horizontal="left"/>
    </xf>
    <xf numFmtId="0" fontId="11" fillId="13" borderId="0" xfId="9" applyFont="1" applyFill="1" applyBorder="1" applyAlignment="1" applyProtection="1">
      <alignment horizontal="left" indent="1"/>
    </xf>
    <xf numFmtId="191" fontId="49" fillId="13" borderId="0" xfId="6" applyFont="1" applyFill="1" applyBorder="1" applyAlignment="1" applyProtection="1">
      <alignment horizontal="left" indent="1"/>
    </xf>
    <xf numFmtId="191" fontId="0" fillId="13" borderId="0" xfId="6" applyFont="1" applyFill="1" applyProtection="1"/>
    <xf numFmtId="0" fontId="7" fillId="13" borderId="0" xfId="12" applyFont="1" applyFill="1" applyBorder="1" applyAlignment="1" applyProtection="1">
      <alignment vertical="center" wrapText="1"/>
    </xf>
    <xf numFmtId="0" fontId="0" fillId="13" borderId="0" xfId="9" applyFont="1" applyFill="1" applyProtection="1"/>
    <xf numFmtId="0" fontId="8" fillId="13" borderId="0" xfId="13" applyFont="1" applyFill="1" applyBorder="1" applyAlignment="1" applyProtection="1">
      <alignment horizontal="left"/>
    </xf>
    <xf numFmtId="0" fontId="49" fillId="13" borderId="0" xfId="13" applyFont="1" applyFill="1" applyBorder="1" applyAlignment="1" applyProtection="1">
      <alignment horizontal="left" indent="1"/>
    </xf>
    <xf numFmtId="0" fontId="47" fillId="13" borderId="0" xfId="13" applyFill="1" applyProtection="1"/>
    <xf numFmtId="191" fontId="49" fillId="13" borderId="0" xfId="6" applyFont="1" applyFill="1" applyBorder="1" applyProtection="1"/>
    <xf numFmtId="191" fontId="47" fillId="13" borderId="0" xfId="6" applyFont="1" applyFill="1" applyProtection="1"/>
    <xf numFmtId="191" fontId="0" fillId="13" borderId="0" xfId="6" applyFont="1" applyFill="1"/>
    <xf numFmtId="0" fontId="8" fillId="13" borderId="0" xfId="14" applyFont="1" applyFill="1" applyBorder="1" applyAlignment="1" applyProtection="1">
      <alignment horizontal="left"/>
    </xf>
    <xf numFmtId="0" fontId="49" fillId="13" borderId="0" xfId="14" applyFont="1" applyFill="1" applyBorder="1" applyAlignment="1" applyProtection="1">
      <alignment horizontal="left" indent="1"/>
    </xf>
    <xf numFmtId="191" fontId="40" fillId="13" borderId="0" xfId="15" applyFont="1" applyFill="1" applyAlignment="1">
      <alignment horizontal="left" readingOrder="1"/>
    </xf>
    <xf numFmtId="0" fontId="8" fillId="13" borderId="0" xfId="0" applyFont="1" applyFill="1" applyBorder="1" applyAlignment="1" applyProtection="1">
      <alignment horizontal="left"/>
    </xf>
    <xf numFmtId="0" fontId="62" fillId="13" borderId="0" xfId="12" applyFont="1" applyFill="1" applyBorder="1" applyAlignment="1" applyProtection="1">
      <alignment vertical="center" wrapText="1"/>
    </xf>
    <xf numFmtId="0" fontId="0" fillId="13" borderId="0" xfId="0" applyFill="1" applyProtection="1"/>
    <xf numFmtId="0" fontId="60" fillId="13" borderId="0" xfId="0" applyFont="1" applyFill="1" applyBorder="1" applyAlignment="1" applyProtection="1">
      <alignment horizontal="justify" wrapText="1"/>
    </xf>
    <xf numFmtId="0" fontId="24" fillId="13" borderId="0" xfId="14" applyFill="1" applyProtection="1"/>
    <xf numFmtId="0" fontId="62" fillId="13" borderId="0" xfId="12" applyFont="1" applyFill="1" applyBorder="1" applyAlignment="1" applyProtection="1">
      <alignment horizontal="justify" vertical="center" wrapText="1"/>
    </xf>
    <xf numFmtId="0" fontId="46" fillId="13" borderId="0" xfId="0" applyFont="1" applyFill="1" applyBorder="1" applyAlignment="1" applyProtection="1">
      <alignment vertical="top" wrapText="1"/>
    </xf>
    <xf numFmtId="0" fontId="44" fillId="13" borderId="0" xfId="0" applyFont="1" applyFill="1" applyBorder="1" applyAlignment="1" applyProtection="1">
      <alignment vertical="top"/>
    </xf>
    <xf numFmtId="0" fontId="60" fillId="13" borderId="0" xfId="0" applyFont="1" applyFill="1" applyBorder="1" applyAlignment="1" applyProtection="1">
      <alignment vertical="justify" wrapText="1"/>
    </xf>
    <xf numFmtId="0" fontId="8" fillId="13" borderId="0" xfId="20" applyFont="1" applyFill="1" applyBorder="1" applyAlignment="1" applyProtection="1">
      <alignment horizontal="left"/>
    </xf>
    <xf numFmtId="0" fontId="11" fillId="13" borderId="0" xfId="20" applyFont="1" applyFill="1" applyBorder="1" applyAlignment="1" applyProtection="1">
      <alignment horizontal="left" indent="1"/>
    </xf>
    <xf numFmtId="0" fontId="7" fillId="13" borderId="0" xfId="20" applyFont="1" applyFill="1" applyBorder="1" applyAlignment="1" applyProtection="1">
      <alignment horizontal="left" vertical="center"/>
    </xf>
    <xf numFmtId="0" fontId="24" fillId="13" borderId="0" xfId="20" applyFill="1" applyProtection="1"/>
    <xf numFmtId="0" fontId="40" fillId="13" borderId="0" xfId="20" applyNumberFormat="1" applyFont="1" applyFill="1" applyBorder="1" applyAlignment="1" applyProtection="1">
      <alignment horizontal="justify" wrapText="1"/>
    </xf>
    <xf numFmtId="3" fontId="4" fillId="13" borderId="0" xfId="0" applyNumberFormat="1" applyFont="1" applyFill="1"/>
    <xf numFmtId="0" fontId="7" fillId="13" borderId="0" xfId="7" applyFont="1" applyFill="1" applyProtection="1"/>
    <xf numFmtId="0" fontId="4" fillId="13" borderId="0" xfId="0" applyFont="1" applyFill="1"/>
    <xf numFmtId="0" fontId="27" fillId="13" borderId="0" xfId="0" applyFont="1" applyFill="1" applyAlignment="1">
      <alignment horizontal="center"/>
    </xf>
    <xf numFmtId="0" fontId="7" fillId="13" borderId="0" xfId="17" applyFont="1" applyFill="1" applyProtection="1"/>
    <xf numFmtId="0" fontId="8" fillId="13" borderId="0" xfId="17" applyFont="1" applyFill="1" applyBorder="1" applyAlignment="1" applyProtection="1">
      <alignment horizontal="center" vertical="center"/>
    </xf>
    <xf numFmtId="3" fontId="8" fillId="13" borderId="0" xfId="0" applyNumberFormat="1" applyFont="1" applyFill="1" applyAlignment="1">
      <alignment horizontal="center"/>
    </xf>
    <xf numFmtId="3" fontId="7" fillId="13" borderId="0" xfId="0" applyNumberFormat="1" applyFont="1" applyFill="1"/>
    <xf numFmtId="3" fontId="7" fillId="13" borderId="0" xfId="8" applyNumberFormat="1" applyFont="1" applyFill="1" applyBorder="1" applyAlignment="1" applyProtection="1">
      <alignment horizontal="left"/>
    </xf>
    <xf numFmtId="3" fontId="7" fillId="13" borderId="0" xfId="8" applyNumberFormat="1" applyFont="1" applyFill="1" applyBorder="1" applyAlignment="1" applyProtection="1">
      <alignment horizontal="right"/>
    </xf>
    <xf numFmtId="164" fontId="40" fillId="13" borderId="0" xfId="0" applyNumberFormat="1" applyFont="1" applyFill="1" applyBorder="1" applyAlignment="1">
      <alignment horizontal="right"/>
    </xf>
    <xf numFmtId="3" fontId="7" fillId="13" borderId="1" xfId="8" applyNumberFormat="1" applyFont="1" applyFill="1" applyBorder="1" applyAlignment="1" applyProtection="1">
      <alignment horizontal="right"/>
    </xf>
    <xf numFmtId="165" fontId="7" fillId="13" borderId="1" xfId="8" applyNumberFormat="1" applyFont="1" applyFill="1" applyBorder="1" applyAlignment="1" applyProtection="1">
      <alignment horizontal="right"/>
    </xf>
    <xf numFmtId="3" fontId="8" fillId="13" borderId="2" xfId="8" applyNumberFormat="1" applyFont="1" applyFill="1" applyBorder="1" applyAlignment="1" applyProtection="1">
      <alignment horizontal="left"/>
    </xf>
    <xf numFmtId="3" fontId="8" fillId="13" borderId="1" xfId="8" applyNumberFormat="1" applyFont="1" applyFill="1" applyBorder="1" applyAlignment="1" applyProtection="1">
      <alignment horizontal="right"/>
    </xf>
    <xf numFmtId="165" fontId="8" fillId="13" borderId="1" xfId="8" applyNumberFormat="1" applyFont="1" applyFill="1" applyBorder="1" applyAlignment="1" applyProtection="1">
      <alignment horizontal="right"/>
    </xf>
    <xf numFmtId="165" fontId="7" fillId="13" borderId="0" xfId="8" applyNumberFormat="1" applyFont="1" applyFill="1" applyBorder="1" applyProtection="1"/>
    <xf numFmtId="165" fontId="8" fillId="13" borderId="1" xfId="8" applyNumberFormat="1" applyFont="1" applyFill="1" applyBorder="1" applyProtection="1"/>
    <xf numFmtId="165" fontId="7" fillId="13" borderId="1" xfId="8" applyNumberFormat="1" applyFont="1" applyFill="1" applyBorder="1" applyProtection="1"/>
    <xf numFmtId="0" fontId="7" fillId="13" borderId="0" xfId="0" applyFont="1" applyFill="1" applyBorder="1" applyAlignment="1" applyProtection="1">
      <alignment horizontal="left"/>
      <protection locked="0"/>
    </xf>
    <xf numFmtId="165" fontId="8" fillId="13" borderId="2" xfId="8" applyNumberFormat="1" applyFont="1" applyFill="1" applyBorder="1" applyProtection="1"/>
    <xf numFmtId="3" fontId="7" fillId="13" borderId="3" xfId="8" applyNumberFormat="1" applyFont="1" applyFill="1" applyBorder="1" applyProtection="1"/>
    <xf numFmtId="3" fontId="7" fillId="13" borderId="3" xfId="8" applyNumberFormat="1" applyFont="1" applyFill="1" applyBorder="1" applyAlignment="1" applyProtection="1">
      <alignment horizontal="right"/>
    </xf>
    <xf numFmtId="165" fontId="7" fillId="13" borderId="3" xfId="8" applyNumberFormat="1" applyFont="1" applyFill="1" applyBorder="1" applyAlignment="1" applyProtection="1">
      <alignment horizontal="right"/>
    </xf>
    <xf numFmtId="3" fontId="8" fillId="13" borderId="1" xfId="8" applyNumberFormat="1" applyFont="1" applyFill="1" applyBorder="1" applyAlignment="1" applyProtection="1">
      <alignment horizontal="left"/>
    </xf>
    <xf numFmtId="165" fontId="7" fillId="13" borderId="3" xfId="8" applyNumberFormat="1" applyFont="1" applyFill="1" applyBorder="1" applyProtection="1"/>
    <xf numFmtId="3" fontId="8" fillId="13" borderId="3" xfId="8" applyNumberFormat="1" applyFont="1" applyFill="1" applyBorder="1" applyProtection="1"/>
    <xf numFmtId="49" fontId="8" fillId="13" borderId="1" xfId="7" applyNumberFormat="1" applyFont="1" applyFill="1" applyBorder="1" applyAlignment="1" applyProtection="1"/>
    <xf numFmtId="3" fontId="7" fillId="13" borderId="0" xfId="7" applyNumberFormat="1" applyFont="1" applyFill="1" applyBorder="1" applyAlignment="1" applyProtection="1">
      <alignment horizontal="left"/>
    </xf>
    <xf numFmtId="3" fontId="8" fillId="13" borderId="0" xfId="7" applyNumberFormat="1" applyFont="1" applyFill="1" applyBorder="1" applyAlignment="1" applyProtection="1">
      <alignment horizontal="left"/>
    </xf>
    <xf numFmtId="3" fontId="8" fillId="13" borderId="0" xfId="7" applyNumberFormat="1" applyFont="1" applyFill="1" applyBorder="1" applyAlignment="1" applyProtection="1">
      <alignment horizontal="right"/>
    </xf>
    <xf numFmtId="165" fontId="8" fillId="13" borderId="1" xfId="7" applyNumberFormat="1" applyFont="1" applyFill="1" applyBorder="1" applyAlignment="1" applyProtection="1">
      <alignment horizontal="right"/>
    </xf>
    <xf numFmtId="3" fontId="7" fillId="13" borderId="0" xfId="7" applyNumberFormat="1" applyFont="1" applyFill="1" applyAlignment="1" applyProtection="1">
      <alignment horizontal="right"/>
    </xf>
    <xf numFmtId="165" fontId="7" fillId="13" borderId="0" xfId="0" applyNumberFormat="1" applyFont="1" applyFill="1" applyBorder="1" applyAlignment="1" applyProtection="1">
      <alignment horizontal="left"/>
    </xf>
    <xf numFmtId="0" fontId="52" fillId="13" borderId="0" xfId="0" applyFont="1" applyFill="1" applyBorder="1" applyAlignment="1" applyProtection="1">
      <alignment horizontal="left" indent="1"/>
    </xf>
    <xf numFmtId="0" fontId="52" fillId="13" borderId="0" xfId="0" applyFont="1" applyFill="1" applyAlignment="1" applyProtection="1">
      <alignment horizontal="left" indent="1"/>
    </xf>
    <xf numFmtId="3" fontId="8" fillId="13" borderId="1" xfId="7" applyNumberFormat="1" applyFont="1" applyFill="1" applyBorder="1" applyAlignment="1" applyProtection="1">
      <alignment horizontal="left"/>
    </xf>
    <xf numFmtId="165" fontId="7" fillId="13" borderId="6" xfId="8" applyNumberFormat="1" applyFont="1" applyFill="1" applyBorder="1" applyAlignment="1" applyProtection="1">
      <alignment horizontal="right" indent="1"/>
    </xf>
    <xf numFmtId="3" fontId="7" fillId="13" borderId="0" xfId="0" applyNumberFormat="1" applyFont="1" applyFill="1" applyBorder="1" applyProtection="1"/>
    <xf numFmtId="3" fontId="7" fillId="13" borderId="0" xfId="0" applyNumberFormat="1" applyFont="1" applyFill="1" applyBorder="1" applyAlignment="1" applyProtection="1">
      <alignment horizontal="right"/>
    </xf>
    <xf numFmtId="165" fontId="7" fillId="13" borderId="0" xfId="0" applyNumberFormat="1" applyFont="1" applyFill="1" applyBorder="1" applyAlignment="1" applyProtection="1">
      <alignment horizontal="right"/>
    </xf>
    <xf numFmtId="165" fontId="52" fillId="13" borderId="0" xfId="0" applyNumberFormat="1" applyFont="1" applyFill="1" applyBorder="1" applyAlignment="1" applyProtection="1">
      <alignment horizontal="right"/>
    </xf>
    <xf numFmtId="165" fontId="8" fillId="13" borderId="1" xfId="0" applyNumberFormat="1" applyFont="1" applyFill="1" applyBorder="1" applyAlignment="1" applyProtection="1">
      <alignment horizontal="right"/>
    </xf>
    <xf numFmtId="3" fontId="7" fillId="13" borderId="1" xfId="0" applyNumberFormat="1" applyFont="1" applyFill="1" applyBorder="1" applyAlignment="1" applyProtection="1">
      <alignment horizontal="right"/>
    </xf>
    <xf numFmtId="165" fontId="7" fillId="13" borderId="1" xfId="0" applyNumberFormat="1" applyFont="1" applyFill="1" applyBorder="1" applyAlignment="1" applyProtection="1">
      <alignment horizontal="right"/>
    </xf>
    <xf numFmtId="0" fontId="7" fillId="13" borderId="0" xfId="0" applyFont="1" applyFill="1" applyAlignment="1" applyProtection="1"/>
    <xf numFmtId="3" fontId="7" fillId="13" borderId="0" xfId="0" applyNumberFormat="1" applyFont="1" applyFill="1" applyAlignment="1" applyProtection="1">
      <alignment horizontal="right" indent="1"/>
    </xf>
    <xf numFmtId="0" fontId="8" fillId="13" borderId="0" xfId="0" applyFont="1" applyFill="1" applyAlignment="1" applyProtection="1"/>
    <xf numFmtId="167" fontId="7" fillId="13" borderId="0" xfId="0" applyNumberFormat="1" applyFont="1" applyFill="1" applyAlignment="1" applyProtection="1">
      <alignment horizontal="right"/>
    </xf>
    <xf numFmtId="0" fontId="7" fillId="13" borderId="0" xfId="0" applyFont="1" applyFill="1" applyAlignment="1" applyProtection="1">
      <alignment horizontal="left" indent="1"/>
    </xf>
    <xf numFmtId="165" fontId="7" fillId="13" borderId="0" xfId="0" applyNumberFormat="1" applyFont="1" applyFill="1" applyAlignment="1" applyProtection="1">
      <alignment horizontal="right" indent="1"/>
    </xf>
    <xf numFmtId="0" fontId="8" fillId="13" borderId="1" xfId="0" applyFont="1" applyFill="1" applyBorder="1" applyAlignment="1" applyProtection="1"/>
    <xf numFmtId="165" fontId="8" fillId="13" borderId="1" xfId="0" applyNumberFormat="1" applyFont="1" applyFill="1" applyBorder="1" applyAlignment="1" applyProtection="1">
      <alignment horizontal="right" indent="1"/>
    </xf>
    <xf numFmtId="167" fontId="29" fillId="13" borderId="1" xfId="0" applyNumberFormat="1" applyFont="1" applyFill="1" applyBorder="1" applyAlignment="1" applyProtection="1">
      <alignment horizontal="right"/>
    </xf>
    <xf numFmtId="3" fontId="40" fillId="13" borderId="0" xfId="0" applyNumberFormat="1" applyFont="1" applyFill="1" applyBorder="1" applyAlignment="1">
      <alignment horizontal="right"/>
    </xf>
    <xf numFmtId="172" fontId="40" fillId="13" borderId="0" xfId="0" applyNumberFormat="1" applyFont="1" applyFill="1" applyBorder="1" applyAlignment="1">
      <alignment horizontal="right"/>
    </xf>
    <xf numFmtId="165" fontId="60" fillId="13" borderId="0" xfId="0" applyNumberFormat="1" applyFont="1" applyFill="1" applyBorder="1" applyAlignment="1">
      <alignment horizontal="right" indent="2"/>
    </xf>
    <xf numFmtId="169" fontId="60" fillId="13" borderId="0" xfId="0" applyNumberFormat="1" applyFont="1" applyFill="1" applyBorder="1" applyAlignment="1">
      <alignment horizontal="right"/>
    </xf>
    <xf numFmtId="170" fontId="60" fillId="13" borderId="0" xfId="0" applyNumberFormat="1" applyFont="1" applyFill="1" applyBorder="1" applyAlignment="1">
      <alignment horizontal="right"/>
    </xf>
    <xf numFmtId="3" fontId="40" fillId="13" borderId="1" xfId="0" applyNumberFormat="1" applyFont="1" applyFill="1" applyBorder="1" applyAlignment="1">
      <alignment horizontal="right"/>
    </xf>
    <xf numFmtId="172" fontId="40" fillId="13" borderId="1" xfId="0" applyNumberFormat="1" applyFont="1" applyFill="1" applyBorder="1" applyAlignment="1">
      <alignment horizontal="right"/>
    </xf>
    <xf numFmtId="165" fontId="60" fillId="13" borderId="1" xfId="0" applyNumberFormat="1" applyFont="1" applyFill="1" applyBorder="1" applyAlignment="1">
      <alignment horizontal="right" indent="2"/>
    </xf>
    <xf numFmtId="169" fontId="60" fillId="13" borderId="1" xfId="0" applyNumberFormat="1" applyFont="1" applyFill="1" applyBorder="1" applyAlignment="1">
      <alignment horizontal="right"/>
    </xf>
    <xf numFmtId="170" fontId="60" fillId="13" borderId="1" xfId="0" applyNumberFormat="1" applyFont="1" applyFill="1" applyBorder="1" applyAlignment="1">
      <alignment horizontal="right"/>
    </xf>
    <xf numFmtId="0" fontId="8" fillId="13" borderId="1" xfId="0" applyFont="1" applyFill="1" applyBorder="1"/>
    <xf numFmtId="3" fontId="41" fillId="13" borderId="1" xfId="0" applyNumberFormat="1" applyFont="1" applyFill="1" applyBorder="1" applyAlignment="1">
      <alignment horizontal="right"/>
    </xf>
    <xf numFmtId="172" fontId="41" fillId="13" borderId="1" xfId="0" applyNumberFormat="1" applyFont="1" applyFill="1" applyBorder="1" applyAlignment="1">
      <alignment horizontal="right"/>
    </xf>
    <xf numFmtId="3" fontId="41" fillId="13" borderId="2" xfId="0" applyNumberFormat="1" applyFont="1" applyFill="1" applyBorder="1"/>
    <xf numFmtId="165" fontId="66" fillId="13" borderId="1" xfId="0" applyNumberFormat="1" applyFont="1" applyFill="1" applyBorder="1" applyAlignment="1">
      <alignment horizontal="right" indent="2"/>
    </xf>
    <xf numFmtId="169" fontId="66" fillId="13" borderId="2" xfId="0" applyNumberFormat="1" applyFont="1" applyFill="1" applyBorder="1" applyAlignment="1">
      <alignment horizontal="right"/>
    </xf>
    <xf numFmtId="170" fontId="66" fillId="13" borderId="1" xfId="0" applyNumberFormat="1" applyFont="1" applyFill="1" applyBorder="1" applyAlignment="1">
      <alignment horizontal="right"/>
    </xf>
    <xf numFmtId="0" fontId="7" fillId="13" borderId="0" xfId="0" applyNumberFormat="1" applyFont="1" applyFill="1" applyBorder="1" applyAlignment="1" applyProtection="1">
      <alignment horizontal="left"/>
      <protection locked="0"/>
    </xf>
    <xf numFmtId="3" fontId="40" fillId="13" borderId="0" xfId="0" applyNumberFormat="1" applyFont="1" applyFill="1" applyBorder="1" applyAlignment="1" applyProtection="1">
      <alignment horizontal="right"/>
      <protection locked="0"/>
    </xf>
    <xf numFmtId="3" fontId="40" fillId="13" borderId="0" xfId="0" applyNumberFormat="1" applyFont="1" applyFill="1" applyBorder="1"/>
    <xf numFmtId="164" fontId="40" fillId="13" borderId="0" xfId="0" applyNumberFormat="1" applyFont="1" applyFill="1" applyBorder="1"/>
    <xf numFmtId="0" fontId="7" fillId="13" borderId="1" xfId="0" applyNumberFormat="1" applyFont="1" applyFill="1" applyBorder="1" applyAlignment="1" applyProtection="1">
      <alignment horizontal="left"/>
      <protection locked="0"/>
    </xf>
    <xf numFmtId="3" fontId="40" fillId="13" borderId="1" xfId="0" applyNumberFormat="1" applyFont="1" applyFill="1" applyBorder="1" applyAlignment="1" applyProtection="1">
      <alignment horizontal="right"/>
      <protection locked="0"/>
    </xf>
    <xf numFmtId="3" fontId="40" fillId="13" borderId="4" xfId="0" applyNumberFormat="1" applyFont="1" applyFill="1" applyBorder="1"/>
    <xf numFmtId="164" fontId="40" fillId="13" borderId="1" xfId="0" applyNumberFormat="1" applyFont="1" applyFill="1" applyBorder="1"/>
    <xf numFmtId="0" fontId="8" fillId="13" borderId="1" xfId="0" applyNumberFormat="1" applyFont="1" applyFill="1" applyBorder="1" applyAlignment="1" applyProtection="1">
      <alignment horizontal="left"/>
      <protection locked="0"/>
    </xf>
    <xf numFmtId="3" fontId="41" fillId="13" borderId="1" xfId="0" applyNumberFormat="1" applyFont="1" applyFill="1" applyBorder="1"/>
    <xf numFmtId="164" fontId="41" fillId="13" borderId="1" xfId="0" applyNumberFormat="1" applyFont="1" applyFill="1" applyBorder="1"/>
    <xf numFmtId="174" fontId="60" fillId="13" borderId="0" xfId="0" applyNumberFormat="1" applyFont="1" applyFill="1" applyBorder="1" applyAlignment="1">
      <alignment horizontal="right"/>
    </xf>
    <xf numFmtId="175" fontId="40" fillId="13" borderId="0" xfId="0" applyNumberFormat="1" applyFont="1" applyFill="1" applyBorder="1" applyAlignment="1">
      <alignment horizontal="right"/>
    </xf>
    <xf numFmtId="171" fontId="7" fillId="13" borderId="0" xfId="0" applyNumberFormat="1" applyFont="1" applyFill="1" applyBorder="1" applyAlignment="1">
      <alignment horizontal="right"/>
    </xf>
    <xf numFmtId="0" fontId="8" fillId="13" borderId="2" xfId="0" applyFont="1" applyFill="1" applyBorder="1"/>
    <xf numFmtId="3" fontId="41" fillId="13" borderId="2" xfId="0" applyNumberFormat="1" applyFont="1" applyFill="1" applyBorder="1" applyAlignment="1"/>
    <xf numFmtId="174" fontId="66" fillId="13" borderId="2" xfId="0" applyNumberFormat="1" applyFont="1" applyFill="1" applyBorder="1" applyAlignment="1">
      <alignment horizontal="right"/>
    </xf>
    <xf numFmtId="175" fontId="41" fillId="13" borderId="2" xfId="0" applyNumberFormat="1" applyFont="1" applyFill="1" applyBorder="1" applyAlignment="1">
      <alignment horizontal="right"/>
    </xf>
    <xf numFmtId="171" fontId="8" fillId="13" borderId="2" xfId="0" applyNumberFormat="1" applyFont="1" applyFill="1" applyBorder="1" applyAlignment="1">
      <alignment horizontal="right"/>
    </xf>
    <xf numFmtId="165" fontId="40" fillId="13" borderId="0" xfId="0" applyNumberFormat="1" applyFont="1" applyFill="1" applyBorder="1"/>
    <xf numFmtId="165" fontId="40" fillId="13" borderId="0" xfId="0" quotePrefix="1" applyNumberFormat="1" applyFont="1" applyFill="1" applyBorder="1" applyAlignment="1" applyProtection="1">
      <alignment horizontal="right"/>
      <protection locked="0"/>
    </xf>
    <xf numFmtId="0" fontId="7" fillId="13" borderId="0" xfId="0" applyFont="1" applyFill="1" applyBorder="1" applyProtection="1"/>
    <xf numFmtId="3" fontId="41" fillId="13" borderId="2" xfId="0" applyNumberFormat="1" applyFont="1" applyFill="1" applyBorder="1" applyAlignment="1">
      <alignment horizontal="right"/>
    </xf>
    <xf numFmtId="165" fontId="41" fillId="13" borderId="2" xfId="0" applyNumberFormat="1" applyFont="1" applyFill="1" applyBorder="1"/>
    <xf numFmtId="3" fontId="60" fillId="13" borderId="0" xfId="0" applyNumberFormat="1" applyFont="1" applyFill="1" applyBorder="1" applyAlignment="1" applyProtection="1"/>
    <xf numFmtId="166" fontId="40" fillId="13" borderId="0" xfId="0" applyNumberFormat="1" applyFont="1" applyFill="1" applyBorder="1" applyAlignment="1" applyProtection="1"/>
    <xf numFmtId="3" fontId="40" fillId="13" borderId="0" xfId="0" applyNumberFormat="1" applyFont="1" applyFill="1" applyBorder="1" applyAlignment="1" applyProtection="1"/>
    <xf numFmtId="167" fontId="60" fillId="13" borderId="0" xfId="0" applyNumberFormat="1" applyFont="1" applyFill="1" applyBorder="1" applyAlignment="1" applyProtection="1">
      <alignment horizontal="right"/>
    </xf>
    <xf numFmtId="171" fontId="60" fillId="13" borderId="0" xfId="0" applyNumberFormat="1" applyFont="1" applyFill="1" applyBorder="1" applyAlignment="1">
      <alignment horizontal="right"/>
    </xf>
    <xf numFmtId="168" fontId="60" fillId="13" borderId="0" xfId="0" applyNumberFormat="1" applyFont="1" applyFill="1" applyBorder="1" applyAlignment="1" applyProtection="1">
      <alignment horizontal="right"/>
    </xf>
    <xf numFmtId="3" fontId="40" fillId="13" borderId="0" xfId="0" applyNumberFormat="1" applyFont="1" applyFill="1" applyBorder="1" applyAlignment="1" applyProtection="1">
      <alignment horizontal="right"/>
    </xf>
    <xf numFmtId="0" fontId="7" fillId="13" borderId="1" xfId="0" applyFont="1" applyFill="1" applyBorder="1" applyAlignment="1" applyProtection="1">
      <alignment horizontal="left"/>
    </xf>
    <xf numFmtId="3" fontId="60" fillId="13" borderId="1" xfId="0" applyNumberFormat="1" applyFont="1" applyFill="1" applyBorder="1" applyAlignment="1" applyProtection="1"/>
    <xf numFmtId="166" fontId="40" fillId="13" borderId="1" xfId="0" applyNumberFormat="1" applyFont="1" applyFill="1" applyBorder="1" applyAlignment="1" applyProtection="1"/>
    <xf numFmtId="3" fontId="40" fillId="13" borderId="1" xfId="0" applyNumberFormat="1" applyFont="1" applyFill="1" applyBorder="1" applyAlignment="1" applyProtection="1"/>
    <xf numFmtId="167" fontId="60" fillId="13" borderId="1" xfId="0" applyNumberFormat="1" applyFont="1" applyFill="1" applyBorder="1" applyAlignment="1" applyProtection="1">
      <alignment horizontal="right"/>
    </xf>
    <xf numFmtId="171" fontId="60" fillId="13" borderId="1" xfId="0" applyNumberFormat="1" applyFont="1" applyFill="1" applyBorder="1" applyAlignment="1">
      <alignment horizontal="right"/>
    </xf>
    <xf numFmtId="168" fontId="60" fillId="13" borderId="1" xfId="0" applyNumberFormat="1" applyFont="1" applyFill="1" applyBorder="1" applyAlignment="1" applyProtection="1">
      <alignment horizontal="right"/>
    </xf>
    <xf numFmtId="0" fontId="8" fillId="13" borderId="1" xfId="0" applyFont="1" applyFill="1" applyBorder="1" applyAlignment="1" applyProtection="1">
      <alignment horizontal="left"/>
    </xf>
    <xf numFmtId="3" fontId="66" fillId="13" borderId="1" xfId="0" applyNumberFormat="1" applyFont="1" applyFill="1" applyBorder="1" applyAlignment="1" applyProtection="1"/>
    <xf numFmtId="166" fontId="41" fillId="13" borderId="1" xfId="0" applyNumberFormat="1" applyFont="1" applyFill="1" applyBorder="1" applyAlignment="1" applyProtection="1"/>
    <xf numFmtId="3" fontId="41" fillId="13" borderId="1" xfId="0" applyNumberFormat="1" applyFont="1" applyFill="1" applyBorder="1" applyAlignment="1" applyProtection="1"/>
    <xf numFmtId="167" fontId="66" fillId="13" borderId="1" xfId="0" applyNumberFormat="1" applyFont="1" applyFill="1" applyBorder="1" applyAlignment="1" applyProtection="1">
      <alignment horizontal="right"/>
    </xf>
    <xf numFmtId="171" fontId="66" fillId="13" borderId="1" xfId="0" applyNumberFormat="1" applyFont="1" applyFill="1" applyBorder="1" applyAlignment="1">
      <alignment horizontal="right"/>
    </xf>
    <xf numFmtId="168" fontId="66" fillId="13" borderId="1" xfId="0" applyNumberFormat="1" applyFont="1" applyFill="1" applyBorder="1" applyAlignment="1" applyProtection="1">
      <alignment horizontal="right"/>
    </xf>
    <xf numFmtId="3" fontId="7" fillId="13" borderId="0" xfId="0" applyNumberFormat="1" applyFont="1" applyFill="1" applyBorder="1" applyAlignment="1" applyProtection="1"/>
    <xf numFmtId="166" fontId="7" fillId="13" borderId="0" xfId="0" applyNumberFormat="1" applyFont="1" applyFill="1" applyBorder="1" applyAlignment="1" applyProtection="1"/>
    <xf numFmtId="167" fontId="7" fillId="13" borderId="0" xfId="0" applyNumberFormat="1" applyFont="1" applyFill="1" applyBorder="1" applyAlignment="1" applyProtection="1">
      <alignment horizontal="right"/>
    </xf>
    <xf numFmtId="168" fontId="7" fillId="13" borderId="0" xfId="0" applyNumberFormat="1" applyFont="1" applyFill="1" applyBorder="1" applyAlignment="1" applyProtection="1">
      <alignment horizontal="right"/>
    </xf>
    <xf numFmtId="3" fontId="7" fillId="13" borderId="1" xfId="0" applyNumberFormat="1" applyFont="1" applyFill="1" applyBorder="1" applyAlignment="1" applyProtection="1"/>
    <xf numFmtId="166" fontId="7" fillId="13" borderId="1" xfId="0" applyNumberFormat="1" applyFont="1" applyFill="1" applyBorder="1" applyAlignment="1" applyProtection="1"/>
    <xf numFmtId="171" fontId="7" fillId="13" borderId="1" xfId="0" applyNumberFormat="1" applyFont="1" applyFill="1" applyBorder="1" applyAlignment="1">
      <alignment horizontal="right"/>
    </xf>
    <xf numFmtId="168" fontId="7" fillId="13" borderId="1" xfId="0" applyNumberFormat="1" applyFont="1" applyFill="1" applyBorder="1" applyAlignment="1" applyProtection="1">
      <alignment horizontal="right"/>
    </xf>
    <xf numFmtId="166" fontId="8" fillId="13" borderId="1" xfId="0" applyNumberFormat="1" applyFont="1" applyFill="1" applyBorder="1" applyAlignment="1" applyProtection="1"/>
    <xf numFmtId="167" fontId="66" fillId="13" borderId="2" xfId="0" applyNumberFormat="1" applyFont="1" applyFill="1" applyBorder="1" applyAlignment="1" applyProtection="1">
      <alignment horizontal="right"/>
    </xf>
    <xf numFmtId="167" fontId="8" fillId="13" borderId="2" xfId="0" applyNumberFormat="1" applyFont="1" applyFill="1" applyBorder="1" applyAlignment="1" applyProtection="1">
      <alignment horizontal="right"/>
    </xf>
    <xf numFmtId="171" fontId="8" fillId="13" borderId="1" xfId="0" applyNumberFormat="1" applyFont="1" applyFill="1" applyBorder="1" applyAlignment="1">
      <alignment horizontal="right"/>
    </xf>
    <xf numFmtId="168" fontId="8" fillId="13" borderId="1" xfId="0" applyNumberFormat="1" applyFont="1" applyFill="1" applyBorder="1" applyAlignment="1" applyProtection="1">
      <alignment horizontal="right"/>
    </xf>
    <xf numFmtId="0" fontId="7" fillId="13" borderId="0" xfId="0" applyNumberFormat="1" applyFont="1" applyFill="1" applyBorder="1" applyAlignment="1" applyProtection="1">
      <alignment horizontal="left"/>
    </xf>
    <xf numFmtId="3" fontId="40" fillId="13" borderId="0" xfId="0" applyNumberFormat="1" applyFont="1" applyFill="1" applyBorder="1" applyProtection="1"/>
    <xf numFmtId="164" fontId="40" fillId="13" borderId="0" xfId="0" applyNumberFormat="1" applyFont="1" applyFill="1" applyBorder="1" applyProtection="1"/>
    <xf numFmtId="164" fontId="40" fillId="13" borderId="0" xfId="0" applyNumberFormat="1" applyFont="1" applyFill="1" applyBorder="1" applyAlignment="1" applyProtection="1">
      <alignment horizontal="right"/>
    </xf>
    <xf numFmtId="0" fontId="7" fillId="13" borderId="1" xfId="0" applyNumberFormat="1" applyFont="1" applyFill="1" applyBorder="1" applyAlignment="1" applyProtection="1">
      <alignment horizontal="left"/>
    </xf>
    <xf numFmtId="3" fontId="40" fillId="13" borderId="1" xfId="0" applyNumberFormat="1" applyFont="1" applyFill="1" applyBorder="1" applyAlignment="1" applyProtection="1">
      <alignment horizontal="right"/>
    </xf>
    <xf numFmtId="3" fontId="40" fillId="13" borderId="1" xfId="0" applyNumberFormat="1" applyFont="1" applyFill="1" applyBorder="1" applyProtection="1"/>
    <xf numFmtId="164" fontId="40" fillId="13" borderId="1" xfId="0" applyNumberFormat="1" applyFont="1" applyFill="1" applyBorder="1" applyProtection="1"/>
    <xf numFmtId="0" fontId="8" fillId="13" borderId="1" xfId="0" applyNumberFormat="1" applyFont="1" applyFill="1" applyBorder="1" applyAlignment="1" applyProtection="1">
      <alignment horizontal="left"/>
    </xf>
    <xf numFmtId="3" fontId="41" fillId="13" borderId="1" xfId="0" applyNumberFormat="1" applyFont="1" applyFill="1" applyBorder="1" applyProtection="1"/>
    <xf numFmtId="165" fontId="41" fillId="13" borderId="1" xfId="0" applyNumberFormat="1" applyFont="1" applyFill="1" applyBorder="1" applyProtection="1"/>
    <xf numFmtId="0" fontId="7" fillId="13" borderId="0" xfId="0" applyFont="1" applyFill="1" applyAlignment="1">
      <alignment horizontal="center"/>
    </xf>
    <xf numFmtId="3" fontId="40" fillId="13" borderId="0" xfId="0" applyNumberFormat="1" applyFont="1" applyFill="1" applyAlignment="1">
      <alignment horizontal="center"/>
    </xf>
    <xf numFmtId="185" fontId="40" fillId="13" borderId="0" xfId="0" applyNumberFormat="1" applyFont="1" applyFill="1" applyAlignment="1">
      <alignment horizontal="center"/>
    </xf>
    <xf numFmtId="9" fontId="40" fillId="13" borderId="0" xfId="5" applyNumberFormat="1" applyFont="1" applyFill="1" applyAlignment="1">
      <alignment horizontal="right" indent="2"/>
    </xf>
    <xf numFmtId="1" fontId="8" fillId="13" borderId="1" xfId="0" applyNumberFormat="1" applyFont="1" applyFill="1" applyBorder="1" applyAlignment="1">
      <alignment horizontal="center"/>
    </xf>
    <xf numFmtId="3" fontId="8" fillId="13" borderId="1" xfId="0" applyNumberFormat="1" applyFont="1" applyFill="1" applyBorder="1" applyAlignment="1">
      <alignment horizontal="center"/>
    </xf>
    <xf numFmtId="185" fontId="8" fillId="13" borderId="1" xfId="0" applyNumberFormat="1" applyFont="1" applyFill="1" applyBorder="1" applyAlignment="1">
      <alignment horizontal="center"/>
    </xf>
    <xf numFmtId="9" fontId="8" fillId="13" borderId="1" xfId="5" applyNumberFormat="1" applyFont="1" applyFill="1" applyBorder="1" applyAlignment="1">
      <alignment horizontal="right" indent="2"/>
    </xf>
    <xf numFmtId="0" fontId="8" fillId="13" borderId="0" xfId="0" applyFont="1" applyFill="1" applyAlignment="1" applyProtection="1">
      <alignment horizontal="left"/>
    </xf>
    <xf numFmtId="189" fontId="7" fillId="13" borderId="0" xfId="0" quotePrefix="1" applyNumberFormat="1" applyFont="1" applyFill="1" applyAlignment="1" applyProtection="1">
      <alignment horizontal="right"/>
    </xf>
    <xf numFmtId="164" fontId="7" fillId="13" borderId="0" xfId="0" applyNumberFormat="1" applyFont="1" applyFill="1" applyAlignment="1" applyProtection="1"/>
    <xf numFmtId="15" fontId="7" fillId="13" borderId="0" xfId="0" applyNumberFormat="1" applyFont="1" applyFill="1" applyAlignment="1" applyProtection="1">
      <alignment horizontal="right"/>
    </xf>
    <xf numFmtId="3" fontId="8" fillId="13" borderId="0" xfId="0" applyNumberFormat="1" applyFont="1" applyFill="1" applyAlignment="1" applyProtection="1">
      <alignment horizontal="right"/>
    </xf>
    <xf numFmtId="189" fontId="8" fillId="13" borderId="0" xfId="0" quotePrefix="1" applyNumberFormat="1" applyFont="1" applyFill="1" applyAlignment="1" applyProtection="1">
      <alignment horizontal="right"/>
    </xf>
    <xf numFmtId="164" fontId="8" fillId="13" borderId="0" xfId="0" applyNumberFormat="1" applyFont="1" applyFill="1" applyAlignment="1" applyProtection="1"/>
    <xf numFmtId="15" fontId="8" fillId="13" borderId="0" xfId="0" applyNumberFormat="1" applyFont="1" applyFill="1" applyAlignment="1" applyProtection="1">
      <alignment horizontal="right"/>
    </xf>
    <xf numFmtId="0" fontId="26" fillId="13" borderId="0" xfId="0" applyFont="1" applyFill="1" applyAlignment="1" applyProtection="1">
      <alignment horizontal="right"/>
    </xf>
    <xf numFmtId="164" fontId="26" fillId="13" borderId="0" xfId="0" applyNumberFormat="1" applyFont="1" applyFill="1" applyAlignment="1" applyProtection="1">
      <alignment horizontal="right"/>
    </xf>
    <xf numFmtId="190" fontId="7" fillId="13" borderId="1" xfId="0" applyNumberFormat="1" applyFont="1" applyFill="1" applyBorder="1" applyAlignment="1" applyProtection="1">
      <alignment horizontal="left"/>
    </xf>
    <xf numFmtId="16" fontId="8" fillId="13" borderId="1" xfId="0" quotePrefix="1" applyNumberFormat="1" applyFont="1" applyFill="1" applyBorder="1" applyAlignment="1" applyProtection="1">
      <alignment horizontal="right"/>
    </xf>
    <xf numFmtId="164" fontId="8" fillId="13" borderId="1" xfId="0" applyNumberFormat="1" applyFont="1" applyFill="1" applyBorder="1" applyAlignment="1" applyProtection="1"/>
    <xf numFmtId="3" fontId="8" fillId="13" borderId="1" xfId="0" applyNumberFormat="1" applyFont="1" applyFill="1" applyBorder="1" applyAlignment="1" applyProtection="1">
      <alignment horizontal="right"/>
    </xf>
    <xf numFmtId="3" fontId="7" fillId="13" borderId="0" xfId="0" applyNumberFormat="1" applyFont="1" applyFill="1" applyProtection="1"/>
    <xf numFmtId="1" fontId="7" fillId="13" borderId="0" xfId="0" applyNumberFormat="1" applyFont="1" applyFill="1" applyProtection="1"/>
    <xf numFmtId="1" fontId="7" fillId="13" borderId="1" xfId="0" applyNumberFormat="1" applyFont="1" applyFill="1" applyBorder="1" applyProtection="1"/>
    <xf numFmtId="184" fontId="7" fillId="13" borderId="0" xfId="0" applyNumberFormat="1" applyFont="1" applyFill="1" applyAlignment="1" applyProtection="1">
      <alignment horizontal="left"/>
    </xf>
    <xf numFmtId="3" fontId="40" fillId="13" borderId="0" xfId="0" applyNumberFormat="1" applyFont="1" applyFill="1" applyProtection="1"/>
    <xf numFmtId="185" fontId="40" fillId="13" borderId="0" xfId="0" applyNumberFormat="1" applyFont="1" applyFill="1" applyProtection="1"/>
    <xf numFmtId="185" fontId="40" fillId="13" borderId="1" xfId="0" applyNumberFormat="1" applyFont="1" applyFill="1" applyBorder="1" applyProtection="1"/>
    <xf numFmtId="0" fontId="7" fillId="13" borderId="0" xfId="0" applyFont="1" applyFill="1" applyBorder="1" applyAlignment="1" applyProtection="1">
      <alignment horizontal="left" vertical="center"/>
    </xf>
    <xf numFmtId="164" fontId="7" fillId="13" borderId="0" xfId="0" applyNumberFormat="1" applyFont="1" applyFill="1" applyAlignment="1" applyProtection="1">
      <alignment horizontal="right"/>
    </xf>
    <xf numFmtId="0" fontId="7" fillId="13" borderId="1" xfId="0" applyFont="1" applyFill="1" applyBorder="1" applyAlignment="1" applyProtection="1">
      <alignment horizontal="left" vertical="center"/>
    </xf>
    <xf numFmtId="164" fontId="7" fillId="13" borderId="1" xfId="0" applyNumberFormat="1" applyFont="1" applyFill="1" applyBorder="1" applyAlignment="1" applyProtection="1">
      <alignment horizontal="right"/>
    </xf>
    <xf numFmtId="164" fontId="8" fillId="13" borderId="1" xfId="0" applyNumberFormat="1" applyFont="1" applyFill="1" applyBorder="1" applyAlignment="1" applyProtection="1">
      <alignment horizontal="right"/>
    </xf>
    <xf numFmtId="0" fontId="7" fillId="13" borderId="0" xfId="0" applyFont="1" applyFill="1" applyBorder="1" applyAlignment="1" applyProtection="1">
      <alignment horizontal="right" indent="2"/>
    </xf>
    <xf numFmtId="177" fontId="40" fillId="13" borderId="0" xfId="0" applyNumberFormat="1" applyFont="1" applyFill="1"/>
    <xf numFmtId="166" fontId="7" fillId="13" borderId="0" xfId="0" applyNumberFormat="1" applyFont="1" applyFill="1" applyBorder="1" applyAlignment="1" applyProtection="1">
      <alignment horizontal="right"/>
    </xf>
    <xf numFmtId="0" fontId="7" fillId="13" borderId="4" xfId="0" applyFont="1" applyFill="1" applyBorder="1" applyAlignment="1" applyProtection="1">
      <alignment horizontal="right" indent="2"/>
    </xf>
    <xf numFmtId="177" fontId="40" fillId="13" borderId="4" xfId="0" applyNumberFormat="1" applyFont="1" applyFill="1" applyBorder="1"/>
    <xf numFmtId="166" fontId="8" fillId="13" borderId="4" xfId="0" applyNumberFormat="1" applyFont="1" applyFill="1" applyBorder="1" applyAlignment="1" applyProtection="1">
      <alignment horizontal="right"/>
    </xf>
    <xf numFmtId="166" fontId="7" fillId="13" borderId="4" xfId="0" applyNumberFormat="1" applyFont="1" applyFill="1" applyBorder="1" applyAlignment="1" applyProtection="1">
      <alignment horizontal="right"/>
    </xf>
    <xf numFmtId="0" fontId="8" fillId="13" borderId="1" xfId="0" applyFont="1" applyFill="1" applyBorder="1" applyAlignment="1" applyProtection="1">
      <alignment horizontal="center"/>
    </xf>
    <xf numFmtId="173" fontId="8" fillId="13" borderId="1" xfId="0" quotePrefix="1" applyNumberFormat="1" applyFont="1" applyFill="1" applyBorder="1" applyAlignment="1" applyProtection="1">
      <alignment horizontal="right"/>
    </xf>
    <xf numFmtId="166" fontId="8" fillId="13" borderId="1" xfId="0" applyNumberFormat="1" applyFont="1" applyFill="1" applyBorder="1" applyAlignment="1" applyProtection="1">
      <alignment horizontal="right"/>
    </xf>
    <xf numFmtId="173" fontId="8" fillId="13" borderId="1" xfId="0" quotePrefix="1" applyNumberFormat="1" applyFont="1" applyFill="1" applyBorder="1" applyAlignment="1" applyProtection="1">
      <alignment horizontal="center"/>
    </xf>
    <xf numFmtId="0" fontId="8" fillId="13" borderId="0" xfId="0" applyFont="1" applyFill="1" applyBorder="1" applyProtection="1"/>
    <xf numFmtId="0" fontId="8" fillId="13" borderId="0" xfId="0" applyFont="1" applyFill="1" applyBorder="1" applyAlignment="1" applyProtection="1">
      <alignment horizontal="center"/>
    </xf>
    <xf numFmtId="173" fontId="8" fillId="13" borderId="0" xfId="0" quotePrefix="1" applyNumberFormat="1" applyFont="1" applyFill="1" applyBorder="1" applyAlignment="1" applyProtection="1">
      <alignment horizontal="center"/>
    </xf>
    <xf numFmtId="166" fontId="8" fillId="13" borderId="0" xfId="0" applyNumberFormat="1" applyFont="1" applyFill="1" applyBorder="1" applyAlignment="1" applyProtection="1">
      <alignment horizontal="right"/>
    </xf>
    <xf numFmtId="0" fontId="7" fillId="13" borderId="0" xfId="0" applyFont="1" applyFill="1" applyBorder="1" applyAlignment="1" applyProtection="1">
      <alignment horizontal="center"/>
    </xf>
    <xf numFmtId="173" fontId="7" fillId="13" borderId="0" xfId="0" quotePrefix="1" applyNumberFormat="1" applyFont="1" applyFill="1" applyBorder="1" applyAlignment="1" applyProtection="1">
      <alignment horizontal="center"/>
    </xf>
    <xf numFmtId="0" fontId="8" fillId="13" borderId="4" xfId="0" applyFont="1" applyFill="1" applyBorder="1" applyProtection="1"/>
    <xf numFmtId="0" fontId="8" fillId="13" borderId="4" xfId="0" applyFont="1" applyFill="1" applyBorder="1" applyAlignment="1" applyProtection="1">
      <alignment horizontal="center"/>
    </xf>
    <xf numFmtId="173" fontId="8" fillId="13" borderId="4" xfId="0" quotePrefix="1" applyNumberFormat="1" applyFont="1" applyFill="1" applyBorder="1" applyAlignment="1" applyProtection="1">
      <alignment horizontal="center"/>
    </xf>
    <xf numFmtId="0" fontId="40" fillId="13" borderId="0" xfId="0" applyFont="1" applyFill="1" applyBorder="1" applyProtection="1"/>
    <xf numFmtId="0" fontId="40" fillId="13" borderId="0" xfId="0" applyFont="1" applyFill="1" applyBorder="1" applyAlignment="1" applyProtection="1">
      <alignment horizontal="center"/>
    </xf>
    <xf numFmtId="173" fontId="40" fillId="13" borderId="0" xfId="0" quotePrefix="1" applyNumberFormat="1" applyFont="1" applyFill="1" applyBorder="1" applyAlignment="1" applyProtection="1">
      <alignment horizontal="center"/>
    </xf>
    <xf numFmtId="178" fontId="40" fillId="13" borderId="0" xfId="0" applyNumberFormat="1" applyFont="1" applyFill="1" applyBorder="1" applyAlignment="1" applyProtection="1">
      <alignment horizontal="right"/>
    </xf>
    <xf numFmtId="178" fontId="8" fillId="13" borderId="4" xfId="0" applyNumberFormat="1" applyFont="1" applyFill="1" applyBorder="1" applyAlignment="1" applyProtection="1">
      <alignment horizontal="right"/>
    </xf>
    <xf numFmtId="0" fontId="8" fillId="13" borderId="2" xfId="0" applyFont="1" applyFill="1" applyBorder="1" applyProtection="1"/>
    <xf numFmtId="0" fontId="8" fillId="13" borderId="2" xfId="0" applyFont="1" applyFill="1" applyBorder="1" applyAlignment="1" applyProtection="1">
      <alignment horizontal="center"/>
    </xf>
    <xf numFmtId="173" fontId="8" fillId="13" borderId="2" xfId="0" quotePrefix="1" applyNumberFormat="1" applyFont="1" applyFill="1" applyBorder="1" applyAlignment="1" applyProtection="1">
      <alignment horizontal="center"/>
    </xf>
    <xf numFmtId="166" fontId="8" fillId="13" borderId="2" xfId="0" applyNumberFormat="1" applyFont="1" applyFill="1" applyBorder="1" applyAlignment="1" applyProtection="1">
      <alignment horizontal="right"/>
    </xf>
    <xf numFmtId="3" fontId="7" fillId="13" borderId="0" xfId="0" quotePrefix="1" applyNumberFormat="1" applyFont="1" applyFill="1" applyBorder="1" applyProtection="1"/>
    <xf numFmtId="165" fontId="8" fillId="13" borderId="1" xfId="0" applyNumberFormat="1" applyFont="1" applyFill="1" applyBorder="1" applyProtection="1"/>
    <xf numFmtId="3" fontId="7" fillId="13" borderId="3" xfId="0" applyNumberFormat="1" applyFont="1" applyFill="1" applyBorder="1" applyProtection="1"/>
    <xf numFmtId="165" fontId="8" fillId="13" borderId="2" xfId="0" applyNumberFormat="1" applyFont="1" applyFill="1" applyBorder="1" applyProtection="1"/>
    <xf numFmtId="3" fontId="8" fillId="13" borderId="2" xfId="0" applyNumberFormat="1" applyFont="1" applyFill="1" applyBorder="1" applyProtection="1"/>
    <xf numFmtId="165" fontId="7" fillId="13" borderId="0" xfId="0" quotePrefix="1" applyNumberFormat="1" applyFont="1" applyFill="1" applyBorder="1" applyAlignment="1" applyProtection="1">
      <alignment horizontal="right"/>
    </xf>
    <xf numFmtId="165" fontId="8" fillId="13" borderId="2" xfId="0" applyNumberFormat="1" applyFont="1" applyFill="1" applyBorder="1" applyAlignment="1" applyProtection="1">
      <alignment horizontal="right"/>
    </xf>
    <xf numFmtId="199" fontId="7" fillId="13" borderId="0" xfId="0" applyNumberFormat="1" applyFont="1" applyFill="1" applyBorder="1" applyAlignment="1" applyProtection="1">
      <alignment horizontal="right"/>
    </xf>
    <xf numFmtId="199" fontId="7" fillId="13" borderId="0" xfId="0" applyNumberFormat="1" applyFont="1" applyFill="1" applyBorder="1" applyProtection="1"/>
    <xf numFmtId="199" fontId="7" fillId="13" borderId="0" xfId="0" applyNumberFormat="1" applyFont="1" applyFill="1" applyBorder="1" applyAlignment="1" applyProtection="1">
      <alignment horizontal="right" indent="1"/>
    </xf>
    <xf numFmtId="199" fontId="52" fillId="13" borderId="0" xfId="0" applyNumberFormat="1" applyFont="1" applyFill="1" applyBorder="1" applyAlignment="1" applyProtection="1">
      <alignment horizontal="right"/>
    </xf>
    <xf numFmtId="199" fontId="52" fillId="13" borderId="0" xfId="0" applyNumberFormat="1" applyFont="1" applyFill="1" applyBorder="1" applyProtection="1"/>
    <xf numFmtId="0" fontId="7" fillId="13" borderId="1" xfId="0" applyFont="1" applyFill="1" applyBorder="1" applyAlignment="1" applyProtection="1">
      <alignment horizontal="left" wrapText="1"/>
    </xf>
    <xf numFmtId="199" fontId="7" fillId="13" borderId="1" xfId="0" applyNumberFormat="1" applyFont="1" applyFill="1" applyBorder="1" applyAlignment="1" applyProtection="1">
      <alignment vertical="center"/>
    </xf>
    <xf numFmtId="199" fontId="7" fillId="13" borderId="1" xfId="0" applyNumberFormat="1" applyFont="1" applyFill="1" applyBorder="1" applyAlignment="1" applyProtection="1">
      <alignment horizontal="right" indent="1"/>
    </xf>
    <xf numFmtId="199" fontId="60" fillId="13" borderId="1" xfId="0" applyNumberFormat="1" applyFont="1" applyFill="1" applyBorder="1" applyAlignment="1" applyProtection="1"/>
    <xf numFmtId="199" fontId="7" fillId="13" borderId="1" xfId="0" applyNumberFormat="1" applyFont="1" applyFill="1" applyBorder="1" applyAlignment="1" applyProtection="1"/>
    <xf numFmtId="199" fontId="8" fillId="13" borderId="1" xfId="0" applyNumberFormat="1" applyFont="1" applyFill="1" applyBorder="1" applyProtection="1"/>
    <xf numFmtId="199" fontId="66" fillId="13" borderId="1" xfId="0" applyNumberFormat="1" applyFont="1" applyFill="1" applyBorder="1" applyProtection="1"/>
    <xf numFmtId="165" fontId="8" fillId="13" borderId="1" xfId="6" applyNumberFormat="1" applyFont="1" applyFill="1" applyBorder="1" applyProtection="1"/>
    <xf numFmtId="3" fontId="8" fillId="13" borderId="4" xfId="6" applyNumberFormat="1" applyFont="1" applyFill="1" applyBorder="1" applyAlignment="1" applyProtection="1">
      <alignment horizontal="right" indent="1"/>
    </xf>
    <xf numFmtId="165" fontId="8" fillId="13" borderId="4" xfId="6" applyNumberFormat="1" applyFont="1" applyFill="1" applyBorder="1" applyAlignment="1" applyProtection="1">
      <alignment horizontal="right" indent="1"/>
    </xf>
    <xf numFmtId="165" fontId="7" fillId="13" borderId="3" xfId="6" applyNumberFormat="1" applyFont="1" applyFill="1" applyBorder="1" applyAlignment="1" applyProtection="1">
      <alignment horizontal="left"/>
    </xf>
    <xf numFmtId="165" fontId="7" fillId="13" borderId="0" xfId="6" applyNumberFormat="1" applyFont="1" applyFill="1" applyBorder="1" applyAlignment="1" applyProtection="1">
      <alignment horizontal="left"/>
    </xf>
    <xf numFmtId="165" fontId="8" fillId="13" borderId="7" xfId="6" applyNumberFormat="1" applyFont="1" applyFill="1" applyBorder="1" applyProtection="1"/>
    <xf numFmtId="3" fontId="8" fillId="13" borderId="9" xfId="6" applyNumberFormat="1" applyFont="1" applyFill="1" applyBorder="1" applyAlignment="1" applyProtection="1">
      <alignment horizontal="right" indent="1"/>
    </xf>
    <xf numFmtId="165" fontId="8" fillId="13" borderId="9" xfId="6" applyNumberFormat="1" applyFont="1" applyFill="1" applyBorder="1" applyAlignment="1" applyProtection="1">
      <alignment horizontal="right" indent="1"/>
    </xf>
    <xf numFmtId="0" fontId="8" fillId="13" borderId="2" xfId="0" applyFont="1" applyFill="1" applyBorder="1" applyAlignment="1" applyProtection="1">
      <alignment horizontal="left"/>
    </xf>
    <xf numFmtId="3" fontId="8" fillId="13" borderId="2" xfId="0" applyNumberFormat="1" applyFont="1" applyFill="1" applyBorder="1" applyAlignment="1" applyProtection="1">
      <alignment horizontal="right"/>
    </xf>
    <xf numFmtId="164" fontId="8" fillId="13" borderId="2" xfId="0" applyNumberFormat="1" applyFont="1" applyFill="1" applyBorder="1" applyAlignment="1" applyProtection="1">
      <alignment horizontal="right"/>
    </xf>
    <xf numFmtId="191" fontId="8" fillId="0" borderId="0" xfId="6" quotePrefix="1" applyFont="1" applyFill="1" applyBorder="1" applyAlignment="1" applyProtection="1">
      <alignment vertical="top" wrapText="1"/>
    </xf>
    <xf numFmtId="191" fontId="40" fillId="13" borderId="0" xfId="6" applyFont="1" applyFill="1" applyBorder="1" applyAlignment="1" applyProtection="1">
      <alignment horizontal="left"/>
    </xf>
    <xf numFmtId="0" fontId="7" fillId="0" borderId="0" xfId="12" applyFont="1" applyFill="1" applyBorder="1" applyAlignment="1" applyProtection="1">
      <alignment wrapText="1"/>
    </xf>
    <xf numFmtId="0" fontId="7" fillId="0" borderId="0" xfId="14" applyFont="1" applyFill="1" applyBorder="1" applyAlignment="1" applyProtection="1">
      <alignment wrapText="1"/>
    </xf>
    <xf numFmtId="0" fontId="7" fillId="0" borderId="0" xfId="12" applyFont="1" applyFill="1" applyBorder="1" applyAlignment="1" applyProtection="1">
      <alignment horizontal="justify" wrapText="1"/>
    </xf>
    <xf numFmtId="0" fontId="40" fillId="0" borderId="0" xfId="14" applyFont="1" applyFill="1" applyProtection="1"/>
    <xf numFmtId="0" fontId="40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17" applyFont="1" applyFill="1" applyBorder="1" applyAlignment="1" applyProtection="1">
      <alignment vertical="top" wrapText="1"/>
    </xf>
    <xf numFmtId="191" fontId="8" fillId="0" borderId="0" xfId="6" applyFont="1" applyFill="1" applyBorder="1" applyAlignment="1" applyProtection="1">
      <alignment horizontal="left" indent="1"/>
    </xf>
    <xf numFmtId="0" fontId="7" fillId="0" borderId="0" xfId="20" applyFont="1" applyFill="1" applyBorder="1" applyAlignment="1" applyProtection="1">
      <alignment horizontal="left" vertical="center"/>
    </xf>
    <xf numFmtId="0" fontId="40" fillId="0" borderId="0" xfId="20" applyNumberFormat="1" applyFont="1" applyFill="1" applyBorder="1" applyAlignment="1" applyProtection="1">
      <alignment horizontal="justify" wrapText="1"/>
    </xf>
    <xf numFmtId="0" fontId="8" fillId="0" borderId="0" xfId="9" applyFont="1" applyFill="1" applyBorder="1" applyAlignment="1" applyProtection="1">
      <alignment horizontal="left" vertical="top" wrapText="1"/>
    </xf>
    <xf numFmtId="191" fontId="9" fillId="0" borderId="0" xfId="6" applyFont="1" applyFill="1" applyAlignment="1" applyProtection="1">
      <alignment horizontal="right"/>
    </xf>
    <xf numFmtId="191" fontId="55" fillId="7" borderId="0" xfId="6" applyFont="1" applyFill="1" applyBorder="1" applyAlignment="1" applyProtection="1">
      <alignment horizontal="right" indent="1"/>
    </xf>
    <xf numFmtId="191" fontId="47" fillId="7" borderId="0" xfId="6" applyFill="1" applyBorder="1" applyAlignment="1">
      <alignment horizontal="right" indent="1"/>
    </xf>
    <xf numFmtId="191" fontId="55" fillId="7" borderId="1" xfId="6" applyFont="1" applyFill="1" applyBorder="1" applyAlignment="1" applyProtection="1">
      <alignment horizontal="right" indent="1"/>
    </xf>
    <xf numFmtId="191" fontId="8" fillId="0" borderId="0" xfId="6" applyFont="1" applyFill="1" applyBorder="1" applyAlignment="1" applyProtection="1">
      <alignment horizontal="left" vertical="top" wrapText="1"/>
    </xf>
    <xf numFmtId="0" fontId="40" fillId="0" borderId="0" xfId="6" applyNumberFormat="1" applyFont="1" applyFill="1" applyBorder="1" applyAlignment="1" applyProtection="1">
      <alignment horizontal="justify"/>
    </xf>
    <xf numFmtId="0" fontId="7" fillId="0" borderId="0" xfId="6" applyNumberFormat="1" applyFont="1" applyFill="1" applyAlignment="1" applyProtection="1">
      <alignment horizontal="justify" wrapText="1"/>
    </xf>
    <xf numFmtId="0" fontId="7" fillId="0" borderId="0" xfId="6" applyNumberFormat="1" applyFont="1" applyFill="1" applyBorder="1" applyAlignment="1" applyProtection="1">
      <alignment horizontal="justify"/>
    </xf>
    <xf numFmtId="0" fontId="7" fillId="0" borderId="8" xfId="6" applyNumberFormat="1" applyFont="1" applyFill="1" applyBorder="1" applyAlignment="1" applyProtection="1">
      <alignment horizontal="justify"/>
    </xf>
    <xf numFmtId="0" fontId="60" fillId="0" borderId="0" xfId="6" applyNumberFormat="1" applyFont="1" applyFill="1" applyBorder="1" applyAlignment="1" applyProtection="1">
      <alignment horizontal="justify"/>
    </xf>
    <xf numFmtId="191" fontId="6" fillId="6" borderId="0" xfId="6" applyFont="1" applyFill="1" applyBorder="1" applyAlignment="1" applyProtection="1">
      <alignment horizontal="right" indent="1"/>
    </xf>
    <xf numFmtId="191" fontId="24" fillId="0" borderId="0" xfId="6" applyFont="1" applyBorder="1" applyAlignment="1">
      <alignment horizontal="right" indent="1"/>
    </xf>
    <xf numFmtId="191" fontId="6" fillId="6" borderId="1" xfId="6" applyFont="1" applyFill="1" applyBorder="1" applyAlignment="1" applyProtection="1">
      <alignment horizontal="right" indent="1"/>
    </xf>
    <xf numFmtId="0" fontId="8" fillId="0" borderId="0" xfId="13" applyFont="1" applyFill="1" applyBorder="1" applyAlignment="1" applyProtection="1">
      <alignment horizontal="left" vertical="top" wrapText="1"/>
    </xf>
    <xf numFmtId="0" fontId="8" fillId="0" borderId="0" xfId="14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/>
    </xf>
    <xf numFmtId="0" fontId="0" fillId="0" borderId="0" xfId="0" applyAlignment="1"/>
    <xf numFmtId="0" fontId="7" fillId="0" borderId="0" xfId="0" applyFont="1" applyFill="1" applyBorder="1" applyAlignment="1" applyProtection="1">
      <alignment horizontal="justify" vertical="center"/>
    </xf>
    <xf numFmtId="0" fontId="40" fillId="0" borderId="3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 vertical="top" wrapText="1"/>
    </xf>
    <xf numFmtId="0" fontId="40" fillId="0" borderId="0" xfId="0" applyNumberFormat="1" applyFont="1" applyFill="1" applyBorder="1" applyAlignment="1" applyProtection="1">
      <alignment horizontal="justify"/>
    </xf>
    <xf numFmtId="0" fontId="7" fillId="0" borderId="0" xfId="6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justify" wrapText="1"/>
    </xf>
    <xf numFmtId="0" fontId="7" fillId="0" borderId="0" xfId="0" applyFont="1" applyFill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60" fillId="0" borderId="3" xfId="0" applyFont="1" applyFill="1" applyBorder="1" applyAlignment="1" applyProtection="1">
      <alignment horizontal="justify" wrapText="1"/>
    </xf>
    <xf numFmtId="0" fontId="64" fillId="0" borderId="3" xfId="0" applyFont="1" applyFill="1" applyBorder="1" applyAlignment="1" applyProtection="1">
      <alignment horizontal="justify" wrapText="1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justify" wrapText="1"/>
    </xf>
    <xf numFmtId="2" fontId="6" fillId="3" borderId="3" xfId="0" applyNumberFormat="1" applyFont="1" applyFill="1" applyBorder="1" applyAlignment="1" applyProtection="1">
      <alignment horizontal="justify"/>
    </xf>
    <xf numFmtId="2" fontId="6" fillId="3" borderId="1" xfId="0" applyNumberFormat="1" applyFont="1" applyFill="1" applyBorder="1" applyAlignment="1" applyProtection="1">
      <alignment horizontal="justify"/>
    </xf>
    <xf numFmtId="0" fontId="60" fillId="0" borderId="0" xfId="0" applyFont="1" applyFill="1" applyBorder="1" applyAlignment="1" applyProtection="1">
      <alignment horizontal="left" vertical="justify" wrapText="1"/>
    </xf>
    <xf numFmtId="0" fontId="60" fillId="0" borderId="0" xfId="0" applyFont="1" applyFill="1" applyBorder="1" applyAlignment="1" applyProtection="1">
      <alignment horizontal="justify" vertical="justify" wrapText="1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justify" vertical="justify"/>
    </xf>
    <xf numFmtId="0" fontId="7" fillId="0" borderId="3" xfId="0" applyFont="1" applyFill="1" applyBorder="1" applyAlignment="1" applyProtection="1">
      <alignment horizontal="justify" vertical="justify"/>
    </xf>
    <xf numFmtId="0" fontId="7" fillId="0" borderId="0" xfId="0" applyFont="1" applyFill="1" applyBorder="1" applyAlignment="1" applyProtection="1">
      <alignment horizontal="justify" vertical="justify" wrapText="1"/>
    </xf>
    <xf numFmtId="0" fontId="40" fillId="0" borderId="3" xfId="0" applyFont="1" applyFill="1" applyBorder="1" applyAlignment="1" applyProtection="1">
      <alignment horizontal="justify" wrapText="1"/>
    </xf>
    <xf numFmtId="0" fontId="40" fillId="0" borderId="0" xfId="0" applyFont="1" applyFill="1" applyBorder="1" applyAlignment="1" applyProtection="1">
      <alignment horizontal="justify" wrapText="1"/>
    </xf>
    <xf numFmtId="0" fontId="40" fillId="0" borderId="0" xfId="0" applyNumberFormat="1" applyFont="1" applyFill="1" applyBorder="1" applyAlignment="1" applyProtection="1">
      <alignment horizontal="justify" vertical="top" wrapTex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2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0" fillId="0" borderId="0" xfId="0" applyNumberFormat="1" applyFont="1" applyFill="1" applyBorder="1" applyAlignment="1" applyProtection="1">
      <alignment horizontal="justify" vertical="center"/>
    </xf>
    <xf numFmtId="0" fontId="8" fillId="0" borderId="0" xfId="7" applyFont="1" applyFill="1" applyAlignment="1" applyProtection="1">
      <alignment horizontal="left" vertical="top" wrapText="1"/>
    </xf>
    <xf numFmtId="0" fontId="40" fillId="0" borderId="0" xfId="0" applyNumberFormat="1" applyFont="1" applyFill="1" applyBorder="1" applyAlignment="1" applyProtection="1">
      <alignment horizontal="justify" vertical="center" wrapText="1"/>
    </xf>
    <xf numFmtId="3" fontId="6" fillId="7" borderId="4" xfId="0" applyNumberFormat="1" applyFont="1" applyFill="1" applyBorder="1" applyAlignment="1" applyProtection="1">
      <alignment horizontal="center" wrapText="1"/>
    </xf>
    <xf numFmtId="0" fontId="0" fillId="7" borderId="4" xfId="0" applyFill="1" applyBorder="1" applyAlignment="1">
      <alignment horizontal="center" wrapText="1"/>
    </xf>
    <xf numFmtId="0" fontId="40" fillId="0" borderId="0" xfId="6" applyNumberFormat="1" applyFont="1" applyFill="1" applyBorder="1" applyAlignment="1" applyProtection="1">
      <alignment horizontal="left" vertical="center"/>
    </xf>
    <xf numFmtId="0" fontId="7" fillId="0" borderId="0" xfId="6" applyNumberFormat="1" applyFont="1" applyFill="1" applyAlignment="1" applyProtection="1">
      <alignment horizontal="left"/>
    </xf>
    <xf numFmtId="0" fontId="9" fillId="0" borderId="0" xfId="3" applyFont="1" applyFill="1" applyAlignment="1" applyProtection="1">
      <alignment horizontal="right"/>
    </xf>
    <xf numFmtId="0" fontId="7" fillId="0" borderId="3" xfId="6" applyNumberFormat="1" applyFont="1" applyFill="1" applyBorder="1" applyAlignment="1" applyProtection="1">
      <alignment horizontal="left"/>
    </xf>
    <xf numFmtId="3" fontId="2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17" applyFont="1" applyFill="1" applyBorder="1" applyAlignment="1" applyProtection="1">
      <alignment horizontal="left" vertical="top" wrapText="1"/>
    </xf>
    <xf numFmtId="0" fontId="40" fillId="0" borderId="0" xfId="6" applyNumberFormat="1" applyFont="1" applyFill="1" applyBorder="1" applyAlignment="1" applyProtection="1">
      <alignment horizontal="left" vertical="center" wrapText="1"/>
    </xf>
    <xf numFmtId="0" fontId="60" fillId="0" borderId="0" xfId="6" applyNumberFormat="1" applyFont="1" applyFill="1" applyBorder="1" applyAlignment="1" applyProtection="1">
      <alignment horizontal="left" vertical="center"/>
    </xf>
    <xf numFmtId="0" fontId="40" fillId="0" borderId="0" xfId="6" applyNumberFormat="1" applyFont="1" applyFill="1" applyBorder="1" applyAlignment="1" applyProtection="1">
      <alignment horizontal="justify" vertical="center" wrapText="1"/>
    </xf>
    <xf numFmtId="0" fontId="8" fillId="0" borderId="0" xfId="19" applyFont="1" applyAlignment="1">
      <alignment horizontal="left" vertical="top" wrapText="1"/>
    </xf>
    <xf numFmtId="191" fontId="41" fillId="13" borderId="5" xfId="6" applyFont="1" applyFill="1" applyBorder="1" applyAlignment="1" applyProtection="1">
      <alignment horizontal="center"/>
    </xf>
    <xf numFmtId="191" fontId="41" fillId="13" borderId="4" xfId="6" applyFont="1" applyFill="1" applyBorder="1" applyAlignment="1" applyProtection="1">
      <alignment horizontal="center"/>
    </xf>
    <xf numFmtId="3" fontId="41" fillId="13" borderId="6" xfId="0" applyNumberFormat="1" applyFont="1" applyFill="1" applyBorder="1" applyAlignment="1" applyProtection="1">
      <alignment horizontal="center" wrapText="1"/>
    </xf>
    <xf numFmtId="0" fontId="8" fillId="13" borderId="3" xfId="0" applyFont="1" applyFill="1" applyBorder="1" applyAlignment="1">
      <alignment horizontal="center"/>
    </xf>
    <xf numFmtId="1" fontId="41" fillId="13" borderId="3" xfId="6" applyNumberFormat="1" applyFont="1" applyFill="1" applyBorder="1" applyAlignment="1" applyProtection="1">
      <alignment horizontal="center"/>
    </xf>
    <xf numFmtId="0" fontId="8" fillId="13" borderId="3" xfId="0" applyFont="1" applyFill="1" applyBorder="1" applyAlignment="1" applyProtection="1">
      <alignment horizontal="center"/>
    </xf>
    <xf numFmtId="0" fontId="8" fillId="13" borderId="2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 applyProtection="1">
      <alignment horizontal="justify" vertical="justify" wrapText="1"/>
    </xf>
    <xf numFmtId="0" fontId="21" fillId="3" borderId="1" xfId="0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justify" wrapText="1"/>
    </xf>
  </cellXfs>
  <cellStyles count="21">
    <cellStyle name="Hipervínculo" xfId="1" builtinId="8"/>
    <cellStyle name="Hipervínculo 2" xfId="10"/>
    <cellStyle name="Hipervínculo 3" xfId="11"/>
    <cellStyle name="Neutral" xfId="16" builtinId="28"/>
    <cellStyle name="Normal" xfId="0" builtinId="0"/>
    <cellStyle name="Normal 2" xfId="6"/>
    <cellStyle name="Normal 3" xfId="9"/>
    <cellStyle name="Normal 4" xfId="15"/>
    <cellStyle name="Normal 5" xfId="18"/>
    <cellStyle name="Normal 6" xfId="20"/>
    <cellStyle name="Normal_3 Cobertura de la Demanda" xfId="13"/>
    <cellStyle name="Normal_3 Regimen Ordinario" xfId="2"/>
    <cellStyle name="Normal_5 Regimen Especial" xfId="14"/>
    <cellStyle name="Normal_7 Red de Transporte - Salvo perdidas" xfId="12"/>
    <cellStyle name="Normal_A1 Comparacion Internacional" xfId="3"/>
    <cellStyle name="Normal_cuadro 1.1 2" xfId="8"/>
    <cellStyle name="Normal_Cuadro 6.2 " xfId="4"/>
    <cellStyle name="Normal_HC maqueta" xfId="19"/>
    <cellStyle name="Normal_Libro1_1" xfId="17"/>
    <cellStyle name="Normal_TTTTTTTT" xfId="7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000000"/>
      <color rgb="FFD0C1F5"/>
      <color rgb="FFD4CBF5"/>
      <color rgb="FF666666"/>
      <color rgb="FFCFA2CA"/>
      <color rgb="FF9A5CBC"/>
      <color rgb="FFE48500"/>
      <color rgb="FF6FB1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689301458296"/>
          <c:y val="0.17550835750794308"/>
          <c:w val="0.82717094969458926"/>
          <c:h val="0.689360063544688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'Data 1'!$C$9</c:f>
              <c:strCache>
                <c:ptCount val="1"/>
                <c:pt idx="0">
                  <c:v>Renovables: hidráulica, eólica, solar fotovoltaica, solar térmica y otras renovables. No incluye la generación bombeo.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1'!$D$6:$M$6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1'!$D$7:$M$7</c:f>
              <c:numCache>
                <c:formatCode>#,##0.0</c:formatCode>
                <c:ptCount val="10"/>
                <c:pt idx="0">
                  <c:v>19.400000000000002</c:v>
                </c:pt>
                <c:pt idx="1">
                  <c:v>21.299999999999997</c:v>
                </c:pt>
                <c:pt idx="2">
                  <c:v>21.6</c:v>
                </c:pt>
                <c:pt idx="3">
                  <c:v>27.9</c:v>
                </c:pt>
                <c:pt idx="4">
                  <c:v>35.299999999999997</c:v>
                </c:pt>
                <c:pt idx="5">
                  <c:v>32.5</c:v>
                </c:pt>
                <c:pt idx="6">
                  <c:v>31.900000000000002</c:v>
                </c:pt>
                <c:pt idx="7">
                  <c:v>42.300000000000004</c:v>
                </c:pt>
                <c:pt idx="8">
                  <c:v>42.8</c:v>
                </c:pt>
                <c:pt idx="9">
                  <c:v>36.9</c:v>
                </c:pt>
              </c:numCache>
            </c:numRef>
          </c:val>
        </c:ser>
        <c:ser>
          <c:idx val="0"/>
          <c:order val="1"/>
          <c:tx>
            <c:strRef>
              <c:f>'Data 1'!$C$10</c:f>
              <c:strCache>
                <c:ptCount val="1"/>
                <c:pt idx="0">
                  <c:v>No renovables: nuclear, carbón, fuel/gas, ciclo combinado, cogeneración y residuos.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1'!$D$6:$M$6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1'!$D$8:$M$8</c:f>
              <c:numCache>
                <c:formatCode>#,##0.0</c:formatCode>
                <c:ptCount val="10"/>
                <c:pt idx="0">
                  <c:v>80.600000000000009</c:v>
                </c:pt>
                <c:pt idx="1">
                  <c:v>78.699999999999989</c:v>
                </c:pt>
                <c:pt idx="2">
                  <c:v>78.400000000000006</c:v>
                </c:pt>
                <c:pt idx="3">
                  <c:v>72.099999999999994</c:v>
                </c:pt>
                <c:pt idx="4">
                  <c:v>64.7</c:v>
                </c:pt>
                <c:pt idx="5">
                  <c:v>67.5</c:v>
                </c:pt>
                <c:pt idx="6">
                  <c:v>68.099999999999994</c:v>
                </c:pt>
                <c:pt idx="7">
                  <c:v>57.7</c:v>
                </c:pt>
                <c:pt idx="8">
                  <c:v>57.2</c:v>
                </c:pt>
                <c:pt idx="9">
                  <c:v>63.100000000000023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293636624"/>
        <c:axId val="169705488"/>
      </c:barChart>
      <c:catAx>
        <c:axId val="29363662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low"/>
        <c:spPr>
          <a:ln w="3175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05488"/>
        <c:crosses val="autoZero"/>
        <c:auto val="0"/>
        <c:lblAlgn val="ctr"/>
        <c:lblOffset val="100"/>
        <c:noMultiLvlLbl val="0"/>
      </c:catAx>
      <c:valAx>
        <c:axId val="1697054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36366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251595021979809E-2"/>
          <c:y val="4.1883202099737581E-2"/>
          <c:w val="0.8842291786697396"/>
          <c:h val="0.116011534742367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14793758087271E-2"/>
          <c:y val="0.1866107060263438"/>
          <c:w val="0.85447338782613458"/>
          <c:h val="0.664774614533817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1'!$D$161</c:f>
              <c:strCache>
                <c:ptCount val="1"/>
                <c:pt idx="0">
                  <c:v>Generación hidráulica en 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'Data 1'!$D$162:$D$173</c:f>
              <c:numCache>
                <c:formatCode>#,##0</c:formatCode>
                <c:ptCount val="12"/>
                <c:pt idx="0">
                  <c:v>4702.9289440000002</c:v>
                </c:pt>
                <c:pt idx="1">
                  <c:v>6128.604891</c:v>
                </c:pt>
                <c:pt idx="2">
                  <c:v>5644.0534680000001</c:v>
                </c:pt>
                <c:pt idx="3">
                  <c:v>5308.7197269999997</c:v>
                </c:pt>
                <c:pt idx="4">
                  <c:v>3096.1093629999996</c:v>
                </c:pt>
                <c:pt idx="5">
                  <c:v>2689.8258940000001</c:v>
                </c:pt>
                <c:pt idx="6">
                  <c:v>2521.7988519999999</c:v>
                </c:pt>
                <c:pt idx="7">
                  <c:v>2192.470276</c:v>
                </c:pt>
                <c:pt idx="8">
                  <c:v>1958.2023380000001</c:v>
                </c:pt>
                <c:pt idx="9">
                  <c:v>1901.3777809999999</c:v>
                </c:pt>
                <c:pt idx="10">
                  <c:v>2777.1400000000003</c:v>
                </c:pt>
                <c:pt idx="11">
                  <c:v>3607.1629999999996</c:v>
                </c:pt>
              </c:numCache>
            </c:numRef>
          </c:val>
        </c:ser>
        <c:ser>
          <c:idx val="0"/>
          <c:order val="1"/>
          <c:tx>
            <c:strRef>
              <c:f>'Data 1'!$E$161</c:f>
              <c:strCache>
                <c:ptCount val="1"/>
                <c:pt idx="0">
                  <c:v>Generación hidráulica en 2015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1'!$C$162:$C$173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1'!$E$162:$E$173</c:f>
              <c:numCache>
                <c:formatCode>#,##0</c:formatCode>
                <c:ptCount val="12"/>
                <c:pt idx="0">
                  <c:v>2789.33131</c:v>
                </c:pt>
                <c:pt idx="1">
                  <c:v>3758.1947370000003</c:v>
                </c:pt>
                <c:pt idx="2">
                  <c:v>4077.6738209999999</c:v>
                </c:pt>
                <c:pt idx="3">
                  <c:v>2793.0561630000002</c:v>
                </c:pt>
                <c:pt idx="4">
                  <c:v>3188.9031049999999</c:v>
                </c:pt>
                <c:pt idx="5">
                  <c:v>2611.1779890000003</c:v>
                </c:pt>
                <c:pt idx="6">
                  <c:v>2164.8847390000001</c:v>
                </c:pt>
                <c:pt idx="7">
                  <c:v>1837.3264960000001</c:v>
                </c:pt>
                <c:pt idx="8">
                  <c:v>1763.7666180000001</c:v>
                </c:pt>
                <c:pt idx="9">
                  <c:v>1895.953669</c:v>
                </c:pt>
                <c:pt idx="10">
                  <c:v>2164.19317</c:v>
                </c:pt>
                <c:pt idx="11">
                  <c:v>1770.762256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73712"/>
        <c:axId val="297873320"/>
      </c:barChart>
      <c:lineChart>
        <c:grouping val="standard"/>
        <c:varyColors val="0"/>
        <c:ser>
          <c:idx val="1"/>
          <c:order val="2"/>
          <c:tx>
            <c:strRef>
              <c:f>'Data 1'!$F$161</c:f>
              <c:strCache>
                <c:ptCount val="1"/>
                <c:pt idx="0">
                  <c:v>Generación hidráulica media histórica (1)</c:v>
                </c:pt>
              </c:strCache>
            </c:strRef>
          </c:tx>
          <c:marker>
            <c:symbol val="none"/>
          </c:marker>
          <c:val>
            <c:numRef>
              <c:f>'Data 1'!$F$162:$F$173</c:f>
              <c:numCache>
                <c:formatCode>#,##0</c:formatCode>
                <c:ptCount val="12"/>
                <c:pt idx="0">
                  <c:v>3642.0434071250002</c:v>
                </c:pt>
                <c:pt idx="1">
                  <c:v>3103.1051127083338</c:v>
                </c:pt>
                <c:pt idx="2">
                  <c:v>3329.9127729583329</c:v>
                </c:pt>
                <c:pt idx="3">
                  <c:v>3146.6437960833337</c:v>
                </c:pt>
                <c:pt idx="4">
                  <c:v>3055.1771644166661</c:v>
                </c:pt>
                <c:pt idx="5">
                  <c:v>2594.0957267916669</c:v>
                </c:pt>
                <c:pt idx="6">
                  <c:v>2176.7845976666667</c:v>
                </c:pt>
                <c:pt idx="7">
                  <c:v>1720.6611750833335</c:v>
                </c:pt>
                <c:pt idx="8">
                  <c:v>1583.6438854166665</c:v>
                </c:pt>
                <c:pt idx="9">
                  <c:v>1832.9423444999995</c:v>
                </c:pt>
                <c:pt idx="10">
                  <c:v>2511.42767</c:v>
                </c:pt>
                <c:pt idx="11">
                  <c:v>3249.6896876666665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73712"/>
        <c:axId val="297873320"/>
      </c:lineChart>
      <c:catAx>
        <c:axId val="2978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97873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873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9787371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46720741362171"/>
          <c:y val="4.1144592725116759E-2"/>
          <c:w val="0.80532363659671735"/>
          <c:h val="0.12662299212598424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99724243330345E-2"/>
          <c:y val="0.24832210268547319"/>
          <c:w val="0.82884245877493157"/>
          <c:h val="0.57718120805369133"/>
        </c:manualLayout>
      </c:layout>
      <c:areaChart>
        <c:grouping val="standard"/>
        <c:varyColors val="0"/>
        <c:ser>
          <c:idx val="1"/>
          <c:order val="0"/>
          <c:tx>
            <c:strRef>
              <c:f>'Data 1'!$D$177:$D$178</c:f>
              <c:strCache>
                <c:ptCount val="2"/>
                <c:pt idx="0">
                  <c:v>Producible</c:v>
                </c:pt>
                <c:pt idx="1">
                  <c:v>2015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4563"/>
              </a:solidFill>
              <a:prstDash val="solid"/>
            </a:ln>
          </c:spPr>
          <c:cat>
            <c:numRef>
              <c:f>'Data 1'!$C$179:$C$543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1'!$D$179:$D$543</c:f>
              <c:numCache>
                <c:formatCode>0\ \ \ _)</c:formatCode>
                <c:ptCount val="365"/>
                <c:pt idx="0">
                  <c:v>51.525466912450419</c:v>
                </c:pt>
                <c:pt idx="1">
                  <c:v>69.979143104413907</c:v>
                </c:pt>
                <c:pt idx="2">
                  <c:v>49.714872599269754</c:v>
                </c:pt>
                <c:pt idx="3">
                  <c:v>49.158245502986048</c:v>
                </c:pt>
                <c:pt idx="4">
                  <c:v>39.629813854838034</c:v>
                </c:pt>
                <c:pt idx="5">
                  <c:v>45.813691024474366</c:v>
                </c:pt>
                <c:pt idx="6">
                  <c:v>52.555599090633464</c:v>
                </c:pt>
                <c:pt idx="7">
                  <c:v>43.982354607705567</c:v>
                </c:pt>
                <c:pt idx="8">
                  <c:v>45.280535832251864</c:v>
                </c:pt>
                <c:pt idx="9">
                  <c:v>29.15343504272094</c:v>
                </c:pt>
                <c:pt idx="10">
                  <c:v>46.131556979455809</c:v>
                </c:pt>
                <c:pt idx="11">
                  <c:v>41.140241716099524</c:v>
                </c:pt>
                <c:pt idx="12">
                  <c:v>43.789031574265941</c:v>
                </c:pt>
                <c:pt idx="13">
                  <c:v>30.06028119957913</c:v>
                </c:pt>
                <c:pt idx="14">
                  <c:v>37.611485405723094</c:v>
                </c:pt>
                <c:pt idx="15">
                  <c:v>50.938800710974625</c:v>
                </c:pt>
                <c:pt idx="16">
                  <c:v>61.86406440073366</c:v>
                </c:pt>
                <c:pt idx="17">
                  <c:v>49.606221680475834</c:v>
                </c:pt>
                <c:pt idx="18">
                  <c:v>64.142058294762776</c:v>
                </c:pt>
                <c:pt idx="19">
                  <c:v>65.360008305435599</c:v>
                </c:pt>
                <c:pt idx="20">
                  <c:v>65.666298958412796</c:v>
                </c:pt>
                <c:pt idx="21">
                  <c:v>75.624908680973817</c:v>
                </c:pt>
                <c:pt idx="22">
                  <c:v>65.626832351587382</c:v>
                </c:pt>
                <c:pt idx="23">
                  <c:v>58.08044534627544</c:v>
                </c:pt>
                <c:pt idx="24">
                  <c:v>47.346712689644228</c:v>
                </c:pt>
                <c:pt idx="25">
                  <c:v>58.041966039619254</c:v>
                </c:pt>
                <c:pt idx="26">
                  <c:v>71.603505785382907</c:v>
                </c:pt>
                <c:pt idx="27">
                  <c:v>35.622680861718081</c:v>
                </c:pt>
                <c:pt idx="28">
                  <c:v>69.776790869411727</c:v>
                </c:pt>
                <c:pt idx="29">
                  <c:v>207.33956806388696</c:v>
                </c:pt>
                <c:pt idx="30">
                  <c:v>256.76932451383789</c:v>
                </c:pt>
                <c:pt idx="31">
                  <c:v>204.19667909969584</c:v>
                </c:pt>
                <c:pt idx="32">
                  <c:v>39.230120523136058</c:v>
                </c:pt>
                <c:pt idx="33">
                  <c:v>172.96781385174597</c:v>
                </c:pt>
                <c:pt idx="34">
                  <c:v>166.68329331452793</c:v>
                </c:pt>
                <c:pt idx="35">
                  <c:v>158.61377442590211</c:v>
                </c:pt>
                <c:pt idx="36">
                  <c:v>144.63572187407638</c:v>
                </c:pt>
                <c:pt idx="37">
                  <c:v>126.48835990145039</c:v>
                </c:pt>
                <c:pt idx="38">
                  <c:v>119.33104069240697</c:v>
                </c:pt>
                <c:pt idx="39">
                  <c:v>103.55203958603472</c:v>
                </c:pt>
                <c:pt idx="40">
                  <c:v>89.26193357277576</c:v>
                </c:pt>
                <c:pt idx="41">
                  <c:v>87.606866746948128</c:v>
                </c:pt>
                <c:pt idx="42">
                  <c:v>86.309841291604059</c:v>
                </c:pt>
                <c:pt idx="43">
                  <c:v>79.227288797282071</c:v>
                </c:pt>
                <c:pt idx="44">
                  <c:v>101.09844400299998</c:v>
                </c:pt>
                <c:pt idx="45">
                  <c:v>119.82319558929687</c:v>
                </c:pt>
                <c:pt idx="46">
                  <c:v>128.82277446102043</c:v>
                </c:pt>
                <c:pt idx="47">
                  <c:v>130.51950389505166</c:v>
                </c:pt>
                <c:pt idx="48">
                  <c:v>121.62967674493471</c:v>
                </c:pt>
                <c:pt idx="49">
                  <c:v>134.06063239218429</c:v>
                </c:pt>
                <c:pt idx="50">
                  <c:v>118.30795729099555</c:v>
                </c:pt>
                <c:pt idx="51">
                  <c:v>132.00793108807432</c:v>
                </c:pt>
                <c:pt idx="52">
                  <c:v>124.1475356406193</c:v>
                </c:pt>
                <c:pt idx="53">
                  <c:v>145.10879186720948</c:v>
                </c:pt>
                <c:pt idx="54">
                  <c:v>122.55052082621704</c:v>
                </c:pt>
                <c:pt idx="55">
                  <c:v>137.61328309158617</c:v>
                </c:pt>
                <c:pt idx="56">
                  <c:v>133.25736123404894</c:v>
                </c:pt>
                <c:pt idx="57">
                  <c:v>133.2002729228071</c:v>
                </c:pt>
                <c:pt idx="58">
                  <c:v>134.99111227536721</c:v>
                </c:pt>
                <c:pt idx="59">
                  <c:v>136.18313984121417</c:v>
                </c:pt>
                <c:pt idx="60">
                  <c:v>174.96646671409948</c:v>
                </c:pt>
                <c:pt idx="61">
                  <c:v>196.84657240412272</c:v>
                </c:pt>
                <c:pt idx="62">
                  <c:v>195.11175476219708</c:v>
                </c:pt>
                <c:pt idx="63">
                  <c:v>164.3226659433239</c:v>
                </c:pt>
                <c:pt idx="64">
                  <c:v>143.10682480764675</c:v>
                </c:pt>
                <c:pt idx="65">
                  <c:v>129.31094667899634</c:v>
                </c:pt>
                <c:pt idx="66">
                  <c:v>119.09962894360396</c:v>
                </c:pt>
                <c:pt idx="67">
                  <c:v>118.35223758246013</c:v>
                </c:pt>
                <c:pt idx="68">
                  <c:v>107.8523634234588</c:v>
                </c:pt>
                <c:pt idx="69">
                  <c:v>97.229817854423374</c:v>
                </c:pt>
                <c:pt idx="70">
                  <c:v>103.19036004205756</c:v>
                </c:pt>
                <c:pt idx="71">
                  <c:v>96.517743896168767</c:v>
                </c:pt>
                <c:pt idx="72">
                  <c:v>97.440732971677448</c:v>
                </c:pt>
                <c:pt idx="73">
                  <c:v>94.505855831573854</c:v>
                </c:pt>
                <c:pt idx="74">
                  <c:v>79.865645133851217</c:v>
                </c:pt>
                <c:pt idx="75">
                  <c:v>87.091146824972384</c:v>
                </c:pt>
                <c:pt idx="76">
                  <c:v>75.31570996161949</c:v>
                </c:pt>
                <c:pt idx="77">
                  <c:v>75.209597752936546</c:v>
                </c:pt>
                <c:pt idx="78">
                  <c:v>67.152489993780776</c:v>
                </c:pt>
                <c:pt idx="79">
                  <c:v>78.344057009368484</c:v>
                </c:pt>
                <c:pt idx="80">
                  <c:v>57.078145769594109</c:v>
                </c:pt>
                <c:pt idx="81">
                  <c:v>103.84591499568998</c:v>
                </c:pt>
                <c:pt idx="82">
                  <c:v>88.305418024312544</c:v>
                </c:pt>
                <c:pt idx="83">
                  <c:v>78.625138532364971</c:v>
                </c:pt>
                <c:pt idx="84">
                  <c:v>82.054512212921964</c:v>
                </c:pt>
                <c:pt idx="85">
                  <c:v>101.3667027928652</c:v>
                </c:pt>
                <c:pt idx="86">
                  <c:v>90.651937716281637</c:v>
                </c:pt>
                <c:pt idx="87">
                  <c:v>97.296313359864541</c:v>
                </c:pt>
                <c:pt idx="88">
                  <c:v>111.80061484646788</c:v>
                </c:pt>
                <c:pt idx="89">
                  <c:v>88.938248376084232</c:v>
                </c:pt>
                <c:pt idx="90">
                  <c:v>104.11409948021752</c:v>
                </c:pt>
                <c:pt idx="91">
                  <c:v>84.787462088663574</c:v>
                </c:pt>
                <c:pt idx="92">
                  <c:v>89.77667047072147</c:v>
                </c:pt>
                <c:pt idx="93">
                  <c:v>75.37485834726462</c:v>
                </c:pt>
                <c:pt idx="94">
                  <c:v>64.572576204469527</c:v>
                </c:pt>
                <c:pt idx="95">
                  <c:v>79.539842050563323</c:v>
                </c:pt>
                <c:pt idx="96">
                  <c:v>73.123365658961546</c:v>
                </c:pt>
                <c:pt idx="97">
                  <c:v>67.465270331834205</c:v>
                </c:pt>
                <c:pt idx="98">
                  <c:v>74.637517487350479</c:v>
                </c:pt>
                <c:pt idx="99">
                  <c:v>77.894329093684689</c:v>
                </c:pt>
                <c:pt idx="100">
                  <c:v>78.45967501629697</c:v>
                </c:pt>
                <c:pt idx="101">
                  <c:v>61.841547812166795</c:v>
                </c:pt>
                <c:pt idx="102">
                  <c:v>56.225990394265118</c:v>
                </c:pt>
                <c:pt idx="103">
                  <c:v>67.445540927557204</c:v>
                </c:pt>
                <c:pt idx="104">
                  <c:v>72.382414498263913</c:v>
                </c:pt>
                <c:pt idx="105">
                  <c:v>76.252938537701596</c:v>
                </c:pt>
                <c:pt idx="106">
                  <c:v>74.816241226109554</c:v>
                </c:pt>
                <c:pt idx="107">
                  <c:v>69.236706616024506</c:v>
                </c:pt>
                <c:pt idx="108">
                  <c:v>60.841420195257925</c:v>
                </c:pt>
                <c:pt idx="109">
                  <c:v>75.214394312462332</c:v>
                </c:pt>
                <c:pt idx="110">
                  <c:v>70.586996608874799</c:v>
                </c:pt>
                <c:pt idx="111">
                  <c:v>62.53130176175879</c:v>
                </c:pt>
                <c:pt idx="112">
                  <c:v>65.290059160077419</c:v>
                </c:pt>
                <c:pt idx="113">
                  <c:v>61.797733402663638</c:v>
                </c:pt>
                <c:pt idx="114">
                  <c:v>55.735362687858206</c:v>
                </c:pt>
                <c:pt idx="115">
                  <c:v>75.95897267394632</c:v>
                </c:pt>
                <c:pt idx="116">
                  <c:v>87.339221242089124</c:v>
                </c:pt>
                <c:pt idx="117">
                  <c:v>87.833159049214558</c:v>
                </c:pt>
                <c:pt idx="118">
                  <c:v>80.668413495325851</c:v>
                </c:pt>
                <c:pt idx="119">
                  <c:v>79.160786168353866</c:v>
                </c:pt>
                <c:pt idx="120">
                  <c:v>58.927060000000502</c:v>
                </c:pt>
                <c:pt idx="121">
                  <c:v>77.49759699999953</c:v>
                </c:pt>
                <c:pt idx="122">
                  <c:v>87.352470000000693</c:v>
                </c:pt>
                <c:pt idx="123">
                  <c:v>143.46175299999911</c:v>
                </c:pt>
                <c:pt idx="124">
                  <c:v>136.06736000000134</c:v>
                </c:pt>
                <c:pt idx="125">
                  <c:v>148.70686199999895</c:v>
                </c:pt>
                <c:pt idx="126">
                  <c:v>118.27199000000088</c:v>
                </c:pt>
                <c:pt idx="127">
                  <c:v>94.391450999999179</c:v>
                </c:pt>
                <c:pt idx="128">
                  <c:v>91.576414999999272</c:v>
                </c:pt>
                <c:pt idx="129">
                  <c:v>81.130341999999985</c:v>
                </c:pt>
                <c:pt idx="130">
                  <c:v>87.554655000001134</c:v>
                </c:pt>
                <c:pt idx="131">
                  <c:v>81.269380999999655</c:v>
                </c:pt>
                <c:pt idx="132">
                  <c:v>72.040770000000649</c:v>
                </c:pt>
                <c:pt idx="133">
                  <c:v>64.125048999999379</c:v>
                </c:pt>
                <c:pt idx="134">
                  <c:v>52.985829000000138</c:v>
                </c:pt>
                <c:pt idx="135">
                  <c:v>41.472097000000502</c:v>
                </c:pt>
                <c:pt idx="136">
                  <c:v>47.145829999998554</c:v>
                </c:pt>
                <c:pt idx="137">
                  <c:v>40.789238000000566</c:v>
                </c:pt>
                <c:pt idx="138">
                  <c:v>38.473637999999866</c:v>
                </c:pt>
                <c:pt idx="139">
                  <c:v>55.275014000000489</c:v>
                </c:pt>
                <c:pt idx="140">
                  <c:v>38.448659999999151</c:v>
                </c:pt>
                <c:pt idx="141">
                  <c:v>39.043960999999591</c:v>
                </c:pt>
                <c:pt idx="142">
                  <c:v>30.005471000001272</c:v>
                </c:pt>
                <c:pt idx="143">
                  <c:v>32.790682999998765</c:v>
                </c:pt>
                <c:pt idx="144">
                  <c:v>33.963893000000304</c:v>
                </c:pt>
                <c:pt idx="145">
                  <c:v>33.580684999999924</c:v>
                </c:pt>
                <c:pt idx="146">
                  <c:v>29.969500000001307</c:v>
                </c:pt>
                <c:pt idx="147">
                  <c:v>33.279520999998702</c:v>
                </c:pt>
                <c:pt idx="148">
                  <c:v>44.017180000001353</c:v>
                </c:pt>
                <c:pt idx="149">
                  <c:v>20.550800999998966</c:v>
                </c:pt>
                <c:pt idx="150">
                  <c:v>31.387834999999601</c:v>
                </c:pt>
                <c:pt idx="151">
                  <c:v>42.914434333286295</c:v>
                </c:pt>
                <c:pt idx="152">
                  <c:v>18.526488302417931</c:v>
                </c:pt>
                <c:pt idx="153">
                  <c:v>35.445484405065798</c:v>
                </c:pt>
                <c:pt idx="154">
                  <c:v>34.83350232901001</c:v>
                </c:pt>
                <c:pt idx="155">
                  <c:v>34.236333254794893</c:v>
                </c:pt>
                <c:pt idx="156">
                  <c:v>31.321634892563704</c:v>
                </c:pt>
                <c:pt idx="157">
                  <c:v>18.095506248859291</c:v>
                </c:pt>
                <c:pt idx="158">
                  <c:v>26.036132235696723</c:v>
                </c:pt>
                <c:pt idx="159">
                  <c:v>26.963333350926483</c:v>
                </c:pt>
                <c:pt idx="160">
                  <c:v>42.07082422844308</c:v>
                </c:pt>
                <c:pt idx="161">
                  <c:v>51.195241362401063</c:v>
                </c:pt>
                <c:pt idx="162">
                  <c:v>66.952221320631736</c:v>
                </c:pt>
                <c:pt idx="163">
                  <c:v>52.476729921661502</c:v>
                </c:pt>
                <c:pt idx="164">
                  <c:v>59.04279133767141</c:v>
                </c:pt>
                <c:pt idx="165">
                  <c:v>60.260941489059135</c:v>
                </c:pt>
                <c:pt idx="166">
                  <c:v>44.608393543804716</c:v>
                </c:pt>
                <c:pt idx="167">
                  <c:v>63.750332722712322</c:v>
                </c:pt>
                <c:pt idx="168">
                  <c:v>48.569875336126245</c:v>
                </c:pt>
                <c:pt idx="169">
                  <c:v>40.885260081105713</c:v>
                </c:pt>
                <c:pt idx="170">
                  <c:v>35.844048454596326</c:v>
                </c:pt>
                <c:pt idx="171">
                  <c:v>32.769644072518687</c:v>
                </c:pt>
                <c:pt idx="172">
                  <c:v>27.498551417442901</c:v>
                </c:pt>
                <c:pt idx="173">
                  <c:v>24.529641048475504</c:v>
                </c:pt>
                <c:pt idx="174">
                  <c:v>31.485267912899943</c:v>
                </c:pt>
                <c:pt idx="175">
                  <c:v>30.604097803390811</c:v>
                </c:pt>
                <c:pt idx="176">
                  <c:v>28.813422580851356</c:v>
                </c:pt>
                <c:pt idx="177">
                  <c:v>21.573224681058246</c:v>
                </c:pt>
                <c:pt idx="178">
                  <c:v>24.327821023392449</c:v>
                </c:pt>
                <c:pt idx="179">
                  <c:v>25.322173146969284</c:v>
                </c:pt>
                <c:pt idx="180">
                  <c:v>17.397935162166473</c:v>
                </c:pt>
                <c:pt idx="181">
                  <c:v>18.245028353797959</c:v>
                </c:pt>
                <c:pt idx="182">
                  <c:v>16.344450087828225</c:v>
                </c:pt>
                <c:pt idx="183">
                  <c:v>11.45557754828374</c:v>
                </c:pt>
                <c:pt idx="184">
                  <c:v>8.572323178876136</c:v>
                </c:pt>
                <c:pt idx="185">
                  <c:v>15.771213610829861</c:v>
                </c:pt>
                <c:pt idx="186">
                  <c:v>0.39009364409042868</c:v>
                </c:pt>
                <c:pt idx="187">
                  <c:v>14.212177033249141</c:v>
                </c:pt>
                <c:pt idx="188">
                  <c:v>9.7286031239213493</c:v>
                </c:pt>
                <c:pt idx="189">
                  <c:v>2.1167510687414044</c:v>
                </c:pt>
                <c:pt idx="190">
                  <c:v>8.5161312301442234</c:v>
                </c:pt>
                <c:pt idx="191">
                  <c:v>7.0873135337538944</c:v>
                </c:pt>
                <c:pt idx="192">
                  <c:v>15.788024595493138</c:v>
                </c:pt>
                <c:pt idx="193">
                  <c:v>-0.40758762812974331</c:v>
                </c:pt>
                <c:pt idx="194">
                  <c:v>8.9629608224699737</c:v>
                </c:pt>
                <c:pt idx="195">
                  <c:v>1.8010923567387547</c:v>
                </c:pt>
                <c:pt idx="196">
                  <c:v>0.13316087850911898</c:v>
                </c:pt>
                <c:pt idx="197">
                  <c:v>7.3814012654362733</c:v>
                </c:pt>
                <c:pt idx="198">
                  <c:v>1.5452695901443894</c:v>
                </c:pt>
                <c:pt idx="199">
                  <c:v>13.829709382199315</c:v>
                </c:pt>
                <c:pt idx="200">
                  <c:v>21.369484503140217</c:v>
                </c:pt>
                <c:pt idx="201">
                  <c:v>0.74066532424010745</c:v>
                </c:pt>
                <c:pt idx="202">
                  <c:v>1.0036460843037214</c:v>
                </c:pt>
                <c:pt idx="203">
                  <c:v>0.43542760273041936</c:v>
                </c:pt>
                <c:pt idx="204">
                  <c:v>4.0622172937577998</c:v>
                </c:pt>
                <c:pt idx="205">
                  <c:v>6.0084115181103916</c:v>
                </c:pt>
                <c:pt idx="206">
                  <c:v>8.8697749074901271</c:v>
                </c:pt>
                <c:pt idx="207">
                  <c:v>-3.3244969667520448E-2</c:v>
                </c:pt>
                <c:pt idx="208">
                  <c:v>0.79437827523256344</c:v>
                </c:pt>
                <c:pt idx="209">
                  <c:v>4.8739455531626694</c:v>
                </c:pt>
                <c:pt idx="210">
                  <c:v>2.8012784441994767</c:v>
                </c:pt>
                <c:pt idx="211">
                  <c:v>24.675403786922534</c:v>
                </c:pt>
                <c:pt idx="212">
                  <c:v>20.905252791787131</c:v>
                </c:pt>
                <c:pt idx="213">
                  <c:v>24.41460727487793</c:v>
                </c:pt>
                <c:pt idx="214">
                  <c:v>20.26873634141101</c:v>
                </c:pt>
                <c:pt idx="215">
                  <c:v>16.859737929331025</c:v>
                </c:pt>
                <c:pt idx="216">
                  <c:v>20.260630335676506</c:v>
                </c:pt>
                <c:pt idx="217">
                  <c:v>6.2528134242610989</c:v>
                </c:pt>
                <c:pt idx="218">
                  <c:v>16.889853950638379</c:v>
                </c:pt>
                <c:pt idx="219">
                  <c:v>7.5580063477668498</c:v>
                </c:pt>
                <c:pt idx="220">
                  <c:v>13.798395863238133</c:v>
                </c:pt>
                <c:pt idx="221">
                  <c:v>4.2421080015584121</c:v>
                </c:pt>
                <c:pt idx="222">
                  <c:v>14.115344987499158</c:v>
                </c:pt>
                <c:pt idx="223">
                  <c:v>6.9563439220532697</c:v>
                </c:pt>
                <c:pt idx="224">
                  <c:v>0.89581463384570814</c:v>
                </c:pt>
                <c:pt idx="225">
                  <c:v>15.600184038115533</c:v>
                </c:pt>
                <c:pt idx="226">
                  <c:v>10.59261049494148</c:v>
                </c:pt>
                <c:pt idx="227">
                  <c:v>11.061618826793408</c:v>
                </c:pt>
                <c:pt idx="228">
                  <c:v>0.46613932982442047</c:v>
                </c:pt>
                <c:pt idx="229">
                  <c:v>3.3083853408903958</c:v>
                </c:pt>
                <c:pt idx="230">
                  <c:v>17.966628712525527</c:v>
                </c:pt>
                <c:pt idx="231">
                  <c:v>14.571013309912457</c:v>
                </c:pt>
                <c:pt idx="232">
                  <c:v>12.473379825704873</c:v>
                </c:pt>
                <c:pt idx="233">
                  <c:v>3.7772626726521383</c:v>
                </c:pt>
                <c:pt idx="234">
                  <c:v>8.6497761202634216</c:v>
                </c:pt>
                <c:pt idx="235">
                  <c:v>0.95222867376235643</c:v>
                </c:pt>
                <c:pt idx="236">
                  <c:v>0.20156414261887595</c:v>
                </c:pt>
                <c:pt idx="237">
                  <c:v>-0.17757612564722605</c:v>
                </c:pt>
                <c:pt idx="238">
                  <c:v>12.103541564021869</c:v>
                </c:pt>
                <c:pt idx="239">
                  <c:v>13.282997398560161</c:v>
                </c:pt>
                <c:pt idx="240">
                  <c:v>11.375102048602422</c:v>
                </c:pt>
                <c:pt idx="241">
                  <c:v>13.360144453148036</c:v>
                </c:pt>
                <c:pt idx="242">
                  <c:v>10.415135369365196</c:v>
                </c:pt>
                <c:pt idx="243">
                  <c:v>1.7695556548921711</c:v>
                </c:pt>
                <c:pt idx="244">
                  <c:v>11.547689423214189</c:v>
                </c:pt>
                <c:pt idx="245">
                  <c:v>8.6018373254782645</c:v>
                </c:pt>
                <c:pt idx="246">
                  <c:v>17.713275416422697</c:v>
                </c:pt>
                <c:pt idx="247">
                  <c:v>15.234667161832185</c:v>
                </c:pt>
                <c:pt idx="248">
                  <c:v>19.336554939564355</c:v>
                </c:pt>
                <c:pt idx="249">
                  <c:v>18.617825157609836</c:v>
                </c:pt>
                <c:pt idx="250">
                  <c:v>15.254382625676682</c:v>
                </c:pt>
                <c:pt idx="251">
                  <c:v>17.483184438376682</c:v>
                </c:pt>
                <c:pt idx="252">
                  <c:v>11.654651527061542</c:v>
                </c:pt>
                <c:pt idx="253">
                  <c:v>15.864278907215176</c:v>
                </c:pt>
                <c:pt idx="254">
                  <c:v>17.070930194391551</c:v>
                </c:pt>
                <c:pt idx="255">
                  <c:v>11.242321983212102</c:v>
                </c:pt>
                <c:pt idx="256">
                  <c:v>21.002678384135507</c:v>
                </c:pt>
                <c:pt idx="257">
                  <c:v>35.307675150849008</c:v>
                </c:pt>
                <c:pt idx="258">
                  <c:v>39.632567919621771</c:v>
                </c:pt>
                <c:pt idx="259">
                  <c:v>38.676228673409355</c:v>
                </c:pt>
                <c:pt idx="260">
                  <c:v>48.247221921597991</c:v>
                </c:pt>
                <c:pt idx="261">
                  <c:v>27.710283183361597</c:v>
                </c:pt>
                <c:pt idx="262">
                  <c:v>14.937696706431609</c:v>
                </c:pt>
                <c:pt idx="263">
                  <c:v>34.356982094282081</c:v>
                </c:pt>
                <c:pt idx="264">
                  <c:v>15.351794947035307</c:v>
                </c:pt>
                <c:pt idx="265">
                  <c:v>14.596464032202555</c:v>
                </c:pt>
                <c:pt idx="266">
                  <c:v>15.94782755399932</c:v>
                </c:pt>
                <c:pt idx="267">
                  <c:v>11.517121279270405</c:v>
                </c:pt>
                <c:pt idx="268">
                  <c:v>15.01106707188144</c:v>
                </c:pt>
                <c:pt idx="269">
                  <c:v>13.315215581828161</c:v>
                </c:pt>
                <c:pt idx="270">
                  <c:v>6.1203996760756674</c:v>
                </c:pt>
                <c:pt idx="271">
                  <c:v>17.919862137572554</c:v>
                </c:pt>
                <c:pt idx="272">
                  <c:v>17.323345931498221</c:v>
                </c:pt>
                <c:pt idx="273">
                  <c:v>10.345455222406382</c:v>
                </c:pt>
                <c:pt idx="274">
                  <c:v>11.041428255731052</c:v>
                </c:pt>
                <c:pt idx="275">
                  <c:v>25.480455697785093</c:v>
                </c:pt>
                <c:pt idx="276">
                  <c:v>16.030145261002726</c:v>
                </c:pt>
                <c:pt idx="277">
                  <c:v>49.91656204567559</c:v>
                </c:pt>
                <c:pt idx="278">
                  <c:v>63.660595054172056</c:v>
                </c:pt>
                <c:pt idx="279">
                  <c:v>47.55351681159371</c:v>
                </c:pt>
                <c:pt idx="280">
                  <c:v>36.220258825751237</c:v>
                </c:pt>
                <c:pt idx="281">
                  <c:v>31.686094011620099</c:v>
                </c:pt>
                <c:pt idx="282">
                  <c:v>28.071239977326751</c:v>
                </c:pt>
                <c:pt idx="283">
                  <c:v>29.762939372190541</c:v>
                </c:pt>
                <c:pt idx="284">
                  <c:v>43.31345322702817</c:v>
                </c:pt>
                <c:pt idx="285">
                  <c:v>33.618423948854407</c:v>
                </c:pt>
                <c:pt idx="286">
                  <c:v>31.236144419376359</c:v>
                </c:pt>
                <c:pt idx="287">
                  <c:v>40.222995267151063</c:v>
                </c:pt>
                <c:pt idx="288">
                  <c:v>29.621415406082935</c:v>
                </c:pt>
                <c:pt idx="289">
                  <c:v>19.175447307746001</c:v>
                </c:pt>
                <c:pt idx="290">
                  <c:v>49.911838946808125</c:v>
                </c:pt>
                <c:pt idx="291">
                  <c:v>66.872946084857716</c:v>
                </c:pt>
                <c:pt idx="292">
                  <c:v>49.490478047717247</c:v>
                </c:pt>
                <c:pt idx="293">
                  <c:v>39.761238377735722</c:v>
                </c:pt>
                <c:pt idx="294">
                  <c:v>35.271973852852284</c:v>
                </c:pt>
                <c:pt idx="295">
                  <c:v>39.332874980322984</c:v>
                </c:pt>
                <c:pt idx="296">
                  <c:v>26.098138749858204</c:v>
                </c:pt>
                <c:pt idx="297">
                  <c:v>21.643406516704204</c:v>
                </c:pt>
                <c:pt idx="298">
                  <c:v>40.739137443541537</c:v>
                </c:pt>
                <c:pt idx="299">
                  <c:v>54.019664863040489</c:v>
                </c:pt>
                <c:pt idx="300">
                  <c:v>59.249788010498975</c:v>
                </c:pt>
                <c:pt idx="301">
                  <c:v>39.278024593457516</c:v>
                </c:pt>
                <c:pt idx="302">
                  <c:v>58.206900060257261</c:v>
                </c:pt>
                <c:pt idx="303">
                  <c:v>51.105870360853558</c:v>
                </c:pt>
                <c:pt idx="304">
                  <c:v>41.56511028720395</c:v>
                </c:pt>
                <c:pt idx="305">
                  <c:v>66.178811048434056</c:v>
                </c:pt>
                <c:pt idx="306">
                  <c:v>111.86263775700844</c:v>
                </c:pt>
                <c:pt idx="307">
                  <c:v>133.54107130074021</c:v>
                </c:pt>
                <c:pt idx="308">
                  <c:v>139.63937735949733</c:v>
                </c:pt>
                <c:pt idx="309">
                  <c:v>55.214208518537852</c:v>
                </c:pt>
                <c:pt idx="310">
                  <c:v>76.967266837289884</c:v>
                </c:pt>
                <c:pt idx="311">
                  <c:v>58.058383466528284</c:v>
                </c:pt>
                <c:pt idx="312">
                  <c:v>70.0750425442763</c:v>
                </c:pt>
                <c:pt idx="313">
                  <c:v>23.345259185805418</c:v>
                </c:pt>
                <c:pt idx="314">
                  <c:v>83.891609919554909</c:v>
                </c:pt>
                <c:pt idx="315">
                  <c:v>80.030989011791291</c:v>
                </c:pt>
                <c:pt idx="316">
                  <c:v>5.0928256953155095</c:v>
                </c:pt>
                <c:pt idx="317">
                  <c:v>38.367302357583533</c:v>
                </c:pt>
                <c:pt idx="318">
                  <c:v>30.535334979121853</c:v>
                </c:pt>
                <c:pt idx="319">
                  <c:v>32.24422640711829</c:v>
                </c:pt>
                <c:pt idx="320">
                  <c:v>34.712466380941486</c:v>
                </c:pt>
                <c:pt idx="321">
                  <c:v>33.716099314448819</c:v>
                </c:pt>
                <c:pt idx="322">
                  <c:v>31.648313406582883</c:v>
                </c:pt>
                <c:pt idx="323">
                  <c:v>43.550495722650496</c:v>
                </c:pt>
                <c:pt idx="324">
                  <c:v>22.571455744815569</c:v>
                </c:pt>
                <c:pt idx="325">
                  <c:v>36.968925225653734</c:v>
                </c:pt>
                <c:pt idx="326">
                  <c:v>18.426938632079956</c:v>
                </c:pt>
                <c:pt idx="327">
                  <c:v>41.045214261225297</c:v>
                </c:pt>
                <c:pt idx="328">
                  <c:v>41.620809968560593</c:v>
                </c:pt>
                <c:pt idx="329">
                  <c:v>45.233213059405955</c:v>
                </c:pt>
                <c:pt idx="330">
                  <c:v>44.457915918916235</c:v>
                </c:pt>
                <c:pt idx="331">
                  <c:v>47.478260607935994</c:v>
                </c:pt>
                <c:pt idx="332">
                  <c:v>39.974732319541538</c:v>
                </c:pt>
                <c:pt idx="333">
                  <c:v>50.90348776143415</c:v>
                </c:pt>
                <c:pt idx="334">
                  <c:v>38.025506773942766</c:v>
                </c:pt>
                <c:pt idx="335">
                  <c:v>37.402255748145251</c:v>
                </c:pt>
                <c:pt idx="336">
                  <c:v>18.769286576892377</c:v>
                </c:pt>
                <c:pt idx="337">
                  <c:v>42.425302156057349</c:v>
                </c:pt>
                <c:pt idx="338">
                  <c:v>41.397017113496361</c:v>
                </c:pt>
                <c:pt idx="339">
                  <c:v>21.349219683681707</c:v>
                </c:pt>
                <c:pt idx="340">
                  <c:v>22.945578549757137</c:v>
                </c:pt>
                <c:pt idx="341">
                  <c:v>25.621994060539876</c:v>
                </c:pt>
                <c:pt idx="342">
                  <c:v>27.181841725103205</c:v>
                </c:pt>
                <c:pt idx="343">
                  <c:v>31.611125008440752</c:v>
                </c:pt>
                <c:pt idx="344">
                  <c:v>22.754107741831998</c:v>
                </c:pt>
                <c:pt idx="345">
                  <c:v>30.481976761702182</c:v>
                </c:pt>
                <c:pt idx="346">
                  <c:v>22.32039962388049</c:v>
                </c:pt>
                <c:pt idx="347">
                  <c:v>24.356008308136872</c:v>
                </c:pt>
                <c:pt idx="348">
                  <c:v>31.804328816437678</c:v>
                </c:pt>
                <c:pt idx="349">
                  <c:v>27.617230643124451</c:v>
                </c:pt>
                <c:pt idx="350">
                  <c:v>26.492214996560296</c:v>
                </c:pt>
                <c:pt idx="351">
                  <c:v>25.552361157656584</c:v>
                </c:pt>
                <c:pt idx="352">
                  <c:v>22.756408741926993</c:v>
                </c:pt>
                <c:pt idx="353">
                  <c:v>29.679050328467831</c:v>
                </c:pt>
                <c:pt idx="354">
                  <c:v>30.499495662428323</c:v>
                </c:pt>
                <c:pt idx="355">
                  <c:v>29.496903920929235</c:v>
                </c:pt>
                <c:pt idx="356">
                  <c:v>21.849230204377413</c:v>
                </c:pt>
                <c:pt idx="357">
                  <c:v>34.952754246755624</c:v>
                </c:pt>
                <c:pt idx="358">
                  <c:v>25.402037851433946</c:v>
                </c:pt>
                <c:pt idx="359">
                  <c:v>30.457941360707881</c:v>
                </c:pt>
                <c:pt idx="360">
                  <c:v>22.320828723899123</c:v>
                </c:pt>
                <c:pt idx="361">
                  <c:v>34.657993434554591</c:v>
                </c:pt>
                <c:pt idx="362">
                  <c:v>50.696470298416635</c:v>
                </c:pt>
                <c:pt idx="363">
                  <c:v>44.629592647295766</c:v>
                </c:pt>
                <c:pt idx="364">
                  <c:v>51.542141133419101</c:v>
                </c:pt>
              </c:numCache>
            </c:numRef>
          </c:val>
        </c:ser>
        <c:ser>
          <c:idx val="2"/>
          <c:order val="1"/>
          <c:tx>
            <c:strRef>
              <c:f>'Data 1'!$E$176:$E$178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F8080"/>
            </a:solidFill>
            <a:ln w="25400">
              <a:solidFill>
                <a:srgbClr val="624FAC"/>
              </a:solidFill>
              <a:prstDash val="solid"/>
            </a:ln>
          </c:spPr>
          <c:cat>
            <c:numRef>
              <c:f>'Data 1'!$C$179:$C$543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1'!$E$179:$E$543</c:f>
              <c:numCache>
                <c:formatCode>0\ \ \ \ _)</c:formatCode>
                <c:ptCount val="365"/>
                <c:pt idx="0">
                  <c:v>118.13291797548385</c:v>
                </c:pt>
                <c:pt idx="1">
                  <c:v>118.13291797548385</c:v>
                </c:pt>
                <c:pt idx="2">
                  <c:v>118.13291797548385</c:v>
                </c:pt>
                <c:pt idx="3">
                  <c:v>118.13291797548385</c:v>
                </c:pt>
                <c:pt idx="4">
                  <c:v>118.13291797548385</c:v>
                </c:pt>
                <c:pt idx="5">
                  <c:v>118.13291797548385</c:v>
                </c:pt>
                <c:pt idx="6">
                  <c:v>118.13291797548385</c:v>
                </c:pt>
                <c:pt idx="7">
                  <c:v>118.13291797548385</c:v>
                </c:pt>
                <c:pt idx="8">
                  <c:v>118.13291797548385</c:v>
                </c:pt>
                <c:pt idx="9">
                  <c:v>118.13291797548385</c:v>
                </c:pt>
                <c:pt idx="10">
                  <c:v>118.13291797548385</c:v>
                </c:pt>
                <c:pt idx="11">
                  <c:v>118.13291797548385</c:v>
                </c:pt>
                <c:pt idx="12">
                  <c:v>118.13291797548385</c:v>
                </c:pt>
                <c:pt idx="13">
                  <c:v>118.13291797548385</c:v>
                </c:pt>
                <c:pt idx="14">
                  <c:v>118.13291797548385</c:v>
                </c:pt>
                <c:pt idx="15">
                  <c:v>118.13291797548385</c:v>
                </c:pt>
                <c:pt idx="16">
                  <c:v>118.13291797548385</c:v>
                </c:pt>
                <c:pt idx="17">
                  <c:v>118.13291797548385</c:v>
                </c:pt>
                <c:pt idx="18">
                  <c:v>118.13291797548385</c:v>
                </c:pt>
                <c:pt idx="19">
                  <c:v>118.13291797548385</c:v>
                </c:pt>
                <c:pt idx="20">
                  <c:v>118.13291797548385</c:v>
                </c:pt>
                <c:pt idx="21">
                  <c:v>118.13291797548385</c:v>
                </c:pt>
                <c:pt idx="22">
                  <c:v>118.13291797548385</c:v>
                </c:pt>
                <c:pt idx="23">
                  <c:v>118.13291797548385</c:v>
                </c:pt>
                <c:pt idx="24">
                  <c:v>118.13291797548385</c:v>
                </c:pt>
                <c:pt idx="25">
                  <c:v>118.13291797548385</c:v>
                </c:pt>
                <c:pt idx="26">
                  <c:v>118.13291797548385</c:v>
                </c:pt>
                <c:pt idx="27">
                  <c:v>118.13291797548385</c:v>
                </c:pt>
                <c:pt idx="28">
                  <c:v>118.13291797548385</c:v>
                </c:pt>
                <c:pt idx="29">
                  <c:v>118.13291797548385</c:v>
                </c:pt>
                <c:pt idx="30">
                  <c:v>118.13291797548385</c:v>
                </c:pt>
                <c:pt idx="31">
                  <c:v>100.2125773717791</c:v>
                </c:pt>
                <c:pt idx="32">
                  <c:v>100.2125773717791</c:v>
                </c:pt>
                <c:pt idx="33">
                  <c:v>100.2125773717791</c:v>
                </c:pt>
                <c:pt idx="34">
                  <c:v>100.2125773717791</c:v>
                </c:pt>
                <c:pt idx="35">
                  <c:v>100.2125773717791</c:v>
                </c:pt>
                <c:pt idx="36">
                  <c:v>100.2125773717791</c:v>
                </c:pt>
                <c:pt idx="37">
                  <c:v>100.2125773717791</c:v>
                </c:pt>
                <c:pt idx="38">
                  <c:v>100.2125773717791</c:v>
                </c:pt>
                <c:pt idx="39">
                  <c:v>100.2125773717791</c:v>
                </c:pt>
                <c:pt idx="40">
                  <c:v>100.2125773717791</c:v>
                </c:pt>
                <c:pt idx="41">
                  <c:v>100.2125773717791</c:v>
                </c:pt>
                <c:pt idx="42">
                  <c:v>100.2125773717791</c:v>
                </c:pt>
                <c:pt idx="43">
                  <c:v>100.2125773717791</c:v>
                </c:pt>
                <c:pt idx="44">
                  <c:v>100.2125773717791</c:v>
                </c:pt>
                <c:pt idx="45">
                  <c:v>100.2125773717791</c:v>
                </c:pt>
                <c:pt idx="46">
                  <c:v>100.2125773717791</c:v>
                </c:pt>
                <c:pt idx="47">
                  <c:v>100.2125773717791</c:v>
                </c:pt>
                <c:pt idx="48">
                  <c:v>100.2125773717791</c:v>
                </c:pt>
                <c:pt idx="49">
                  <c:v>100.2125773717791</c:v>
                </c:pt>
                <c:pt idx="50">
                  <c:v>100.2125773717791</c:v>
                </c:pt>
                <c:pt idx="51">
                  <c:v>100.2125773717791</c:v>
                </c:pt>
                <c:pt idx="52">
                  <c:v>100.2125773717791</c:v>
                </c:pt>
                <c:pt idx="53">
                  <c:v>100.2125773717791</c:v>
                </c:pt>
                <c:pt idx="54">
                  <c:v>100.2125773717791</c:v>
                </c:pt>
                <c:pt idx="55">
                  <c:v>100.2125773717791</c:v>
                </c:pt>
                <c:pt idx="56">
                  <c:v>100.2125773717791</c:v>
                </c:pt>
                <c:pt idx="57">
                  <c:v>100.2125773717791</c:v>
                </c:pt>
                <c:pt idx="58">
                  <c:v>100.2125773717791</c:v>
                </c:pt>
                <c:pt idx="59">
                  <c:v>99.508954736972697</c:v>
                </c:pt>
                <c:pt idx="60">
                  <c:v>99.508954736972697</c:v>
                </c:pt>
                <c:pt idx="61">
                  <c:v>99.508954736972697</c:v>
                </c:pt>
                <c:pt idx="62">
                  <c:v>99.508954736972697</c:v>
                </c:pt>
                <c:pt idx="63">
                  <c:v>99.508954736972697</c:v>
                </c:pt>
                <c:pt idx="64">
                  <c:v>99.508954736972697</c:v>
                </c:pt>
                <c:pt idx="65">
                  <c:v>99.508954736972697</c:v>
                </c:pt>
                <c:pt idx="66">
                  <c:v>99.508954736972697</c:v>
                </c:pt>
                <c:pt idx="67">
                  <c:v>99.508954736972697</c:v>
                </c:pt>
                <c:pt idx="68">
                  <c:v>99.508954736972697</c:v>
                </c:pt>
                <c:pt idx="69">
                  <c:v>99.508954736972697</c:v>
                </c:pt>
                <c:pt idx="70">
                  <c:v>99.508954736972697</c:v>
                </c:pt>
                <c:pt idx="71">
                  <c:v>99.508954736972697</c:v>
                </c:pt>
                <c:pt idx="72">
                  <c:v>99.508954736972697</c:v>
                </c:pt>
                <c:pt idx="73">
                  <c:v>99.508954736972697</c:v>
                </c:pt>
                <c:pt idx="74">
                  <c:v>99.508954736972697</c:v>
                </c:pt>
                <c:pt idx="75">
                  <c:v>99.508954736972697</c:v>
                </c:pt>
                <c:pt idx="76">
                  <c:v>99.508954736972697</c:v>
                </c:pt>
                <c:pt idx="77">
                  <c:v>99.508954736972697</c:v>
                </c:pt>
                <c:pt idx="78">
                  <c:v>99.508954736972697</c:v>
                </c:pt>
                <c:pt idx="79">
                  <c:v>99.508954736972697</c:v>
                </c:pt>
                <c:pt idx="80">
                  <c:v>99.508954736972697</c:v>
                </c:pt>
                <c:pt idx="81">
                  <c:v>99.508954736972697</c:v>
                </c:pt>
                <c:pt idx="82">
                  <c:v>99.508954736972697</c:v>
                </c:pt>
                <c:pt idx="83">
                  <c:v>99.508954736972697</c:v>
                </c:pt>
                <c:pt idx="84">
                  <c:v>99.508954736972697</c:v>
                </c:pt>
                <c:pt idx="85">
                  <c:v>99.508954736972697</c:v>
                </c:pt>
                <c:pt idx="86">
                  <c:v>99.508954736972697</c:v>
                </c:pt>
                <c:pt idx="87">
                  <c:v>99.508954736972697</c:v>
                </c:pt>
                <c:pt idx="88">
                  <c:v>99.508954736972697</c:v>
                </c:pt>
                <c:pt idx="89">
                  <c:v>99.508954736972697</c:v>
                </c:pt>
                <c:pt idx="90">
                  <c:v>95.29786567564102</c:v>
                </c:pt>
                <c:pt idx="91">
                  <c:v>95.29786567564102</c:v>
                </c:pt>
                <c:pt idx="92">
                  <c:v>95.29786567564102</c:v>
                </c:pt>
                <c:pt idx="93">
                  <c:v>95.29786567564102</c:v>
                </c:pt>
                <c:pt idx="94">
                  <c:v>95.29786567564102</c:v>
                </c:pt>
                <c:pt idx="95">
                  <c:v>95.29786567564102</c:v>
                </c:pt>
                <c:pt idx="96">
                  <c:v>95.29786567564102</c:v>
                </c:pt>
                <c:pt idx="97">
                  <c:v>95.29786567564102</c:v>
                </c:pt>
                <c:pt idx="98">
                  <c:v>95.29786567564102</c:v>
                </c:pt>
                <c:pt idx="99">
                  <c:v>95.29786567564102</c:v>
                </c:pt>
                <c:pt idx="100">
                  <c:v>95.29786567564102</c:v>
                </c:pt>
                <c:pt idx="101">
                  <c:v>95.29786567564102</c:v>
                </c:pt>
                <c:pt idx="102">
                  <c:v>95.29786567564102</c:v>
                </c:pt>
                <c:pt idx="103">
                  <c:v>95.29786567564102</c:v>
                </c:pt>
                <c:pt idx="104">
                  <c:v>95.29786567564102</c:v>
                </c:pt>
                <c:pt idx="105">
                  <c:v>95.29786567564102</c:v>
                </c:pt>
                <c:pt idx="106">
                  <c:v>95.29786567564102</c:v>
                </c:pt>
                <c:pt idx="107">
                  <c:v>95.29786567564102</c:v>
                </c:pt>
                <c:pt idx="108">
                  <c:v>95.29786567564102</c:v>
                </c:pt>
                <c:pt idx="109">
                  <c:v>95.29786567564102</c:v>
                </c:pt>
                <c:pt idx="110">
                  <c:v>95.29786567564102</c:v>
                </c:pt>
                <c:pt idx="111">
                  <c:v>95.29786567564102</c:v>
                </c:pt>
                <c:pt idx="112">
                  <c:v>95.29786567564102</c:v>
                </c:pt>
                <c:pt idx="113">
                  <c:v>95.29786567564102</c:v>
                </c:pt>
                <c:pt idx="114">
                  <c:v>95.29786567564102</c:v>
                </c:pt>
                <c:pt idx="115">
                  <c:v>95.29786567564102</c:v>
                </c:pt>
                <c:pt idx="116">
                  <c:v>95.29786567564102</c:v>
                </c:pt>
                <c:pt idx="117">
                  <c:v>95.29786567564102</c:v>
                </c:pt>
                <c:pt idx="118">
                  <c:v>95.29786567564102</c:v>
                </c:pt>
                <c:pt idx="119">
                  <c:v>95.29786567564102</c:v>
                </c:pt>
                <c:pt idx="120">
                  <c:v>84.812330018610425</c:v>
                </c:pt>
                <c:pt idx="121">
                  <c:v>84.812330018610425</c:v>
                </c:pt>
                <c:pt idx="122">
                  <c:v>84.812330018610425</c:v>
                </c:pt>
                <c:pt idx="123">
                  <c:v>84.812330018610425</c:v>
                </c:pt>
                <c:pt idx="124">
                  <c:v>84.812330018610425</c:v>
                </c:pt>
                <c:pt idx="125">
                  <c:v>84.812330018610425</c:v>
                </c:pt>
                <c:pt idx="126">
                  <c:v>84.812330018610425</c:v>
                </c:pt>
                <c:pt idx="127">
                  <c:v>84.812330018610425</c:v>
                </c:pt>
                <c:pt idx="128">
                  <c:v>84.812330018610425</c:v>
                </c:pt>
                <c:pt idx="129">
                  <c:v>84.812330018610425</c:v>
                </c:pt>
                <c:pt idx="130">
                  <c:v>84.812330018610425</c:v>
                </c:pt>
                <c:pt idx="131">
                  <c:v>84.812330018610425</c:v>
                </c:pt>
                <c:pt idx="132">
                  <c:v>84.812330018610425</c:v>
                </c:pt>
                <c:pt idx="133">
                  <c:v>84.812330018610425</c:v>
                </c:pt>
                <c:pt idx="134">
                  <c:v>84.812330018610425</c:v>
                </c:pt>
                <c:pt idx="135">
                  <c:v>84.812330018610425</c:v>
                </c:pt>
                <c:pt idx="136">
                  <c:v>84.812330018610425</c:v>
                </c:pt>
                <c:pt idx="137">
                  <c:v>84.812330018610425</c:v>
                </c:pt>
                <c:pt idx="138">
                  <c:v>84.812330018610425</c:v>
                </c:pt>
                <c:pt idx="139">
                  <c:v>84.812330018610425</c:v>
                </c:pt>
                <c:pt idx="140">
                  <c:v>84.812330018610425</c:v>
                </c:pt>
                <c:pt idx="141">
                  <c:v>84.812330018610425</c:v>
                </c:pt>
                <c:pt idx="142">
                  <c:v>84.812330018610425</c:v>
                </c:pt>
                <c:pt idx="143">
                  <c:v>84.812330018610425</c:v>
                </c:pt>
                <c:pt idx="144">
                  <c:v>84.812330018610425</c:v>
                </c:pt>
                <c:pt idx="145">
                  <c:v>84.812330018610425</c:v>
                </c:pt>
                <c:pt idx="146">
                  <c:v>84.812330018610425</c:v>
                </c:pt>
                <c:pt idx="147">
                  <c:v>84.812330018610425</c:v>
                </c:pt>
                <c:pt idx="148">
                  <c:v>84.812330018610425</c:v>
                </c:pt>
                <c:pt idx="149">
                  <c:v>84.812330018610425</c:v>
                </c:pt>
                <c:pt idx="150">
                  <c:v>84.812330018610425</c:v>
                </c:pt>
                <c:pt idx="151">
                  <c:v>53.339194217948709</c:v>
                </c:pt>
                <c:pt idx="152">
                  <c:v>53.339194217948709</c:v>
                </c:pt>
                <c:pt idx="153">
                  <c:v>53.339194217948709</c:v>
                </c:pt>
                <c:pt idx="154">
                  <c:v>53.339194217948709</c:v>
                </c:pt>
                <c:pt idx="155">
                  <c:v>53.339194217948709</c:v>
                </c:pt>
                <c:pt idx="156">
                  <c:v>53.339194217948709</c:v>
                </c:pt>
                <c:pt idx="157">
                  <c:v>53.339194217948709</c:v>
                </c:pt>
                <c:pt idx="158">
                  <c:v>53.339194217948709</c:v>
                </c:pt>
                <c:pt idx="159">
                  <c:v>53.339194217948709</c:v>
                </c:pt>
                <c:pt idx="160">
                  <c:v>53.339194217948709</c:v>
                </c:pt>
                <c:pt idx="161">
                  <c:v>53.339194217948709</c:v>
                </c:pt>
                <c:pt idx="162">
                  <c:v>53.339194217948709</c:v>
                </c:pt>
                <c:pt idx="163">
                  <c:v>53.339194217948709</c:v>
                </c:pt>
                <c:pt idx="164">
                  <c:v>53.339194217948709</c:v>
                </c:pt>
                <c:pt idx="165">
                  <c:v>53.339194217948709</c:v>
                </c:pt>
                <c:pt idx="166">
                  <c:v>53.339194217948709</c:v>
                </c:pt>
                <c:pt idx="167">
                  <c:v>53.339194217948709</c:v>
                </c:pt>
                <c:pt idx="168">
                  <c:v>53.339194217948709</c:v>
                </c:pt>
                <c:pt idx="169">
                  <c:v>53.339194217948709</c:v>
                </c:pt>
                <c:pt idx="170">
                  <c:v>53.339194217948709</c:v>
                </c:pt>
                <c:pt idx="171">
                  <c:v>53.339194217948709</c:v>
                </c:pt>
                <c:pt idx="172">
                  <c:v>53.339194217948709</c:v>
                </c:pt>
                <c:pt idx="173">
                  <c:v>53.339194217948709</c:v>
                </c:pt>
                <c:pt idx="174">
                  <c:v>53.339194217948709</c:v>
                </c:pt>
                <c:pt idx="175">
                  <c:v>53.339194217948709</c:v>
                </c:pt>
                <c:pt idx="176">
                  <c:v>53.339194217948709</c:v>
                </c:pt>
                <c:pt idx="177">
                  <c:v>53.339194217948709</c:v>
                </c:pt>
                <c:pt idx="178">
                  <c:v>53.339194217948709</c:v>
                </c:pt>
                <c:pt idx="179">
                  <c:v>53.339194217948709</c:v>
                </c:pt>
                <c:pt idx="180">
                  <c:v>53.339194217948709</c:v>
                </c:pt>
                <c:pt idx="181">
                  <c:v>20.116998325062042</c:v>
                </c:pt>
                <c:pt idx="182">
                  <c:v>20.116998325062042</c:v>
                </c:pt>
                <c:pt idx="183">
                  <c:v>20.116998325062042</c:v>
                </c:pt>
                <c:pt idx="184">
                  <c:v>20.116998325062042</c:v>
                </c:pt>
                <c:pt idx="185">
                  <c:v>20.116998325062042</c:v>
                </c:pt>
                <c:pt idx="186">
                  <c:v>20.116998325062042</c:v>
                </c:pt>
                <c:pt idx="187">
                  <c:v>20.116998325062042</c:v>
                </c:pt>
                <c:pt idx="188">
                  <c:v>20.116998325062042</c:v>
                </c:pt>
                <c:pt idx="189">
                  <c:v>20.116998325062042</c:v>
                </c:pt>
                <c:pt idx="190">
                  <c:v>20.116998325062042</c:v>
                </c:pt>
                <c:pt idx="191">
                  <c:v>20.116998325062042</c:v>
                </c:pt>
                <c:pt idx="192">
                  <c:v>20.116998325062042</c:v>
                </c:pt>
                <c:pt idx="193">
                  <c:v>20.116998325062042</c:v>
                </c:pt>
                <c:pt idx="194">
                  <c:v>20.116998325062042</c:v>
                </c:pt>
                <c:pt idx="195">
                  <c:v>20.116998325062042</c:v>
                </c:pt>
                <c:pt idx="196">
                  <c:v>20.116998325062042</c:v>
                </c:pt>
                <c:pt idx="197">
                  <c:v>20.116998325062042</c:v>
                </c:pt>
                <c:pt idx="198">
                  <c:v>20.116998325062042</c:v>
                </c:pt>
                <c:pt idx="199">
                  <c:v>20.116998325062042</c:v>
                </c:pt>
                <c:pt idx="200">
                  <c:v>20.116998325062042</c:v>
                </c:pt>
                <c:pt idx="201">
                  <c:v>20.116998325062042</c:v>
                </c:pt>
                <c:pt idx="202">
                  <c:v>20.116998325062042</c:v>
                </c:pt>
                <c:pt idx="203">
                  <c:v>20.116998325062042</c:v>
                </c:pt>
                <c:pt idx="204">
                  <c:v>20.116998325062042</c:v>
                </c:pt>
                <c:pt idx="205">
                  <c:v>20.116998325062042</c:v>
                </c:pt>
                <c:pt idx="206">
                  <c:v>20.116998325062042</c:v>
                </c:pt>
                <c:pt idx="207">
                  <c:v>20.116998325062042</c:v>
                </c:pt>
                <c:pt idx="208">
                  <c:v>20.116998325062042</c:v>
                </c:pt>
                <c:pt idx="209">
                  <c:v>20.116998325062042</c:v>
                </c:pt>
                <c:pt idx="210">
                  <c:v>20.116998325062042</c:v>
                </c:pt>
                <c:pt idx="211">
                  <c:v>20.116998325062042</c:v>
                </c:pt>
                <c:pt idx="212">
                  <c:v>11.302523851116629</c:v>
                </c:pt>
                <c:pt idx="213">
                  <c:v>11.302523851116629</c:v>
                </c:pt>
                <c:pt idx="214">
                  <c:v>11.302523851116629</c:v>
                </c:pt>
                <c:pt idx="215">
                  <c:v>11.302523851116629</c:v>
                </c:pt>
                <c:pt idx="216">
                  <c:v>11.302523851116629</c:v>
                </c:pt>
                <c:pt idx="217">
                  <c:v>11.302523851116629</c:v>
                </c:pt>
                <c:pt idx="218">
                  <c:v>11.302523851116629</c:v>
                </c:pt>
                <c:pt idx="219">
                  <c:v>11.302523851116629</c:v>
                </c:pt>
                <c:pt idx="220">
                  <c:v>11.302523851116629</c:v>
                </c:pt>
                <c:pt idx="221">
                  <c:v>11.302523851116629</c:v>
                </c:pt>
                <c:pt idx="222">
                  <c:v>11.302523851116629</c:v>
                </c:pt>
                <c:pt idx="223">
                  <c:v>11.302523851116629</c:v>
                </c:pt>
                <c:pt idx="224">
                  <c:v>11.302523851116629</c:v>
                </c:pt>
                <c:pt idx="225">
                  <c:v>11.302523851116629</c:v>
                </c:pt>
                <c:pt idx="226">
                  <c:v>11.302523851116629</c:v>
                </c:pt>
                <c:pt idx="227">
                  <c:v>11.302523851116629</c:v>
                </c:pt>
                <c:pt idx="228">
                  <c:v>11.302523851116629</c:v>
                </c:pt>
                <c:pt idx="229">
                  <c:v>11.302523851116629</c:v>
                </c:pt>
                <c:pt idx="230">
                  <c:v>11.302523851116629</c:v>
                </c:pt>
                <c:pt idx="231">
                  <c:v>11.302523851116629</c:v>
                </c:pt>
                <c:pt idx="232">
                  <c:v>11.302523851116629</c:v>
                </c:pt>
                <c:pt idx="233">
                  <c:v>11.302523851116629</c:v>
                </c:pt>
                <c:pt idx="234">
                  <c:v>11.302523851116629</c:v>
                </c:pt>
                <c:pt idx="235">
                  <c:v>11.302523851116629</c:v>
                </c:pt>
                <c:pt idx="236">
                  <c:v>11.302523851116629</c:v>
                </c:pt>
                <c:pt idx="237">
                  <c:v>11.302523851116629</c:v>
                </c:pt>
                <c:pt idx="238">
                  <c:v>11.302523851116629</c:v>
                </c:pt>
                <c:pt idx="239">
                  <c:v>11.302523851116629</c:v>
                </c:pt>
                <c:pt idx="240">
                  <c:v>11.302523851116629</c:v>
                </c:pt>
                <c:pt idx="241">
                  <c:v>11.302523851116629</c:v>
                </c:pt>
                <c:pt idx="242">
                  <c:v>11.302523851116629</c:v>
                </c:pt>
                <c:pt idx="243">
                  <c:v>18.096620065384624</c:v>
                </c:pt>
                <c:pt idx="244">
                  <c:v>18.096620065384624</c:v>
                </c:pt>
                <c:pt idx="245">
                  <c:v>18.096620065384624</c:v>
                </c:pt>
                <c:pt idx="246">
                  <c:v>18.096620065384624</c:v>
                </c:pt>
                <c:pt idx="247">
                  <c:v>18.096620065384624</c:v>
                </c:pt>
                <c:pt idx="248">
                  <c:v>18.096620065384624</c:v>
                </c:pt>
                <c:pt idx="249">
                  <c:v>18.096620065384624</c:v>
                </c:pt>
                <c:pt idx="250">
                  <c:v>18.096620065384624</c:v>
                </c:pt>
                <c:pt idx="251">
                  <c:v>18.096620065384624</c:v>
                </c:pt>
                <c:pt idx="252">
                  <c:v>18.096620065384624</c:v>
                </c:pt>
                <c:pt idx="253">
                  <c:v>18.096620065384624</c:v>
                </c:pt>
                <c:pt idx="254">
                  <c:v>18.096620065384624</c:v>
                </c:pt>
                <c:pt idx="255">
                  <c:v>18.096620065384624</c:v>
                </c:pt>
                <c:pt idx="256">
                  <c:v>18.096620065384624</c:v>
                </c:pt>
                <c:pt idx="257">
                  <c:v>18.096620065384624</c:v>
                </c:pt>
                <c:pt idx="258">
                  <c:v>18.096620065384624</c:v>
                </c:pt>
                <c:pt idx="259">
                  <c:v>18.096620065384624</c:v>
                </c:pt>
                <c:pt idx="260">
                  <c:v>18.096620065384624</c:v>
                </c:pt>
                <c:pt idx="261">
                  <c:v>18.096620065384624</c:v>
                </c:pt>
                <c:pt idx="262">
                  <c:v>18.096620065384624</c:v>
                </c:pt>
                <c:pt idx="263">
                  <c:v>18.096620065384624</c:v>
                </c:pt>
                <c:pt idx="264">
                  <c:v>18.096620065384624</c:v>
                </c:pt>
                <c:pt idx="265">
                  <c:v>18.096620065384624</c:v>
                </c:pt>
                <c:pt idx="266">
                  <c:v>18.096620065384624</c:v>
                </c:pt>
                <c:pt idx="267">
                  <c:v>18.096620065384624</c:v>
                </c:pt>
                <c:pt idx="268">
                  <c:v>18.096620065384624</c:v>
                </c:pt>
                <c:pt idx="269">
                  <c:v>18.096620065384624</c:v>
                </c:pt>
                <c:pt idx="270">
                  <c:v>18.096620065384624</c:v>
                </c:pt>
                <c:pt idx="271">
                  <c:v>18.096620065384624</c:v>
                </c:pt>
                <c:pt idx="272">
                  <c:v>18.096620065384624</c:v>
                </c:pt>
                <c:pt idx="273">
                  <c:v>42.898061451612904</c:v>
                </c:pt>
                <c:pt idx="274">
                  <c:v>42.898061451612904</c:v>
                </c:pt>
                <c:pt idx="275">
                  <c:v>42.898061451612904</c:v>
                </c:pt>
                <c:pt idx="276">
                  <c:v>42.898061451612904</c:v>
                </c:pt>
                <c:pt idx="277">
                  <c:v>42.898061451612904</c:v>
                </c:pt>
                <c:pt idx="278">
                  <c:v>42.898061451612904</c:v>
                </c:pt>
                <c:pt idx="279">
                  <c:v>42.898061451612904</c:v>
                </c:pt>
                <c:pt idx="280">
                  <c:v>42.898061451612904</c:v>
                </c:pt>
                <c:pt idx="281">
                  <c:v>42.898061451612904</c:v>
                </c:pt>
                <c:pt idx="282">
                  <c:v>42.898061451612904</c:v>
                </c:pt>
                <c:pt idx="283">
                  <c:v>42.898061451612904</c:v>
                </c:pt>
                <c:pt idx="284">
                  <c:v>42.898061451612904</c:v>
                </c:pt>
                <c:pt idx="285">
                  <c:v>42.898061451612904</c:v>
                </c:pt>
                <c:pt idx="286">
                  <c:v>42.898061451612904</c:v>
                </c:pt>
                <c:pt idx="287">
                  <c:v>42.898061451612904</c:v>
                </c:pt>
                <c:pt idx="288">
                  <c:v>42.898061451612904</c:v>
                </c:pt>
                <c:pt idx="289">
                  <c:v>42.898061451612904</c:v>
                </c:pt>
                <c:pt idx="290">
                  <c:v>42.898061451612904</c:v>
                </c:pt>
                <c:pt idx="291">
                  <c:v>42.898061451612904</c:v>
                </c:pt>
                <c:pt idx="292">
                  <c:v>42.898061451612904</c:v>
                </c:pt>
                <c:pt idx="293">
                  <c:v>42.898061451612904</c:v>
                </c:pt>
                <c:pt idx="294">
                  <c:v>42.898061451612904</c:v>
                </c:pt>
                <c:pt idx="295">
                  <c:v>42.898061451612904</c:v>
                </c:pt>
                <c:pt idx="296">
                  <c:v>42.898061451612904</c:v>
                </c:pt>
                <c:pt idx="297">
                  <c:v>42.898061451612904</c:v>
                </c:pt>
                <c:pt idx="298">
                  <c:v>42.898061451612904</c:v>
                </c:pt>
                <c:pt idx="299">
                  <c:v>42.898061451612904</c:v>
                </c:pt>
                <c:pt idx="300">
                  <c:v>42.898061451612904</c:v>
                </c:pt>
                <c:pt idx="301">
                  <c:v>42.898061451612904</c:v>
                </c:pt>
                <c:pt idx="302">
                  <c:v>42.898061451612904</c:v>
                </c:pt>
                <c:pt idx="303">
                  <c:v>42.898061451612904</c:v>
                </c:pt>
                <c:pt idx="304">
                  <c:v>76.585416417948693</c:v>
                </c:pt>
                <c:pt idx="305">
                  <c:v>76.585416417948693</c:v>
                </c:pt>
                <c:pt idx="306">
                  <c:v>76.585416417948693</c:v>
                </c:pt>
                <c:pt idx="307">
                  <c:v>76.585416417948693</c:v>
                </c:pt>
                <c:pt idx="308">
                  <c:v>76.585416417948693</c:v>
                </c:pt>
                <c:pt idx="309">
                  <c:v>76.585416417948693</c:v>
                </c:pt>
                <c:pt idx="310">
                  <c:v>76.585416417948693</c:v>
                </c:pt>
                <c:pt idx="311">
                  <c:v>76.585416417948693</c:v>
                </c:pt>
                <c:pt idx="312">
                  <c:v>76.585416417948693</c:v>
                </c:pt>
                <c:pt idx="313">
                  <c:v>76.585416417948693</c:v>
                </c:pt>
                <c:pt idx="314">
                  <c:v>76.585416417948693</c:v>
                </c:pt>
                <c:pt idx="315">
                  <c:v>76.585416417948693</c:v>
                </c:pt>
                <c:pt idx="316">
                  <c:v>76.585416417948693</c:v>
                </c:pt>
                <c:pt idx="317">
                  <c:v>76.585416417948693</c:v>
                </c:pt>
                <c:pt idx="318">
                  <c:v>76.585416417948693</c:v>
                </c:pt>
                <c:pt idx="319">
                  <c:v>76.585416417948693</c:v>
                </c:pt>
                <c:pt idx="320">
                  <c:v>76.585416417948693</c:v>
                </c:pt>
                <c:pt idx="321">
                  <c:v>76.585416417948693</c:v>
                </c:pt>
                <c:pt idx="322">
                  <c:v>76.585416417948693</c:v>
                </c:pt>
                <c:pt idx="323">
                  <c:v>76.585416417948693</c:v>
                </c:pt>
                <c:pt idx="324">
                  <c:v>76.585416417948693</c:v>
                </c:pt>
                <c:pt idx="325">
                  <c:v>76.585416417948693</c:v>
                </c:pt>
                <c:pt idx="326">
                  <c:v>76.585416417948693</c:v>
                </c:pt>
                <c:pt idx="327">
                  <c:v>76.585416417948693</c:v>
                </c:pt>
                <c:pt idx="328">
                  <c:v>76.585416417948693</c:v>
                </c:pt>
                <c:pt idx="329">
                  <c:v>76.585416417948693</c:v>
                </c:pt>
                <c:pt idx="330">
                  <c:v>76.585416417948693</c:v>
                </c:pt>
                <c:pt idx="331">
                  <c:v>76.585416417948693</c:v>
                </c:pt>
                <c:pt idx="332">
                  <c:v>76.585416417948693</c:v>
                </c:pt>
                <c:pt idx="333">
                  <c:v>76.585416417948693</c:v>
                </c:pt>
                <c:pt idx="334">
                  <c:v>99.632014115384607</c:v>
                </c:pt>
                <c:pt idx="335">
                  <c:v>99.632014115384607</c:v>
                </c:pt>
                <c:pt idx="336">
                  <c:v>99.632014115384607</c:v>
                </c:pt>
                <c:pt idx="337">
                  <c:v>99.632014115384607</c:v>
                </c:pt>
                <c:pt idx="338">
                  <c:v>99.632014115384607</c:v>
                </c:pt>
                <c:pt idx="339">
                  <c:v>99.632014115384607</c:v>
                </c:pt>
                <c:pt idx="340">
                  <c:v>99.632014115384607</c:v>
                </c:pt>
                <c:pt idx="341">
                  <c:v>99.632014115384607</c:v>
                </c:pt>
                <c:pt idx="342">
                  <c:v>99.632014115384607</c:v>
                </c:pt>
                <c:pt idx="343">
                  <c:v>99.632014115384607</c:v>
                </c:pt>
                <c:pt idx="344">
                  <c:v>99.632014115384607</c:v>
                </c:pt>
                <c:pt idx="345">
                  <c:v>99.632014115384607</c:v>
                </c:pt>
                <c:pt idx="346">
                  <c:v>99.632014115384607</c:v>
                </c:pt>
                <c:pt idx="347">
                  <c:v>99.632014115384607</c:v>
                </c:pt>
                <c:pt idx="348">
                  <c:v>99.632014115384607</c:v>
                </c:pt>
                <c:pt idx="349">
                  <c:v>99.632014115384607</c:v>
                </c:pt>
                <c:pt idx="350">
                  <c:v>99.632014115384607</c:v>
                </c:pt>
                <c:pt idx="351">
                  <c:v>99.632014115384607</c:v>
                </c:pt>
                <c:pt idx="352">
                  <c:v>99.632014115384607</c:v>
                </c:pt>
                <c:pt idx="353">
                  <c:v>99.632014115384607</c:v>
                </c:pt>
                <c:pt idx="354">
                  <c:v>99.632014115384607</c:v>
                </c:pt>
                <c:pt idx="355">
                  <c:v>99.632014115384607</c:v>
                </c:pt>
                <c:pt idx="356">
                  <c:v>99.632014115384607</c:v>
                </c:pt>
                <c:pt idx="357">
                  <c:v>99.632014115384607</c:v>
                </c:pt>
                <c:pt idx="358">
                  <c:v>99.632014115384607</c:v>
                </c:pt>
                <c:pt idx="359">
                  <c:v>99.632014115384607</c:v>
                </c:pt>
                <c:pt idx="360">
                  <c:v>99.632014115384607</c:v>
                </c:pt>
                <c:pt idx="361">
                  <c:v>99.632014115384607</c:v>
                </c:pt>
                <c:pt idx="362">
                  <c:v>99.632014115384607</c:v>
                </c:pt>
                <c:pt idx="363">
                  <c:v>99.632014115384607</c:v>
                </c:pt>
                <c:pt idx="364">
                  <c:v>99.632014115384607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384448"/>
        <c:axId val="298384840"/>
      </c:areaChart>
      <c:areaChart>
        <c:grouping val="standard"/>
        <c:varyColors val="0"/>
        <c:ser>
          <c:idx val="0"/>
          <c:order val="2"/>
          <c:tx>
            <c:strRef>
              <c:f>'Data 1'!$F$176:$F$178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5F5F5"/>
            </a:solidFill>
            <a:ln w="12700">
              <a:solidFill>
                <a:srgbClr val="004563"/>
              </a:solidFill>
              <a:prstDash val="solid"/>
            </a:ln>
          </c:spPr>
          <c:val>
            <c:numRef>
              <c:f>'Data 1'!$F$179:$F$543</c:f>
              <c:numCache>
                <c:formatCode>0\ \ \ \ _)</c:formatCode>
                <c:ptCount val="365"/>
                <c:pt idx="0">
                  <c:v>51.525466912450419</c:v>
                </c:pt>
                <c:pt idx="1">
                  <c:v>69.979143104413907</c:v>
                </c:pt>
                <c:pt idx="2">
                  <c:v>49.714872599269754</c:v>
                </c:pt>
                <c:pt idx="3">
                  <c:v>49.158245502986048</c:v>
                </c:pt>
                <c:pt idx="4">
                  <c:v>39.629813854838034</c:v>
                </c:pt>
                <c:pt idx="5">
                  <c:v>45.813691024474366</c:v>
                </c:pt>
                <c:pt idx="6">
                  <c:v>52.555599090633464</c:v>
                </c:pt>
                <c:pt idx="7">
                  <c:v>43.982354607705567</c:v>
                </c:pt>
                <c:pt idx="8">
                  <c:v>45.280535832251864</c:v>
                </c:pt>
                <c:pt idx="9">
                  <c:v>29.15343504272094</c:v>
                </c:pt>
                <c:pt idx="10">
                  <c:v>46.131556979455809</c:v>
                </c:pt>
                <c:pt idx="11">
                  <c:v>41.140241716099524</c:v>
                </c:pt>
                <c:pt idx="12">
                  <c:v>43.789031574265941</c:v>
                </c:pt>
                <c:pt idx="13">
                  <c:v>30.06028119957913</c:v>
                </c:pt>
                <c:pt idx="14">
                  <c:v>37.611485405723094</c:v>
                </c:pt>
                <c:pt idx="15">
                  <c:v>50.938800710974625</c:v>
                </c:pt>
                <c:pt idx="16">
                  <c:v>61.86406440073366</c:v>
                </c:pt>
                <c:pt idx="17">
                  <c:v>49.606221680475834</c:v>
                </c:pt>
                <c:pt idx="18">
                  <c:v>64.142058294762776</c:v>
                </c:pt>
                <c:pt idx="19">
                  <c:v>65.360008305435599</c:v>
                </c:pt>
                <c:pt idx="20">
                  <c:v>65.666298958412796</c:v>
                </c:pt>
                <c:pt idx="21">
                  <c:v>75.624908680973817</c:v>
                </c:pt>
                <c:pt idx="22">
                  <c:v>65.626832351587382</c:v>
                </c:pt>
                <c:pt idx="23">
                  <c:v>58.08044534627544</c:v>
                </c:pt>
                <c:pt idx="24">
                  <c:v>47.346712689644228</c:v>
                </c:pt>
                <c:pt idx="25">
                  <c:v>58.041966039619254</c:v>
                </c:pt>
                <c:pt idx="26">
                  <c:v>71.603505785382907</c:v>
                </c:pt>
                <c:pt idx="27">
                  <c:v>35.622680861718081</c:v>
                </c:pt>
                <c:pt idx="28">
                  <c:v>69.776790869411727</c:v>
                </c:pt>
                <c:pt idx="29">
                  <c:v>118.13291797548385</c:v>
                </c:pt>
                <c:pt idx="30">
                  <c:v>118.13291797548385</c:v>
                </c:pt>
                <c:pt idx="31">
                  <c:v>100.2125773717791</c:v>
                </c:pt>
                <c:pt idx="32">
                  <c:v>39.230120523136058</c:v>
                </c:pt>
                <c:pt idx="33">
                  <c:v>100.2125773717791</c:v>
                </c:pt>
                <c:pt idx="34">
                  <c:v>100.2125773717791</c:v>
                </c:pt>
                <c:pt idx="35">
                  <c:v>100.2125773717791</c:v>
                </c:pt>
                <c:pt idx="36">
                  <c:v>100.2125773717791</c:v>
                </c:pt>
                <c:pt idx="37">
                  <c:v>100.2125773717791</c:v>
                </c:pt>
                <c:pt idx="38">
                  <c:v>100.2125773717791</c:v>
                </c:pt>
                <c:pt idx="39">
                  <c:v>100.2125773717791</c:v>
                </c:pt>
                <c:pt idx="40">
                  <c:v>89.26193357277576</c:v>
                </c:pt>
                <c:pt idx="41">
                  <c:v>87.606866746948128</c:v>
                </c:pt>
                <c:pt idx="42">
                  <c:v>86.309841291604059</c:v>
                </c:pt>
                <c:pt idx="43">
                  <c:v>79.227288797282071</c:v>
                </c:pt>
                <c:pt idx="44">
                  <c:v>100.2125773717791</c:v>
                </c:pt>
                <c:pt idx="45">
                  <c:v>100.2125773717791</c:v>
                </c:pt>
                <c:pt idx="46">
                  <c:v>100.2125773717791</c:v>
                </c:pt>
                <c:pt idx="47">
                  <c:v>100.2125773717791</c:v>
                </c:pt>
                <c:pt idx="48">
                  <c:v>100.2125773717791</c:v>
                </c:pt>
                <c:pt idx="49">
                  <c:v>100.2125773717791</c:v>
                </c:pt>
                <c:pt idx="50">
                  <c:v>100.2125773717791</c:v>
                </c:pt>
                <c:pt idx="51">
                  <c:v>100.2125773717791</c:v>
                </c:pt>
                <c:pt idx="52">
                  <c:v>100.2125773717791</c:v>
                </c:pt>
                <c:pt idx="53">
                  <c:v>100.2125773717791</c:v>
                </c:pt>
                <c:pt idx="54">
                  <c:v>100.2125773717791</c:v>
                </c:pt>
                <c:pt idx="55">
                  <c:v>100.2125773717791</c:v>
                </c:pt>
                <c:pt idx="56">
                  <c:v>100.2125773717791</c:v>
                </c:pt>
                <c:pt idx="57">
                  <c:v>100.2125773717791</c:v>
                </c:pt>
                <c:pt idx="58">
                  <c:v>100.2125773717791</c:v>
                </c:pt>
                <c:pt idx="59">
                  <c:v>99.508954736972697</c:v>
                </c:pt>
                <c:pt idx="60">
                  <c:v>99.508954736972697</c:v>
                </c:pt>
                <c:pt idx="61">
                  <c:v>99.508954736972697</c:v>
                </c:pt>
                <c:pt idx="62">
                  <c:v>99.508954736972697</c:v>
                </c:pt>
                <c:pt idx="63">
                  <c:v>99.508954736972697</c:v>
                </c:pt>
                <c:pt idx="64">
                  <c:v>99.508954736972697</c:v>
                </c:pt>
                <c:pt idx="65">
                  <c:v>99.508954736972697</c:v>
                </c:pt>
                <c:pt idx="66">
                  <c:v>99.508954736972697</c:v>
                </c:pt>
                <c:pt idx="67">
                  <c:v>99.508954736972697</c:v>
                </c:pt>
                <c:pt idx="68">
                  <c:v>99.508954736972697</c:v>
                </c:pt>
                <c:pt idx="69">
                  <c:v>97.229817854423374</c:v>
                </c:pt>
                <c:pt idx="70">
                  <c:v>99.508954736972697</c:v>
                </c:pt>
                <c:pt idx="71">
                  <c:v>96.517743896168767</c:v>
                </c:pt>
                <c:pt idx="72">
                  <c:v>97.440732971677448</c:v>
                </c:pt>
                <c:pt idx="73">
                  <c:v>94.505855831573854</c:v>
                </c:pt>
                <c:pt idx="74">
                  <c:v>79.865645133851217</c:v>
                </c:pt>
                <c:pt idx="75">
                  <c:v>87.091146824972384</c:v>
                </c:pt>
                <c:pt idx="76">
                  <c:v>75.31570996161949</c:v>
                </c:pt>
                <c:pt idx="77">
                  <c:v>75.209597752936546</c:v>
                </c:pt>
                <c:pt idx="78">
                  <c:v>67.152489993780776</c:v>
                </c:pt>
                <c:pt idx="79">
                  <c:v>78.344057009368484</c:v>
                </c:pt>
                <c:pt idx="80">
                  <c:v>57.078145769594109</c:v>
                </c:pt>
                <c:pt idx="81">
                  <c:v>99.508954736972697</c:v>
                </c:pt>
                <c:pt idx="82">
                  <c:v>88.305418024312544</c:v>
                </c:pt>
                <c:pt idx="83">
                  <c:v>78.625138532364971</c:v>
                </c:pt>
                <c:pt idx="84">
                  <c:v>82.054512212921964</c:v>
                </c:pt>
                <c:pt idx="85">
                  <c:v>99.508954736972697</c:v>
                </c:pt>
                <c:pt idx="86">
                  <c:v>90.651937716281637</c:v>
                </c:pt>
                <c:pt idx="87">
                  <c:v>97.296313359864541</c:v>
                </c:pt>
                <c:pt idx="88">
                  <c:v>99.508954736972697</c:v>
                </c:pt>
                <c:pt idx="89">
                  <c:v>88.938248376084232</c:v>
                </c:pt>
                <c:pt idx="90">
                  <c:v>95.29786567564102</c:v>
                </c:pt>
                <c:pt idx="91">
                  <c:v>84.787462088663574</c:v>
                </c:pt>
                <c:pt idx="92">
                  <c:v>89.77667047072147</c:v>
                </c:pt>
                <c:pt idx="93">
                  <c:v>75.37485834726462</c:v>
                </c:pt>
                <c:pt idx="94">
                  <c:v>64.572576204469527</c:v>
                </c:pt>
                <c:pt idx="95">
                  <c:v>79.539842050563323</c:v>
                </c:pt>
                <c:pt idx="96">
                  <c:v>73.123365658961546</c:v>
                </c:pt>
                <c:pt idx="97">
                  <c:v>67.465270331834205</c:v>
                </c:pt>
                <c:pt idx="98">
                  <c:v>74.637517487350479</c:v>
                </c:pt>
                <c:pt idx="99">
                  <c:v>77.894329093684689</c:v>
                </c:pt>
                <c:pt idx="100">
                  <c:v>78.45967501629697</c:v>
                </c:pt>
                <c:pt idx="101">
                  <c:v>61.841547812166795</c:v>
                </c:pt>
                <c:pt idx="102">
                  <c:v>56.225990394265118</c:v>
                </c:pt>
                <c:pt idx="103">
                  <c:v>67.445540927557204</c:v>
                </c:pt>
                <c:pt idx="104">
                  <c:v>72.382414498263913</c:v>
                </c:pt>
                <c:pt idx="105">
                  <c:v>76.252938537701596</c:v>
                </c:pt>
                <c:pt idx="106">
                  <c:v>74.816241226109554</c:v>
                </c:pt>
                <c:pt idx="107">
                  <c:v>69.236706616024506</c:v>
                </c:pt>
                <c:pt idx="108">
                  <c:v>60.841420195257925</c:v>
                </c:pt>
                <c:pt idx="109">
                  <c:v>75.214394312462332</c:v>
                </c:pt>
                <c:pt idx="110">
                  <c:v>70.586996608874799</c:v>
                </c:pt>
                <c:pt idx="111">
                  <c:v>62.53130176175879</c:v>
                </c:pt>
                <c:pt idx="112">
                  <c:v>65.290059160077419</c:v>
                </c:pt>
                <c:pt idx="113">
                  <c:v>61.797733402663638</c:v>
                </c:pt>
                <c:pt idx="114">
                  <c:v>55.735362687858206</c:v>
                </c:pt>
                <c:pt idx="115">
                  <c:v>75.95897267394632</c:v>
                </c:pt>
                <c:pt idx="116">
                  <c:v>87.339221242089124</c:v>
                </c:pt>
                <c:pt idx="117">
                  <c:v>87.833159049214558</c:v>
                </c:pt>
                <c:pt idx="118">
                  <c:v>80.668413495325851</c:v>
                </c:pt>
                <c:pt idx="119">
                  <c:v>79.160786168353866</c:v>
                </c:pt>
                <c:pt idx="120">
                  <c:v>58.927060000000502</c:v>
                </c:pt>
                <c:pt idx="121">
                  <c:v>77.49759699999953</c:v>
                </c:pt>
                <c:pt idx="122">
                  <c:v>84.812330018610425</c:v>
                </c:pt>
                <c:pt idx="123">
                  <c:v>84.812330018610425</c:v>
                </c:pt>
                <c:pt idx="124">
                  <c:v>84.812330018610425</c:v>
                </c:pt>
                <c:pt idx="125">
                  <c:v>84.812330018610425</c:v>
                </c:pt>
                <c:pt idx="126">
                  <c:v>84.812330018610425</c:v>
                </c:pt>
                <c:pt idx="127">
                  <c:v>84.812330018610425</c:v>
                </c:pt>
                <c:pt idx="128">
                  <c:v>84.812330018610425</c:v>
                </c:pt>
                <c:pt idx="129">
                  <c:v>81.130341999999985</c:v>
                </c:pt>
                <c:pt idx="130">
                  <c:v>84.812330018610425</c:v>
                </c:pt>
                <c:pt idx="131">
                  <c:v>81.269380999999655</c:v>
                </c:pt>
                <c:pt idx="132">
                  <c:v>72.040770000000649</c:v>
                </c:pt>
                <c:pt idx="133">
                  <c:v>64.125048999999379</c:v>
                </c:pt>
                <c:pt idx="134">
                  <c:v>52.985829000000138</c:v>
                </c:pt>
                <c:pt idx="135">
                  <c:v>41.472097000000502</c:v>
                </c:pt>
                <c:pt idx="136">
                  <c:v>47.145829999998554</c:v>
                </c:pt>
                <c:pt idx="137">
                  <c:v>40.789238000000566</c:v>
                </c:pt>
                <c:pt idx="138">
                  <c:v>38.473637999999866</c:v>
                </c:pt>
                <c:pt idx="139">
                  <c:v>55.275014000000489</c:v>
                </c:pt>
                <c:pt idx="140">
                  <c:v>38.448659999999151</c:v>
                </c:pt>
                <c:pt idx="141">
                  <c:v>39.043960999999591</c:v>
                </c:pt>
                <c:pt idx="142">
                  <c:v>30.005471000001272</c:v>
                </c:pt>
                <c:pt idx="143">
                  <c:v>32.790682999998765</c:v>
                </c:pt>
                <c:pt idx="144">
                  <c:v>33.963893000000304</c:v>
                </c:pt>
                <c:pt idx="145">
                  <c:v>33.580684999999924</c:v>
                </c:pt>
                <c:pt idx="146">
                  <c:v>29.969500000001307</c:v>
                </c:pt>
                <c:pt idx="147">
                  <c:v>33.279520999998702</c:v>
                </c:pt>
                <c:pt idx="148">
                  <c:v>44.017180000001353</c:v>
                </c:pt>
                <c:pt idx="149">
                  <c:v>20.550800999998966</c:v>
                </c:pt>
                <c:pt idx="150">
                  <c:v>31.387834999999601</c:v>
                </c:pt>
                <c:pt idx="151">
                  <c:v>42.914434333286295</c:v>
                </c:pt>
                <c:pt idx="152">
                  <c:v>18.526488302417931</c:v>
                </c:pt>
                <c:pt idx="153">
                  <c:v>35.445484405065798</c:v>
                </c:pt>
                <c:pt idx="154">
                  <c:v>34.83350232901001</c:v>
                </c:pt>
                <c:pt idx="155">
                  <c:v>34.236333254794893</c:v>
                </c:pt>
                <c:pt idx="156">
                  <c:v>31.321634892563704</c:v>
                </c:pt>
                <c:pt idx="157">
                  <c:v>18.095506248859291</c:v>
                </c:pt>
                <c:pt idx="158">
                  <c:v>26.036132235696723</c:v>
                </c:pt>
                <c:pt idx="159">
                  <c:v>26.963333350926483</c:v>
                </c:pt>
                <c:pt idx="160">
                  <c:v>42.07082422844308</c:v>
                </c:pt>
                <c:pt idx="161">
                  <c:v>51.195241362401063</c:v>
                </c:pt>
                <c:pt idx="162">
                  <c:v>53.339194217948709</c:v>
                </c:pt>
                <c:pt idx="163">
                  <c:v>52.476729921661502</c:v>
                </c:pt>
                <c:pt idx="164">
                  <c:v>53.339194217948709</c:v>
                </c:pt>
                <c:pt idx="165">
                  <c:v>53.339194217948709</c:v>
                </c:pt>
                <c:pt idx="166">
                  <c:v>44.608393543804716</c:v>
                </c:pt>
                <c:pt idx="167">
                  <c:v>53.339194217948709</c:v>
                </c:pt>
                <c:pt idx="168">
                  <c:v>48.569875336126245</c:v>
                </c:pt>
                <c:pt idx="169">
                  <c:v>40.885260081105713</c:v>
                </c:pt>
                <c:pt idx="170">
                  <c:v>35.844048454596326</c:v>
                </c:pt>
                <c:pt idx="171">
                  <c:v>32.769644072518687</c:v>
                </c:pt>
                <c:pt idx="172">
                  <c:v>27.498551417442901</c:v>
                </c:pt>
                <c:pt idx="173">
                  <c:v>24.529641048475504</c:v>
                </c:pt>
                <c:pt idx="174">
                  <c:v>31.485267912899943</c:v>
                </c:pt>
                <c:pt idx="175">
                  <c:v>30.604097803390811</c:v>
                </c:pt>
                <c:pt idx="176">
                  <c:v>28.813422580851356</c:v>
                </c:pt>
                <c:pt idx="177">
                  <c:v>21.573224681058246</c:v>
                </c:pt>
                <c:pt idx="178">
                  <c:v>24.327821023392449</c:v>
                </c:pt>
                <c:pt idx="179">
                  <c:v>25.322173146969284</c:v>
                </c:pt>
                <c:pt idx="180">
                  <c:v>17.397935162166473</c:v>
                </c:pt>
                <c:pt idx="181">
                  <c:v>18.245028353797959</c:v>
                </c:pt>
                <c:pt idx="182">
                  <c:v>16.344450087828225</c:v>
                </c:pt>
                <c:pt idx="183">
                  <c:v>11.45557754828374</c:v>
                </c:pt>
                <c:pt idx="184">
                  <c:v>8.572323178876136</c:v>
                </c:pt>
                <c:pt idx="185">
                  <c:v>15.771213610829861</c:v>
                </c:pt>
                <c:pt idx="186">
                  <c:v>0.39009364409042868</c:v>
                </c:pt>
                <c:pt idx="187">
                  <c:v>14.212177033249141</c:v>
                </c:pt>
                <c:pt idx="188">
                  <c:v>9.7286031239213493</c:v>
                </c:pt>
                <c:pt idx="189">
                  <c:v>2.1167510687414044</c:v>
                </c:pt>
                <c:pt idx="190">
                  <c:v>8.5161312301442234</c:v>
                </c:pt>
                <c:pt idx="191">
                  <c:v>7.0873135337538944</c:v>
                </c:pt>
                <c:pt idx="192">
                  <c:v>15.788024595493138</c:v>
                </c:pt>
                <c:pt idx="193">
                  <c:v>-0.40758762812974331</c:v>
                </c:pt>
                <c:pt idx="194">
                  <c:v>8.9629608224699737</c:v>
                </c:pt>
                <c:pt idx="195">
                  <c:v>1.8010923567387547</c:v>
                </c:pt>
                <c:pt idx="196">
                  <c:v>0.13316087850911898</c:v>
                </c:pt>
                <c:pt idx="197">
                  <c:v>7.3814012654362733</c:v>
                </c:pt>
                <c:pt idx="198">
                  <c:v>1.5452695901443894</c:v>
                </c:pt>
                <c:pt idx="199">
                  <c:v>13.829709382199315</c:v>
                </c:pt>
                <c:pt idx="200">
                  <c:v>20.116998325062042</c:v>
                </c:pt>
                <c:pt idx="201">
                  <c:v>0.74066532424010745</c:v>
                </c:pt>
                <c:pt idx="202">
                  <c:v>1.0036460843037214</c:v>
                </c:pt>
                <c:pt idx="203">
                  <c:v>0.43542760273041936</c:v>
                </c:pt>
                <c:pt idx="204">
                  <c:v>4.0622172937577998</c:v>
                </c:pt>
                <c:pt idx="205">
                  <c:v>6.0084115181103916</c:v>
                </c:pt>
                <c:pt idx="206">
                  <c:v>8.8697749074901271</c:v>
                </c:pt>
                <c:pt idx="207">
                  <c:v>-3.3244969667520448E-2</c:v>
                </c:pt>
                <c:pt idx="208">
                  <c:v>0.79437827523256344</c:v>
                </c:pt>
                <c:pt idx="209">
                  <c:v>4.8739455531626694</c:v>
                </c:pt>
                <c:pt idx="210">
                  <c:v>2.8012784441994767</c:v>
                </c:pt>
                <c:pt idx="211">
                  <c:v>20.116998325062042</c:v>
                </c:pt>
                <c:pt idx="212">
                  <c:v>11.302523851116629</c:v>
                </c:pt>
                <c:pt idx="213">
                  <c:v>11.302523851116629</c:v>
                </c:pt>
                <c:pt idx="214">
                  <c:v>11.302523851116629</c:v>
                </c:pt>
                <c:pt idx="215">
                  <c:v>11.302523851116629</c:v>
                </c:pt>
                <c:pt idx="216">
                  <c:v>11.302523851116629</c:v>
                </c:pt>
                <c:pt idx="217">
                  <c:v>6.2528134242610989</c:v>
                </c:pt>
                <c:pt idx="218">
                  <c:v>11.302523851116629</c:v>
                </c:pt>
                <c:pt idx="219">
                  <c:v>7.5580063477668498</c:v>
                </c:pt>
                <c:pt idx="220">
                  <c:v>11.302523851116629</c:v>
                </c:pt>
                <c:pt idx="221">
                  <c:v>4.2421080015584121</c:v>
                </c:pt>
                <c:pt idx="222">
                  <c:v>11.302523851116629</c:v>
                </c:pt>
                <c:pt idx="223">
                  <c:v>6.9563439220532697</c:v>
                </c:pt>
                <c:pt idx="224">
                  <c:v>0.89581463384570814</c:v>
                </c:pt>
                <c:pt idx="225">
                  <c:v>11.302523851116629</c:v>
                </c:pt>
                <c:pt idx="226">
                  <c:v>10.59261049494148</c:v>
                </c:pt>
                <c:pt idx="227">
                  <c:v>11.061618826793408</c:v>
                </c:pt>
                <c:pt idx="228">
                  <c:v>0.46613932982442047</c:v>
                </c:pt>
                <c:pt idx="229">
                  <c:v>3.3083853408903958</c:v>
                </c:pt>
                <c:pt idx="230">
                  <c:v>11.302523851116629</c:v>
                </c:pt>
                <c:pt idx="231">
                  <c:v>11.302523851116629</c:v>
                </c:pt>
                <c:pt idx="232">
                  <c:v>11.302523851116629</c:v>
                </c:pt>
                <c:pt idx="233">
                  <c:v>3.7772626726521383</c:v>
                </c:pt>
                <c:pt idx="234">
                  <c:v>8.6497761202634216</c:v>
                </c:pt>
                <c:pt idx="235">
                  <c:v>0.95222867376235643</c:v>
                </c:pt>
                <c:pt idx="236">
                  <c:v>0.20156414261887595</c:v>
                </c:pt>
                <c:pt idx="237">
                  <c:v>-0.17757612564722605</c:v>
                </c:pt>
                <c:pt idx="238">
                  <c:v>11.302523851116629</c:v>
                </c:pt>
                <c:pt idx="239">
                  <c:v>11.302523851116629</c:v>
                </c:pt>
                <c:pt idx="240">
                  <c:v>11.302523851116629</c:v>
                </c:pt>
                <c:pt idx="241">
                  <c:v>11.302523851116629</c:v>
                </c:pt>
                <c:pt idx="242">
                  <c:v>10.415135369365196</c:v>
                </c:pt>
                <c:pt idx="243">
                  <c:v>1.7695556548921711</c:v>
                </c:pt>
                <c:pt idx="244">
                  <c:v>11.547689423214189</c:v>
                </c:pt>
                <c:pt idx="245">
                  <c:v>8.6018373254782645</c:v>
                </c:pt>
                <c:pt idx="246">
                  <c:v>17.713275416422697</c:v>
                </c:pt>
                <c:pt idx="247">
                  <c:v>15.234667161832185</c:v>
                </c:pt>
                <c:pt idx="248">
                  <c:v>18.096620065384624</c:v>
                </c:pt>
                <c:pt idx="249">
                  <c:v>18.096620065384624</c:v>
                </c:pt>
                <c:pt idx="250">
                  <c:v>15.254382625676682</c:v>
                </c:pt>
                <c:pt idx="251">
                  <c:v>17.483184438376682</c:v>
                </c:pt>
                <c:pt idx="252">
                  <c:v>11.654651527061542</c:v>
                </c:pt>
                <c:pt idx="253">
                  <c:v>15.864278907215176</c:v>
                </c:pt>
                <c:pt idx="254">
                  <c:v>17.070930194391551</c:v>
                </c:pt>
                <c:pt idx="255">
                  <c:v>11.242321983212102</c:v>
                </c:pt>
                <c:pt idx="256">
                  <c:v>18.096620065384624</c:v>
                </c:pt>
                <c:pt idx="257">
                  <c:v>18.096620065384624</c:v>
                </c:pt>
                <c:pt idx="258">
                  <c:v>18.096620065384624</c:v>
                </c:pt>
                <c:pt idx="259">
                  <c:v>18.096620065384624</c:v>
                </c:pt>
                <c:pt idx="260">
                  <c:v>18.096620065384624</c:v>
                </c:pt>
                <c:pt idx="261">
                  <c:v>18.096620065384624</c:v>
                </c:pt>
                <c:pt idx="262">
                  <c:v>14.937696706431609</c:v>
                </c:pt>
                <c:pt idx="263">
                  <c:v>18.096620065384624</c:v>
                </c:pt>
                <c:pt idx="264">
                  <c:v>15.351794947035307</c:v>
                </c:pt>
                <c:pt idx="265">
                  <c:v>14.596464032202555</c:v>
                </c:pt>
                <c:pt idx="266">
                  <c:v>15.94782755399932</c:v>
                </c:pt>
                <c:pt idx="267">
                  <c:v>11.517121279270405</c:v>
                </c:pt>
                <c:pt idx="268">
                  <c:v>15.01106707188144</c:v>
                </c:pt>
                <c:pt idx="269">
                  <c:v>13.315215581828161</c:v>
                </c:pt>
                <c:pt idx="270">
                  <c:v>6.1203996760756674</c:v>
                </c:pt>
                <c:pt idx="271">
                  <c:v>17.919862137572554</c:v>
                </c:pt>
                <c:pt idx="272">
                  <c:v>17.323345931498221</c:v>
                </c:pt>
                <c:pt idx="273">
                  <c:v>10.345455222406382</c:v>
                </c:pt>
                <c:pt idx="274">
                  <c:v>11.041428255731052</c:v>
                </c:pt>
                <c:pt idx="275">
                  <c:v>25.480455697785093</c:v>
                </c:pt>
                <c:pt idx="276">
                  <c:v>16.030145261002726</c:v>
                </c:pt>
                <c:pt idx="277">
                  <c:v>42.898061451612904</c:v>
                </c:pt>
                <c:pt idx="278">
                  <c:v>42.898061451612904</c:v>
                </c:pt>
                <c:pt idx="279">
                  <c:v>42.898061451612904</c:v>
                </c:pt>
                <c:pt idx="280">
                  <c:v>36.220258825751237</c:v>
                </c:pt>
                <c:pt idx="281">
                  <c:v>31.686094011620099</c:v>
                </c:pt>
                <c:pt idx="282">
                  <c:v>28.071239977326751</c:v>
                </c:pt>
                <c:pt idx="283">
                  <c:v>29.762939372190541</c:v>
                </c:pt>
                <c:pt idx="284">
                  <c:v>42.898061451612904</c:v>
                </c:pt>
                <c:pt idx="285">
                  <c:v>33.618423948854407</c:v>
                </c:pt>
                <c:pt idx="286">
                  <c:v>31.236144419376359</c:v>
                </c:pt>
                <c:pt idx="287">
                  <c:v>40.222995267151063</c:v>
                </c:pt>
                <c:pt idx="288">
                  <c:v>29.621415406082935</c:v>
                </c:pt>
                <c:pt idx="289">
                  <c:v>19.175447307746001</c:v>
                </c:pt>
                <c:pt idx="290">
                  <c:v>42.898061451612904</c:v>
                </c:pt>
                <c:pt idx="291">
                  <c:v>42.898061451612904</c:v>
                </c:pt>
                <c:pt idx="292">
                  <c:v>42.898061451612904</c:v>
                </c:pt>
                <c:pt idx="293">
                  <c:v>39.761238377735722</c:v>
                </c:pt>
                <c:pt idx="294">
                  <c:v>35.271973852852284</c:v>
                </c:pt>
                <c:pt idx="295">
                  <c:v>39.332874980322984</c:v>
                </c:pt>
                <c:pt idx="296">
                  <c:v>26.098138749858204</c:v>
                </c:pt>
                <c:pt idx="297">
                  <c:v>21.643406516704204</c:v>
                </c:pt>
                <c:pt idx="298">
                  <c:v>40.739137443541537</c:v>
                </c:pt>
                <c:pt idx="299">
                  <c:v>42.898061451612904</c:v>
                </c:pt>
                <c:pt idx="300">
                  <c:v>42.898061451612904</c:v>
                </c:pt>
                <c:pt idx="301">
                  <c:v>39.278024593457516</c:v>
                </c:pt>
                <c:pt idx="302">
                  <c:v>42.898061451612904</c:v>
                </c:pt>
                <c:pt idx="303">
                  <c:v>42.898061451612904</c:v>
                </c:pt>
                <c:pt idx="304">
                  <c:v>41.56511028720395</c:v>
                </c:pt>
                <c:pt idx="305">
                  <c:v>66.178811048434056</c:v>
                </c:pt>
                <c:pt idx="306">
                  <c:v>76.585416417948693</c:v>
                </c:pt>
                <c:pt idx="307">
                  <c:v>76.585416417948693</c:v>
                </c:pt>
                <c:pt idx="308">
                  <c:v>76.585416417948693</c:v>
                </c:pt>
                <c:pt idx="309">
                  <c:v>55.214208518537852</c:v>
                </c:pt>
                <c:pt idx="310">
                  <c:v>76.585416417948693</c:v>
                </c:pt>
                <c:pt idx="311">
                  <c:v>58.058383466528284</c:v>
                </c:pt>
                <c:pt idx="312">
                  <c:v>70.0750425442763</c:v>
                </c:pt>
                <c:pt idx="313">
                  <c:v>23.345259185805418</c:v>
                </c:pt>
                <c:pt idx="314">
                  <c:v>76.585416417948693</c:v>
                </c:pt>
                <c:pt idx="315">
                  <c:v>76.585416417948693</c:v>
                </c:pt>
                <c:pt idx="316">
                  <c:v>5.0928256953155095</c:v>
                </c:pt>
                <c:pt idx="317">
                  <c:v>38.367302357583533</c:v>
                </c:pt>
                <c:pt idx="318">
                  <c:v>30.535334979121853</c:v>
                </c:pt>
                <c:pt idx="319">
                  <c:v>32.24422640711829</c:v>
                </c:pt>
                <c:pt idx="320">
                  <c:v>34.712466380941486</c:v>
                </c:pt>
                <c:pt idx="321">
                  <c:v>33.716099314448819</c:v>
                </c:pt>
                <c:pt idx="322">
                  <c:v>31.648313406582883</c:v>
                </c:pt>
                <c:pt idx="323">
                  <c:v>43.550495722650496</c:v>
                </c:pt>
                <c:pt idx="324">
                  <c:v>22.571455744815569</c:v>
                </c:pt>
                <c:pt idx="325">
                  <c:v>36.968925225653734</c:v>
                </c:pt>
                <c:pt idx="326">
                  <c:v>18.426938632079956</c:v>
                </c:pt>
                <c:pt idx="327">
                  <c:v>41.045214261225297</c:v>
                </c:pt>
                <c:pt idx="328">
                  <c:v>41.620809968560593</c:v>
                </c:pt>
                <c:pt idx="329">
                  <c:v>45.233213059405955</c:v>
                </c:pt>
                <c:pt idx="330">
                  <c:v>44.457915918916235</c:v>
                </c:pt>
                <c:pt idx="331">
                  <c:v>47.478260607935994</c:v>
                </c:pt>
                <c:pt idx="332">
                  <c:v>39.974732319541538</c:v>
                </c:pt>
                <c:pt idx="333">
                  <c:v>50.90348776143415</c:v>
                </c:pt>
                <c:pt idx="334">
                  <c:v>38.025506773942766</c:v>
                </c:pt>
                <c:pt idx="335">
                  <c:v>37.402255748145251</c:v>
                </c:pt>
                <c:pt idx="336">
                  <c:v>18.769286576892377</c:v>
                </c:pt>
                <c:pt idx="337">
                  <c:v>42.425302156057349</c:v>
                </c:pt>
                <c:pt idx="338">
                  <c:v>41.397017113496361</c:v>
                </c:pt>
                <c:pt idx="339">
                  <c:v>21.349219683681707</c:v>
                </c:pt>
                <c:pt idx="340">
                  <c:v>22.945578549757137</c:v>
                </c:pt>
                <c:pt idx="341">
                  <c:v>25.621994060539876</c:v>
                </c:pt>
                <c:pt idx="342">
                  <c:v>27.181841725103205</c:v>
                </c:pt>
                <c:pt idx="343">
                  <c:v>31.611125008440752</c:v>
                </c:pt>
                <c:pt idx="344">
                  <c:v>22.754107741831998</c:v>
                </c:pt>
                <c:pt idx="345">
                  <c:v>30.481976761702182</c:v>
                </c:pt>
                <c:pt idx="346">
                  <c:v>22.32039962388049</c:v>
                </c:pt>
                <c:pt idx="347">
                  <c:v>24.356008308136872</c:v>
                </c:pt>
                <c:pt idx="348">
                  <c:v>31.804328816437678</c:v>
                </c:pt>
                <c:pt idx="349">
                  <c:v>27.617230643124451</c:v>
                </c:pt>
                <c:pt idx="350">
                  <c:v>26.492214996560296</c:v>
                </c:pt>
                <c:pt idx="351">
                  <c:v>25.552361157656584</c:v>
                </c:pt>
                <c:pt idx="352">
                  <c:v>22.756408741926993</c:v>
                </c:pt>
                <c:pt idx="353">
                  <c:v>29.679050328467831</c:v>
                </c:pt>
                <c:pt idx="354">
                  <c:v>30.499495662428323</c:v>
                </c:pt>
                <c:pt idx="355">
                  <c:v>29.496903920929235</c:v>
                </c:pt>
                <c:pt idx="356">
                  <c:v>21.849230204377413</c:v>
                </c:pt>
                <c:pt idx="357">
                  <c:v>34.952754246755624</c:v>
                </c:pt>
                <c:pt idx="358">
                  <c:v>25.402037851433946</c:v>
                </c:pt>
                <c:pt idx="359">
                  <c:v>30.457941360707881</c:v>
                </c:pt>
                <c:pt idx="360">
                  <c:v>22.320828723899123</c:v>
                </c:pt>
                <c:pt idx="361">
                  <c:v>34.657993434554591</c:v>
                </c:pt>
                <c:pt idx="362">
                  <c:v>50.696470298416635</c:v>
                </c:pt>
                <c:pt idx="363">
                  <c:v>44.629592647295766</c:v>
                </c:pt>
                <c:pt idx="364">
                  <c:v>51.542141133419101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780344"/>
        <c:axId val="298780736"/>
      </c:areaChart>
      <c:catAx>
        <c:axId val="2983844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3175">
            <a:solidFill>
              <a:srgbClr val="A6A6A6"/>
            </a:solidFill>
            <a:prstDash val="solid"/>
          </a:ln>
        </c:spPr>
        <c:crossAx val="298384840"/>
        <c:crosses val="autoZero"/>
        <c:auto val="0"/>
        <c:lblAlgn val="ctr"/>
        <c:lblOffset val="100"/>
        <c:tickMarkSkip val="1"/>
        <c:noMultiLvlLbl val="0"/>
      </c:catAx>
      <c:valAx>
        <c:axId val="29838484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384448"/>
        <c:crosses val="autoZero"/>
        <c:crossBetween val="midCat"/>
        <c:majorUnit val="50"/>
        <c:minorUnit val="50"/>
      </c:valAx>
      <c:catAx>
        <c:axId val="298780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98780736"/>
        <c:crosses val="autoZero"/>
        <c:auto val="0"/>
        <c:lblAlgn val="ctr"/>
        <c:lblOffset val="100"/>
        <c:noMultiLvlLbl val="0"/>
      </c:catAx>
      <c:valAx>
        <c:axId val="298780736"/>
        <c:scaling>
          <c:orientation val="minMax"/>
        </c:scaling>
        <c:delete val="1"/>
        <c:axPos val="l"/>
        <c:numFmt formatCode="0\ \ \ \ _)" sourceLinked="1"/>
        <c:majorTickMark val="out"/>
        <c:minorTickMark val="none"/>
        <c:tickLblPos val="nextTo"/>
        <c:crossAx val="29878034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000" b="1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2014</a:t>
            </a:r>
          </a:p>
        </c:rich>
      </c:tx>
      <c:layout>
        <c:manualLayout>
          <c:xMode val="edge"/>
          <c:yMode val="edge"/>
          <c:x val="1.4634146341463415E-2"/>
          <c:y val="1.56862745098039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1'!$F$548:$F$555</c:f>
              <c:strCache>
                <c:ptCount val="8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spPr>
            <a:solidFill>
              <a:srgbClr val="CCFF99"/>
            </a:solidFill>
          </c:spPr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6FB124"/>
              </a:solidFill>
            </c:spPr>
          </c:dPt>
          <c:dPt>
            <c:idx val="3"/>
            <c:bubble3D val="0"/>
            <c:spPr>
              <a:solidFill>
                <a:srgbClr val="E485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00FF"/>
              </a:solidFill>
            </c:spPr>
          </c:dPt>
          <c:dPt>
            <c:idx val="6"/>
            <c:bubble3D val="0"/>
            <c:spPr>
              <a:solidFill>
                <a:srgbClr val="464394"/>
              </a:solidFill>
            </c:spPr>
          </c:dPt>
          <c:dPt>
            <c:idx val="7"/>
            <c:bubble3D val="0"/>
            <c:spPr>
              <a:solidFill>
                <a:srgbClr val="BA0F16"/>
              </a:solidFill>
            </c:spPr>
          </c:dPt>
          <c:dPt>
            <c:idx val="8"/>
            <c:bubble3D val="0"/>
            <c:spPr>
              <a:solidFill>
                <a:srgbClr val="CC99CC"/>
              </a:solidFill>
            </c:spPr>
          </c:dPt>
          <c:dPt>
            <c:idx val="9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layout>
                <c:manualLayout>
                  <c:x val="-0.1300813008130082"/>
                  <c:y val="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2E0B8E93-426F-4F67-91A8-10981FCCDC0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357723577235773"/>
                  <c:y val="-4.792972953607526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D27460A8-FC5A-4BBD-8AB1-4AE7556312A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1'!$C$547:$C$555</c:f>
              <c:strCache>
                <c:ptCount val="9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Eólica</c:v>
                </c:pt>
                <c:pt idx="5">
                  <c:v>Hidráulica (1)</c:v>
                </c:pt>
                <c:pt idx="6">
                  <c:v>Solar fotovoltaica</c:v>
                </c:pt>
                <c:pt idx="7">
                  <c:v>Solar térmica</c:v>
                </c:pt>
                <c:pt idx="8">
                  <c:v>Otras renovables</c:v>
                </c:pt>
              </c:strCache>
            </c:strRef>
          </c:cat>
          <c:val>
            <c:numRef>
              <c:f>'Data 1'!$G$548:$G$555</c:f>
              <c:numCache>
                <c:formatCode>#,##0.0</c:formatCode>
                <c:ptCount val="8"/>
                <c:pt idx="0">
                  <c:v>57.2</c:v>
                </c:pt>
                <c:pt idx="1">
                  <c:v>42.8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FB114"/>
              </a:solidFill>
            </c:spPr>
          </c:dPt>
          <c:dPt>
            <c:idx val="5"/>
            <c:bubble3D val="0"/>
            <c:spPr>
              <a:solidFill>
                <a:srgbClr val="0090D1"/>
              </a:solidFill>
            </c:spPr>
          </c:dPt>
          <c:dPt>
            <c:idx val="6"/>
            <c:bubble3D val="0"/>
            <c:spPr>
              <a:solidFill>
                <a:srgbClr val="E48500"/>
              </a:solidFill>
            </c:spPr>
          </c:dPt>
          <c:dPt>
            <c:idx val="7"/>
            <c:bubble3D val="0"/>
            <c:spPr>
              <a:solidFill>
                <a:srgbClr val="FF0000"/>
              </a:solidFill>
            </c:spPr>
          </c:dPt>
          <c:dPt>
            <c:idx val="8"/>
            <c:bubble3D val="0"/>
            <c:spPr>
              <a:solidFill>
                <a:srgbClr val="9A5CBC"/>
              </a:solidFill>
            </c:spPr>
          </c:dPt>
          <c:dPt>
            <c:idx val="9"/>
            <c:bubble3D val="0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081300813008118"/>
                  <c:y val="3.6601307189542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32520325203252E-2"/>
                  <c:y val="0.10980392156862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284552845528454E-2"/>
                  <c:y val="9.9346405228757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7560975609756101E-2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634146341463414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7886178861788618"/>
                  <c:y val="-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4308943089430899E-2"/>
                  <c:y val="-0.10457516339869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1544715447154477"/>
                  <c:y val="-8.888888888888889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0054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59349593495936"/>
                      <c:h val="0.11809170912459473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1'!$C$547:$C$555</c:f>
              <c:strCache>
                <c:ptCount val="9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Eólica</c:v>
                </c:pt>
                <c:pt idx="5">
                  <c:v>Hidráulica (1)</c:v>
                </c:pt>
                <c:pt idx="6">
                  <c:v>Solar fotovoltaica</c:v>
                </c:pt>
                <c:pt idx="7">
                  <c:v>Solar térmica</c:v>
                </c:pt>
                <c:pt idx="8">
                  <c:v>Otras renovables</c:v>
                </c:pt>
              </c:strCache>
            </c:strRef>
          </c:cat>
          <c:val>
            <c:numRef>
              <c:f>'Data 1'!$D$547:$D$555</c:f>
              <c:numCache>
                <c:formatCode>#,##0.0</c:formatCode>
                <c:ptCount val="9"/>
                <c:pt idx="0">
                  <c:v>22</c:v>
                </c:pt>
                <c:pt idx="1">
                  <c:v>16.5</c:v>
                </c:pt>
                <c:pt idx="2">
                  <c:v>8.5</c:v>
                </c:pt>
                <c:pt idx="3">
                  <c:v>10.199999999999999</c:v>
                </c:pt>
                <c:pt idx="4">
                  <c:v>20.3</c:v>
                </c:pt>
                <c:pt idx="5">
                  <c:v>15.5</c:v>
                </c:pt>
                <c:pt idx="6">
                  <c:v>3.1</c:v>
                </c:pt>
                <c:pt idx="7">
                  <c:v>2</c:v>
                </c:pt>
                <c:pt idx="8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2015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1'!$F$561:$F$569</c:f>
              <c:strCache>
                <c:ptCount val="9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spPr>
            <a:solidFill>
              <a:srgbClr val="CCFF99"/>
            </a:solidFill>
          </c:spPr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6FB124"/>
              </a:solidFill>
            </c:spPr>
          </c:dPt>
          <c:dPt>
            <c:idx val="3"/>
            <c:bubble3D val="0"/>
            <c:spPr>
              <a:solidFill>
                <a:srgbClr val="E485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00FF"/>
              </a:solidFill>
            </c:spPr>
          </c:dPt>
          <c:dPt>
            <c:idx val="6"/>
            <c:bubble3D val="0"/>
            <c:spPr>
              <a:solidFill>
                <a:srgbClr val="464394"/>
              </a:solidFill>
            </c:spPr>
          </c:dPt>
          <c:dPt>
            <c:idx val="7"/>
            <c:bubble3D val="0"/>
            <c:spPr>
              <a:solidFill>
                <a:srgbClr val="BA0F16"/>
              </a:solidFill>
            </c:spPr>
          </c:dPt>
          <c:dPt>
            <c:idx val="8"/>
            <c:bubble3D val="0"/>
            <c:spPr>
              <a:solidFill>
                <a:srgbClr val="CC99CC"/>
              </a:solidFill>
            </c:spPr>
          </c:dPt>
          <c:dPt>
            <c:idx val="9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layout>
                <c:manualLayout>
                  <c:x val="-0.11382113821138218"/>
                  <c:y val="-2.61437908496732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34852EE5-707A-47D5-807C-2B687687B3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382113821138211"/>
                  <c:y val="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78F6791D-A225-442D-8276-8AD038349A7B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1'!$C$560:$C$569</c:f>
              <c:strCache>
                <c:ptCount val="10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(2)</c:v>
                </c:pt>
                <c:pt idx="5">
                  <c:v>Eólica</c:v>
                </c:pt>
                <c:pt idx="6">
                  <c:v>Hidráulica (1)</c:v>
                </c:pt>
                <c:pt idx="7">
                  <c:v>Solar fotovoltaica</c:v>
                </c:pt>
                <c:pt idx="8">
                  <c:v>Solar térmica</c:v>
                </c:pt>
                <c:pt idx="9">
                  <c:v>Otras renovables</c:v>
                </c:pt>
              </c:strCache>
            </c:strRef>
          </c:cat>
          <c:val>
            <c:numRef>
              <c:f>'Data 1'!$G$561:$G$569</c:f>
              <c:numCache>
                <c:formatCode>#,##0.0</c:formatCode>
                <c:ptCount val="9"/>
                <c:pt idx="0">
                  <c:v>63.1</c:v>
                </c:pt>
                <c:pt idx="1">
                  <c:v>36.9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FB11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rgbClr val="FF0000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8.9343319889891817E-2"/>
                  <c:y val="-6.1076835983737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9842135586710198E-2"/>
                  <c:y val="8.3255828315578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684015107867618E-2"/>
                  <c:y val="0.105925582831557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7.5326803661737371E-2"/>
                  <c:y val="0.115985384179918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50720184367198"/>
                  <c:y val="6.4960115279707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145918955252545"/>
                  <c:y val="4.3172250527507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03828180014085"/>
                      <c:h val="0.1623377077865266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2682926829268293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3963254593175853"/>
                  <c:y val="-6.075446451546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884962550412903E-2"/>
                  <c:y val="-0.104851422983891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3558517380449389"/>
                  <c:y val="-7.870886727394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5982433788971745"/>
                  <c:y val="-1.1383528606898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24694444444444927"/>
                  <c:y val="-6.1148148148148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1'!$C$560:$C$569</c:f>
              <c:strCache>
                <c:ptCount val="10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(2)</c:v>
                </c:pt>
                <c:pt idx="5">
                  <c:v>Eólica</c:v>
                </c:pt>
                <c:pt idx="6">
                  <c:v>Hidráulica (1)</c:v>
                </c:pt>
                <c:pt idx="7">
                  <c:v>Solar fotovoltaica</c:v>
                </c:pt>
                <c:pt idx="8">
                  <c:v>Solar térmica</c:v>
                </c:pt>
                <c:pt idx="9">
                  <c:v>Otras renovables</c:v>
                </c:pt>
              </c:strCache>
            </c:strRef>
          </c:cat>
          <c:val>
            <c:numRef>
              <c:f>'Data 1'!$D$560:$D$569</c:f>
              <c:numCache>
                <c:formatCode>#,##0.0</c:formatCode>
                <c:ptCount val="10"/>
                <c:pt idx="0">
                  <c:v>21.8</c:v>
                </c:pt>
                <c:pt idx="1">
                  <c:v>20.3</c:v>
                </c:pt>
                <c:pt idx="2">
                  <c:v>10.1</c:v>
                </c:pt>
                <c:pt idx="3">
                  <c:v>10.1</c:v>
                </c:pt>
                <c:pt idx="4">
                  <c:v>0.8</c:v>
                </c:pt>
                <c:pt idx="5">
                  <c:v>19</c:v>
                </c:pt>
                <c:pt idx="6">
                  <c:v>11</c:v>
                </c:pt>
                <c:pt idx="7">
                  <c:v>3.1</c:v>
                </c:pt>
                <c:pt idx="8">
                  <c:v>2</c:v>
                </c:pt>
                <c:pt idx="9">
                  <c:v>1.8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8592987978368E-2"/>
          <c:y val="0.18246406285307051"/>
          <c:w val="0.87211336257901495"/>
          <c:h val="0.6735113243294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1'!$C$574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cat>
            <c:numRef>
              <c:f>'Data 1'!$D$573:$M$573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1'!$D$574:$M$574</c:f>
              <c:numCache>
                <c:formatCode>#,##0.0</c:formatCode>
                <c:ptCount val="10"/>
                <c:pt idx="0">
                  <c:v>96.815246909291048</c:v>
                </c:pt>
                <c:pt idx="1">
                  <c:v>96.287040944211881</c:v>
                </c:pt>
                <c:pt idx="2">
                  <c:v>97.409637411906843</c:v>
                </c:pt>
                <c:pt idx="3">
                  <c:v>96.575675462673487</c:v>
                </c:pt>
                <c:pt idx="4">
                  <c:v>97.643841894457537</c:v>
                </c:pt>
                <c:pt idx="5">
                  <c:v>96.243712858242532</c:v>
                </c:pt>
                <c:pt idx="6">
                  <c:v>97.362283753264236</c:v>
                </c:pt>
                <c:pt idx="7">
                  <c:v>97.441707927673832</c:v>
                </c:pt>
                <c:pt idx="8">
                  <c:v>97.87833523942308</c:v>
                </c:pt>
                <c:pt idx="9">
                  <c:v>97.597350329407519</c:v>
                </c:pt>
              </c:numCache>
            </c:numRef>
          </c:val>
        </c:ser>
        <c:ser>
          <c:idx val="0"/>
          <c:order val="1"/>
          <c:tx>
            <c:strRef>
              <c:f>'Data 1'!$C$575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'Data 1'!$D$573:$M$573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1'!$D$575:$M$575</c:f>
              <c:numCache>
                <c:formatCode>#,##0.0</c:formatCode>
                <c:ptCount val="10"/>
                <c:pt idx="0">
                  <c:v>70.964435716774261</c:v>
                </c:pt>
                <c:pt idx="1">
                  <c:v>81.045288621252936</c:v>
                </c:pt>
                <c:pt idx="2">
                  <c:v>57.653682992504862</c:v>
                </c:pt>
                <c:pt idx="3">
                  <c:v>38.470324779791383</c:v>
                </c:pt>
                <c:pt idx="4">
                  <c:v>23.715691366858017</c:v>
                </c:pt>
                <c:pt idx="5">
                  <c:v>44.825619149049764</c:v>
                </c:pt>
                <c:pt idx="6">
                  <c:v>59.75270995675357</c:v>
                </c:pt>
                <c:pt idx="7">
                  <c:v>43.611213467374483</c:v>
                </c:pt>
                <c:pt idx="8">
                  <c:v>50.030030820916913</c:v>
                </c:pt>
                <c:pt idx="9">
                  <c:v>61.759483557085524</c:v>
                </c:pt>
              </c:numCache>
            </c:numRef>
          </c:val>
        </c:ser>
        <c:ser>
          <c:idx val="1"/>
          <c:order val="2"/>
          <c:tx>
            <c:strRef>
              <c:f>'Data 1'!$C$577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1'!$D$573:$M$573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1'!$D$577:$M$577</c:f>
              <c:numCache>
                <c:formatCode>#,##0.0</c:formatCode>
                <c:ptCount val="10"/>
                <c:pt idx="0">
                  <c:v>49.457249225417939</c:v>
                </c:pt>
                <c:pt idx="1">
                  <c:v>39.812572936661255</c:v>
                </c:pt>
                <c:pt idx="2">
                  <c:v>51.285128698641749</c:v>
                </c:pt>
                <c:pt idx="3">
                  <c:v>41.666272684674418</c:v>
                </c:pt>
                <c:pt idx="4">
                  <c:v>31.577751023569977</c:v>
                </c:pt>
                <c:pt idx="5">
                  <c:v>24.838317867478949</c:v>
                </c:pt>
                <c:pt idx="6">
                  <c:v>18.562680317152925</c:v>
                </c:pt>
                <c:pt idx="7">
                  <c:v>11.7401394607044</c:v>
                </c:pt>
                <c:pt idx="8">
                  <c:v>10.649584769632318</c:v>
                </c:pt>
                <c:pt idx="9">
                  <c:v>12.863811810722803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98782304"/>
        <c:axId val="298782696"/>
      </c:barChart>
      <c:catAx>
        <c:axId val="298782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782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8782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78230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7107759914738"/>
          <c:y val="4.3355060749856601E-2"/>
          <c:w val="0.50175021894158256"/>
          <c:h val="0.126622992125984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1'!$C$581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1'!$D$581:$M$581</c:f>
              <c:numCache>
                <c:formatCode>#,##0</c:formatCode>
                <c:ptCount val="10"/>
                <c:pt idx="0">
                  <c:v>3077.31</c:v>
                </c:pt>
                <c:pt idx="1">
                  <c:v>2943.855</c:v>
                </c:pt>
                <c:pt idx="2">
                  <c:v>3098.826</c:v>
                </c:pt>
                <c:pt idx="3">
                  <c:v>3170.4630000000002</c:v>
                </c:pt>
                <c:pt idx="4">
                  <c:v>3101.3575659999997</c:v>
                </c:pt>
                <c:pt idx="5">
                  <c:v>2764.8668510000007</c:v>
                </c:pt>
                <c:pt idx="6">
                  <c:v>2682.5315679999999</c:v>
                </c:pt>
                <c:pt idx="7">
                  <c:v>2350.6807719999997</c:v>
                </c:pt>
                <c:pt idx="8">
                  <c:v>2187.6258039999998</c:v>
                </c:pt>
                <c:pt idx="9">
                  <c:v>1865.2688719999999</c:v>
                </c:pt>
              </c:numCache>
            </c:numRef>
          </c:val>
        </c:ser>
        <c:ser>
          <c:idx val="8"/>
          <c:order val="1"/>
          <c:tx>
            <c:strRef>
              <c:f>'Data 1'!$C$582</c:f>
              <c:strCache>
                <c:ptCount val="1"/>
                <c:pt idx="0">
                  <c:v>Motores diésel</c:v>
                </c:pt>
              </c:strCache>
            </c:strRef>
          </c:tx>
          <c:spPr>
            <a:solidFill>
              <a:srgbClr val="8DA69F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1'!$D$582:$M$582</c:f>
              <c:numCache>
                <c:formatCode>#,##0</c:formatCode>
                <c:ptCount val="10"/>
                <c:pt idx="0">
                  <c:v>964.90200000000004</c:v>
                </c:pt>
                <c:pt idx="1">
                  <c:v>1005.606</c:v>
                </c:pt>
                <c:pt idx="2">
                  <c:v>1047.0809999999999</c:v>
                </c:pt>
                <c:pt idx="3">
                  <c:v>971.82500000000005</c:v>
                </c:pt>
                <c:pt idx="4">
                  <c:v>1027.620046</c:v>
                </c:pt>
                <c:pt idx="5">
                  <c:v>923.77561600000001</c:v>
                </c:pt>
                <c:pt idx="6">
                  <c:v>934.7699530000001</c:v>
                </c:pt>
                <c:pt idx="7">
                  <c:v>743.95184400000005</c:v>
                </c:pt>
                <c:pt idx="8">
                  <c:v>671.2483269999999</c:v>
                </c:pt>
                <c:pt idx="9">
                  <c:v>729.76561199999992</c:v>
                </c:pt>
              </c:numCache>
            </c:numRef>
          </c:val>
        </c:ser>
        <c:ser>
          <c:idx val="0"/>
          <c:order val="2"/>
          <c:tx>
            <c:strRef>
              <c:f>'Data 1'!$C$583</c:f>
              <c:strCache>
                <c:ptCount val="1"/>
                <c:pt idx="0">
                  <c:v>Turbina de gas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1'!$D$583:$M$583</c:f>
              <c:numCache>
                <c:formatCode>#,##0</c:formatCode>
                <c:ptCount val="10"/>
                <c:pt idx="0">
                  <c:v>292.05495200000001</c:v>
                </c:pt>
                <c:pt idx="1">
                  <c:v>311.44099999999997</c:v>
                </c:pt>
                <c:pt idx="2">
                  <c:v>272.50200000000001</c:v>
                </c:pt>
                <c:pt idx="3">
                  <c:v>339.36900000000003</c:v>
                </c:pt>
                <c:pt idx="4">
                  <c:v>299.41436599999997</c:v>
                </c:pt>
                <c:pt idx="5">
                  <c:v>350.92513600000001</c:v>
                </c:pt>
                <c:pt idx="6">
                  <c:v>340.94454099999996</c:v>
                </c:pt>
                <c:pt idx="7">
                  <c:v>509.30695299999996</c:v>
                </c:pt>
                <c:pt idx="8">
                  <c:v>581.7277069999999</c:v>
                </c:pt>
                <c:pt idx="9">
                  <c:v>582.13813800000003</c:v>
                </c:pt>
              </c:numCache>
            </c:numRef>
          </c:val>
        </c:ser>
        <c:ser>
          <c:idx val="3"/>
          <c:order val="3"/>
          <c:tx>
            <c:strRef>
              <c:f>'Data 1'!$C$584</c:f>
              <c:strCache>
                <c:ptCount val="1"/>
                <c:pt idx="0">
                  <c:v>Ciclo combinado (1)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1'!$D$584:$M$584</c:f>
              <c:numCache>
                <c:formatCode>#,##0</c:formatCode>
                <c:ptCount val="10"/>
                <c:pt idx="0">
                  <c:v>1341.915</c:v>
                </c:pt>
                <c:pt idx="1">
                  <c:v>1583.9949999999999</c:v>
                </c:pt>
                <c:pt idx="2">
                  <c:v>1523.49</c:v>
                </c:pt>
                <c:pt idx="3">
                  <c:v>1292.183</c:v>
                </c:pt>
                <c:pt idx="4">
                  <c:v>1135.633722</c:v>
                </c:pt>
                <c:pt idx="5">
                  <c:v>1326.738386</c:v>
                </c:pt>
                <c:pt idx="6">
                  <c:v>890.56031999999993</c:v>
                </c:pt>
                <c:pt idx="7">
                  <c:v>413.57582400000001</c:v>
                </c:pt>
                <c:pt idx="8">
                  <c:v>426.92470399999996</c:v>
                </c:pt>
                <c:pt idx="9">
                  <c:v>809.23946100000001</c:v>
                </c:pt>
              </c:numCache>
            </c:numRef>
          </c:val>
        </c:ser>
        <c:ser>
          <c:idx val="1"/>
          <c:order val="4"/>
          <c:tx>
            <c:strRef>
              <c:f>'Data 1'!$C$585</c:f>
              <c:strCache>
                <c:ptCount val="1"/>
                <c:pt idx="0">
                  <c:v>Generación auxiliar (2)</c:v>
                </c:pt>
              </c:strCache>
            </c:strRef>
          </c:tx>
          <c:spPr>
            <a:solidFill>
              <a:srgbClr val="C91C17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1'!$D$585:$M$585</c:f>
              <c:numCache>
                <c:formatCode>#,##0</c:formatCode>
                <c:ptCount val="10"/>
                <c:pt idx="0">
                  <c:v>6.3502199999999718</c:v>
                </c:pt>
                <c:pt idx="1">
                  <c:v>12.612</c:v>
                </c:pt>
                <c:pt idx="2">
                  <c:v>5.931</c:v>
                </c:pt>
                <c:pt idx="3">
                  <c:v>5.5659999999999998</c:v>
                </c:pt>
                <c:pt idx="4">
                  <c:v>6.6943319999999993</c:v>
                </c:pt>
                <c:pt idx="5">
                  <c:v>8.7246810000000004</c:v>
                </c:pt>
                <c:pt idx="6">
                  <c:v>8.8097250000000003</c:v>
                </c:pt>
                <c:pt idx="7">
                  <c:v>6.9008020000000005</c:v>
                </c:pt>
                <c:pt idx="8">
                  <c:v>7.695201</c:v>
                </c:pt>
                <c:pt idx="9">
                  <c:v>10.581854999999999</c:v>
                </c:pt>
              </c:numCache>
            </c:numRef>
          </c:val>
        </c:ser>
        <c:ser>
          <c:idx val="5"/>
          <c:order val="5"/>
          <c:tx>
            <c:strRef>
              <c:f>'Data 1'!$C$586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1'!$D$586:$M$586</c:f>
              <c:numCache>
                <c:formatCode>#,##0</c:formatCode>
                <c:ptCount val="10"/>
                <c:pt idx="0">
                  <c:v>4.8773560000000007</c:v>
                </c:pt>
                <c:pt idx="1">
                  <c:v>5.6559999999999997</c:v>
                </c:pt>
                <c:pt idx="2">
                  <c:v>5.4969999999999999</c:v>
                </c:pt>
                <c:pt idx="3">
                  <c:v>5.5430000000000001</c:v>
                </c:pt>
                <c:pt idx="4">
                  <c:v>5.5709999999999997</c:v>
                </c:pt>
                <c:pt idx="5">
                  <c:v>5.8289999999999997</c:v>
                </c:pt>
                <c:pt idx="6">
                  <c:v>6.5049999999999999</c:v>
                </c:pt>
                <c:pt idx="7">
                  <c:v>6.16</c:v>
                </c:pt>
                <c:pt idx="8">
                  <c:v>5.8390000000000004</c:v>
                </c:pt>
                <c:pt idx="9">
                  <c:v>5.319</c:v>
                </c:pt>
              </c:numCache>
            </c:numRef>
          </c:val>
        </c:ser>
        <c:ser>
          <c:idx val="6"/>
          <c:order val="6"/>
          <c:tx>
            <c:strRef>
              <c:f>'Data 1'!$C$587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1'!$D$587:$M$587</c:f>
              <c:numCache>
                <c:formatCode>#,##0</c:formatCode>
                <c:ptCount val="10"/>
                <c:pt idx="0">
                  <c:v>1.1007949999999997</c:v>
                </c:pt>
                <c:pt idx="1">
                  <c:v>1.952</c:v>
                </c:pt>
                <c:pt idx="2">
                  <c:v>28.38</c:v>
                </c:pt>
                <c:pt idx="3">
                  <c:v>80.933000000000007</c:v>
                </c:pt>
                <c:pt idx="4">
                  <c:v>87.757000000000005</c:v>
                </c:pt>
                <c:pt idx="5">
                  <c:v>101.221</c:v>
                </c:pt>
                <c:pt idx="6">
                  <c:v>115.59399999999999</c:v>
                </c:pt>
                <c:pt idx="7">
                  <c:v>122.098</c:v>
                </c:pt>
                <c:pt idx="8">
                  <c:v>122.773</c:v>
                </c:pt>
                <c:pt idx="9">
                  <c:v>122.637</c:v>
                </c:pt>
              </c:numCache>
            </c:numRef>
          </c:val>
        </c:ser>
        <c:ser>
          <c:idx val="7"/>
          <c:order val="7"/>
          <c:tx>
            <c:strRef>
              <c:f>'Data 1'!$C$588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1'!$D$588:$M$588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0.56899999999999995</c:v>
                </c:pt>
                <c:pt idx="7">
                  <c:v>0.74299999999999999</c:v>
                </c:pt>
                <c:pt idx="8">
                  <c:v>1.944</c:v>
                </c:pt>
                <c:pt idx="9">
                  <c:v>1.97271</c:v>
                </c:pt>
              </c:numCache>
            </c:numRef>
          </c:val>
        </c:ser>
        <c:ser>
          <c:idx val="4"/>
          <c:order val="8"/>
          <c:tx>
            <c:strRef>
              <c:f>'Data 1'!$C$589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1'!$D$589:$M$589</c:f>
              <c:numCache>
                <c:formatCode>#,##0</c:formatCode>
                <c:ptCount val="10"/>
                <c:pt idx="0">
                  <c:v>139.11284899999998</c:v>
                </c:pt>
                <c:pt idx="1">
                  <c:v>113.93300000000001</c:v>
                </c:pt>
                <c:pt idx="2">
                  <c:v>140.33199999999999</c:v>
                </c:pt>
                <c:pt idx="3">
                  <c:v>127.042</c:v>
                </c:pt>
                <c:pt idx="4">
                  <c:v>176.244</c:v>
                </c:pt>
                <c:pt idx="5">
                  <c:v>260.74799999999999</c:v>
                </c:pt>
                <c:pt idx="6">
                  <c:v>272.07600000000002</c:v>
                </c:pt>
                <c:pt idx="7">
                  <c:v>251.61500000000001</c:v>
                </c:pt>
                <c:pt idx="8">
                  <c:v>281.39</c:v>
                </c:pt>
                <c:pt idx="9">
                  <c:v>31.550159999999998</c:v>
                </c:pt>
              </c:numCache>
            </c:numRef>
          </c:val>
        </c:ser>
        <c:ser>
          <c:idx val="10"/>
          <c:order val="9"/>
          <c:tx>
            <c:strRef>
              <c:f>'Data 1'!$C$590</c:f>
              <c:strCache>
                <c:ptCount val="1"/>
                <c:pt idx="0">
                  <c:v>Residuos (3)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1'!$D$590:$M$590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302.19600000000003</c:v>
                </c:pt>
              </c:numCache>
            </c:numRef>
          </c:val>
        </c:ser>
        <c:ser>
          <c:idx val="9"/>
          <c:order val="10"/>
          <c:tx>
            <c:strRef>
              <c:f>'Data 1'!$C$592</c:f>
              <c:strCache>
                <c:ptCount val="1"/>
                <c:pt idx="0">
                  <c:v>Enlace Península-Baleares (4)</c:v>
                </c:pt>
              </c:strCache>
            </c:strRef>
          </c:tx>
          <c:invertIfNegative val="0"/>
          <c:cat>
            <c:numRef>
              <c:f>'Data 1'!$D$580:$M$580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1'!$D$592:$M$592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0.47640899999999992</c:v>
                </c:pt>
                <c:pt idx="6">
                  <c:v>570.24920300000008</c:v>
                </c:pt>
                <c:pt idx="7">
                  <c:v>1268.5085999999999</c:v>
                </c:pt>
                <c:pt idx="8">
                  <c:v>1298.2574659999998</c:v>
                </c:pt>
                <c:pt idx="9">
                  <c:v>1335.791802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98783480"/>
        <c:axId val="298783872"/>
      </c:barChart>
      <c:catAx>
        <c:axId val="2987834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783872"/>
        <c:crosses val="autoZero"/>
        <c:auto val="1"/>
        <c:lblAlgn val="ctr"/>
        <c:lblOffset val="100"/>
        <c:noMultiLvlLbl val="0"/>
      </c:catAx>
      <c:valAx>
        <c:axId val="2987838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783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2172767538377228"/>
          <c:w val="0.84251457249075767"/>
          <c:h val="0.6373287719596765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1'!$C$612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1'!$D$612:$M$612</c:f>
              <c:numCache>
                <c:formatCode>#,##0</c:formatCode>
                <c:ptCount val="10"/>
                <c:pt idx="0">
                  <c:v>0</c:v>
                </c:pt>
                <c:pt idx="1">
                  <c:v>1.1759999999999999</c:v>
                </c:pt>
                <c:pt idx="2">
                  <c:v>1.673</c:v>
                </c:pt>
                <c:pt idx="3">
                  <c:v>0.39800000000000002</c:v>
                </c:pt>
                <c:pt idx="4">
                  <c:v>0</c:v>
                </c:pt>
                <c:pt idx="5">
                  <c:v>1.675408</c:v>
                </c:pt>
                <c:pt idx="6">
                  <c:v>1.7913360000000005</c:v>
                </c:pt>
                <c:pt idx="7">
                  <c:v>3.0493670000000002</c:v>
                </c:pt>
                <c:pt idx="8">
                  <c:v>3.4790210000000004</c:v>
                </c:pt>
                <c:pt idx="9">
                  <c:v>3.5851999999999999</c:v>
                </c:pt>
              </c:numCache>
            </c:numRef>
          </c:val>
        </c:ser>
        <c:ser>
          <c:idx val="8"/>
          <c:order val="1"/>
          <c:tx>
            <c:strRef>
              <c:f>'Data 1'!$C$613</c:f>
              <c:strCache>
                <c:ptCount val="1"/>
                <c:pt idx="0">
                  <c:v>Motores diésel</c:v>
                </c:pt>
              </c:strCache>
            </c:strRef>
          </c:tx>
          <c:spPr>
            <a:solidFill>
              <a:srgbClr val="8DA69F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1'!$D$613:$M$613</c:f>
              <c:numCache>
                <c:formatCode>#,##0</c:formatCode>
                <c:ptCount val="10"/>
                <c:pt idx="0">
                  <c:v>2007.664</c:v>
                </c:pt>
                <c:pt idx="1">
                  <c:v>2042.002</c:v>
                </c:pt>
                <c:pt idx="2">
                  <c:v>2103.7660000000001</c:v>
                </c:pt>
                <c:pt idx="3">
                  <c:v>2140.6990000000001</c:v>
                </c:pt>
                <c:pt idx="4">
                  <c:v>2183.387772</c:v>
                </c:pt>
                <c:pt idx="5">
                  <c:v>2163.3760950000001</c:v>
                </c:pt>
                <c:pt idx="6">
                  <c:v>2110.1309289999999</c:v>
                </c:pt>
                <c:pt idx="7">
                  <c:v>2078.5581860000002</c:v>
                </c:pt>
                <c:pt idx="8">
                  <c:v>2145.1119040000003</c:v>
                </c:pt>
                <c:pt idx="9">
                  <c:v>2207.69236</c:v>
                </c:pt>
              </c:numCache>
            </c:numRef>
          </c:val>
        </c:ser>
        <c:ser>
          <c:idx val="0"/>
          <c:order val="2"/>
          <c:tx>
            <c:strRef>
              <c:f>'Data 1'!$C$614</c:f>
              <c:strCache>
                <c:ptCount val="1"/>
                <c:pt idx="0">
                  <c:v>Turbina de gas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1'!$D$614:$M$614</c:f>
              <c:numCache>
                <c:formatCode>#,##0</c:formatCode>
                <c:ptCount val="10"/>
                <c:pt idx="0">
                  <c:v>824.43111999999996</c:v>
                </c:pt>
                <c:pt idx="1">
                  <c:v>699.47</c:v>
                </c:pt>
                <c:pt idx="2">
                  <c:v>473.52600000000001</c:v>
                </c:pt>
                <c:pt idx="3">
                  <c:v>342.172054</c:v>
                </c:pt>
                <c:pt idx="4">
                  <c:v>343.281657</c:v>
                </c:pt>
                <c:pt idx="5">
                  <c:v>529.04614700000002</c:v>
                </c:pt>
                <c:pt idx="6">
                  <c:v>590.58269399999995</c:v>
                </c:pt>
                <c:pt idx="7">
                  <c:v>366.52871099999999</c:v>
                </c:pt>
                <c:pt idx="8">
                  <c:v>363.76684599999993</c:v>
                </c:pt>
                <c:pt idx="9">
                  <c:v>330.90378599999991</c:v>
                </c:pt>
              </c:numCache>
            </c:numRef>
          </c:val>
        </c:ser>
        <c:ser>
          <c:idx val="11"/>
          <c:order val="3"/>
          <c:tx>
            <c:strRef>
              <c:f>'Data 1'!$C$615</c:f>
              <c:strCache>
                <c:ptCount val="1"/>
                <c:pt idx="0">
                  <c:v>Turbina de vapor</c:v>
                </c:pt>
              </c:strCache>
            </c:strRef>
          </c:tx>
          <c:spPr>
            <a:solidFill>
              <a:srgbClr val="AF8E00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1'!$D$615:$M$615</c:f>
              <c:numCache>
                <c:formatCode>#,##0</c:formatCode>
                <c:ptCount val="10"/>
                <c:pt idx="0">
                  <c:v>3429.991</c:v>
                </c:pt>
                <c:pt idx="1">
                  <c:v>3306.8049999999998</c:v>
                </c:pt>
                <c:pt idx="2">
                  <c:v>3414.241</c:v>
                </c:pt>
                <c:pt idx="3">
                  <c:v>3243.6280000000002</c:v>
                </c:pt>
                <c:pt idx="4">
                  <c:v>2972.5871049999996</c:v>
                </c:pt>
                <c:pt idx="5">
                  <c:v>2637.8192430000004</c:v>
                </c:pt>
                <c:pt idx="6">
                  <c:v>2685.9388030000005</c:v>
                </c:pt>
                <c:pt idx="7">
                  <c:v>2465.0495530000003</c:v>
                </c:pt>
                <c:pt idx="8">
                  <c:v>2074.0360720000003</c:v>
                </c:pt>
                <c:pt idx="9">
                  <c:v>2225.313529</c:v>
                </c:pt>
              </c:numCache>
            </c:numRef>
          </c:val>
        </c:ser>
        <c:ser>
          <c:idx val="3"/>
          <c:order val="4"/>
          <c:tx>
            <c:strRef>
              <c:f>'Data 1'!$C$616</c:f>
              <c:strCache>
                <c:ptCount val="1"/>
                <c:pt idx="0">
                  <c:v>Ciclo combinado (1)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1'!$D$616:$M$616</c:f>
              <c:numCache>
                <c:formatCode>#,##0</c:formatCode>
                <c:ptCount val="10"/>
                <c:pt idx="0">
                  <c:v>2007.3969999999999</c:v>
                </c:pt>
                <c:pt idx="1">
                  <c:v>2443.2750000000001</c:v>
                </c:pt>
                <c:pt idx="2">
                  <c:v>2573.317</c:v>
                </c:pt>
                <c:pt idx="3">
                  <c:v>2552.328</c:v>
                </c:pt>
                <c:pt idx="4">
                  <c:v>2708.4101850000002</c:v>
                </c:pt>
                <c:pt idx="5">
                  <c:v>2918.8752369999997</c:v>
                </c:pt>
                <c:pt idx="6">
                  <c:v>2877.7715739999999</c:v>
                </c:pt>
                <c:pt idx="7">
                  <c:v>3052.6800279999998</c:v>
                </c:pt>
                <c:pt idx="8">
                  <c:v>3311.4489440000002</c:v>
                </c:pt>
                <c:pt idx="9">
                  <c:v>3213.0420700000004</c:v>
                </c:pt>
              </c:numCache>
            </c:numRef>
          </c:val>
        </c:ser>
        <c:ser>
          <c:idx val="1"/>
          <c:order val="5"/>
          <c:tx>
            <c:strRef>
              <c:f>'Data 1'!$C$617</c:f>
              <c:strCache>
                <c:ptCount val="1"/>
                <c:pt idx="0">
                  <c:v>Generación auxiliar (2)</c:v>
                </c:pt>
              </c:strCache>
            </c:strRef>
          </c:tx>
          <c:spPr>
            <a:solidFill>
              <a:srgbClr val="C91C17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1'!$D$617:$M$617</c:f>
              <c:numCache>
                <c:formatCode>#,##0</c:formatCode>
                <c:ptCount val="10"/>
                <c:pt idx="0">
                  <c:v>0</c:v>
                </c:pt>
                <c:pt idx="1">
                  <c:v>132.84</c:v>
                </c:pt>
                <c:pt idx="2">
                  <c:v>89.747</c:v>
                </c:pt>
                <c:pt idx="3">
                  <c:v>33.787999999999997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6"/>
          <c:tx>
            <c:strRef>
              <c:f>'Data 1'!$C$618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1'!$D$618:$M$618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1.071861</c:v>
                </c:pt>
                <c:pt idx="9">
                  <c:v>8.5571660000000005</c:v>
                </c:pt>
              </c:numCache>
            </c:numRef>
          </c:val>
        </c:ser>
        <c:ser>
          <c:idx val="5"/>
          <c:order val="7"/>
          <c:tx>
            <c:strRef>
              <c:f>'Data 1'!$C$619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1'!$D$619:$M$619</c:f>
              <c:numCache>
                <c:formatCode>#,##0</c:formatCode>
                <c:ptCount val="10"/>
                <c:pt idx="0">
                  <c:v>326.06357899999995</c:v>
                </c:pt>
                <c:pt idx="1">
                  <c:v>356.84</c:v>
                </c:pt>
                <c:pt idx="2">
                  <c:v>396.47500000000002</c:v>
                </c:pt>
                <c:pt idx="3">
                  <c:v>358.70699999999999</c:v>
                </c:pt>
                <c:pt idx="4">
                  <c:v>331.363</c:v>
                </c:pt>
                <c:pt idx="5">
                  <c:v>354.15499999999997</c:v>
                </c:pt>
                <c:pt idx="6">
                  <c:v>361.76778899999999</c:v>
                </c:pt>
                <c:pt idx="7">
                  <c:v>362.73429800000002</c:v>
                </c:pt>
                <c:pt idx="8">
                  <c:v>389.964</c:v>
                </c:pt>
                <c:pt idx="9">
                  <c:v>396.88305200000002</c:v>
                </c:pt>
              </c:numCache>
            </c:numRef>
          </c:val>
        </c:ser>
        <c:ser>
          <c:idx val="6"/>
          <c:order val="8"/>
          <c:tx>
            <c:strRef>
              <c:f>'Data 1'!$C$620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1'!$D$620:$M$620</c:f>
              <c:numCache>
                <c:formatCode>#,##0</c:formatCode>
                <c:ptCount val="10"/>
                <c:pt idx="0">
                  <c:v>2.9155499999999996</c:v>
                </c:pt>
                <c:pt idx="1">
                  <c:v>19.373000000000001</c:v>
                </c:pt>
                <c:pt idx="2">
                  <c:v>63.5</c:v>
                </c:pt>
                <c:pt idx="3">
                  <c:v>162.33000000000001</c:v>
                </c:pt>
                <c:pt idx="4">
                  <c:v>195.166</c:v>
                </c:pt>
                <c:pt idx="5">
                  <c:v>232.13900000000001</c:v>
                </c:pt>
                <c:pt idx="6">
                  <c:v>256.51100000000002</c:v>
                </c:pt>
                <c:pt idx="7">
                  <c:v>286.702</c:v>
                </c:pt>
                <c:pt idx="8">
                  <c:v>282.291</c:v>
                </c:pt>
                <c:pt idx="9">
                  <c:v>274.82016099999998</c:v>
                </c:pt>
              </c:numCache>
            </c:numRef>
          </c:val>
        </c:ser>
        <c:ser>
          <c:idx val="7"/>
          <c:order val="9"/>
          <c:tx>
            <c:strRef>
              <c:f>'Data 1'!$C$621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1'!$D$621:$M$621</c:f>
              <c:numCache>
                <c:formatCode>#,##0</c:formatCode>
                <c:ptCount val="10"/>
                <c:pt idx="0">
                  <c:v>218.19968400000002</c:v>
                </c:pt>
                <c:pt idx="1">
                  <c:v>213.28299999999999</c:v>
                </c:pt>
                <c:pt idx="2">
                  <c:v>217.21899999999999</c:v>
                </c:pt>
                <c:pt idx="3">
                  <c:v>273.05500000000001</c:v>
                </c:pt>
                <c:pt idx="4">
                  <c:v>160.56100000000001</c:v>
                </c:pt>
                <c:pt idx="5">
                  <c:v>33.148362999999996</c:v>
                </c:pt>
                <c:pt idx="6">
                  <c:v>8.0504540000000002</c:v>
                </c:pt>
                <c:pt idx="7">
                  <c:v>8.3870730000000009</c:v>
                </c:pt>
                <c:pt idx="8">
                  <c:v>8.8067220000000006</c:v>
                </c:pt>
                <c:pt idx="9">
                  <c:v>8.0542160000000003</c:v>
                </c:pt>
              </c:numCache>
            </c:numRef>
          </c:val>
        </c:ser>
        <c:ser>
          <c:idx val="4"/>
          <c:order val="10"/>
          <c:tx>
            <c:strRef>
              <c:f>'Data 1'!$C$622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1'!$D$611:$M$611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1'!$D$622:$M$622</c:f>
              <c:numCache>
                <c:formatCode>#,##0</c:formatCode>
                <c:ptCount val="10"/>
                <c:pt idx="0">
                  <c:v>2.8321869999999998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00018064"/>
        <c:axId val="300018456"/>
      </c:barChart>
      <c:catAx>
        <c:axId val="3000180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0018456"/>
        <c:crosses val="autoZero"/>
        <c:auto val="1"/>
        <c:lblAlgn val="ctr"/>
        <c:lblOffset val="100"/>
        <c:noMultiLvlLbl val="0"/>
      </c:catAx>
      <c:valAx>
        <c:axId val="30001845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0018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8968149513029745E-2"/>
          <c:y val="4.0232238766693115E-2"/>
          <c:w val="0.87108639585358494"/>
          <c:h val="0.14611918701276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450327099478E-2"/>
          <c:y val="0.17933153599862162"/>
          <c:w val="0.81619185598641442"/>
          <c:h val="0.674939411518202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1'!$C$627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1'!$D$627:$L$627</c:f>
              <c:numCache>
                <c:formatCode>#,##0</c:formatCode>
                <c:ptCount val="9"/>
                <c:pt idx="0">
                  <c:v>67098597.849999994</c:v>
                </c:pt>
                <c:pt idx="1">
                  <c:v>44182944.850000009</c:v>
                </c:pt>
                <c:pt idx="2">
                  <c:v>33053373.75</c:v>
                </c:pt>
                <c:pt idx="3">
                  <c:v>22515582.729999997</c:v>
                </c:pt>
                <c:pt idx="4">
                  <c:v>41103359.545100003</c:v>
                </c:pt>
                <c:pt idx="5">
                  <c:v>51122746.72474999</c:v>
                </c:pt>
                <c:pt idx="6">
                  <c:v>37551185.583400004</c:v>
                </c:pt>
                <c:pt idx="7">
                  <c:v>41154287.663800001</c:v>
                </c:pt>
                <c:pt idx="8">
                  <c:v>50149589.177049994</c:v>
                </c:pt>
              </c:numCache>
            </c:numRef>
          </c:val>
        </c:ser>
        <c:ser>
          <c:idx val="8"/>
          <c:order val="1"/>
          <c:tx>
            <c:strRef>
              <c:f>'Data 1'!$C$628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1'!$D$628:$L$628</c:f>
              <c:numCache>
                <c:formatCode>#,##0</c:formatCode>
                <c:ptCount val="9"/>
                <c:pt idx="0">
                  <c:v>8400621.1421999987</c:v>
                </c:pt>
                <c:pt idx="1">
                  <c:v>8222911.3400000008</c:v>
                </c:pt>
                <c:pt idx="2">
                  <c:v>7683628.6901999991</c:v>
                </c:pt>
                <c:pt idx="3">
                  <c:v>7321668.2871000012</c:v>
                </c:pt>
                <c:pt idx="4">
                  <c:v>6057486.2643099986</c:v>
                </c:pt>
                <c:pt idx="5">
                  <c:v>6116753.830620002</c:v>
                </c:pt>
                <c:pt idx="6">
                  <c:v>5491082.3975199992</c:v>
                </c:pt>
                <c:pt idx="7">
                  <c:v>5102790.334280001</c:v>
                </c:pt>
                <c:pt idx="8">
                  <c:v>5257556.5696300007</c:v>
                </c:pt>
              </c:numCache>
            </c:numRef>
          </c:val>
        </c:ser>
        <c:ser>
          <c:idx val="3"/>
          <c:order val="2"/>
          <c:tx>
            <c:strRef>
              <c:f>'Data 1'!$C$629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1'!$D$629:$L$629</c:f>
              <c:numCache>
                <c:formatCode>#,##0</c:formatCode>
                <c:ptCount val="9"/>
                <c:pt idx="0">
                  <c:v>27123793.809999991</c:v>
                </c:pt>
                <c:pt idx="1">
                  <c:v>35538149.399999999</c:v>
                </c:pt>
                <c:pt idx="2">
                  <c:v>30729258.629999999</c:v>
                </c:pt>
                <c:pt idx="3">
                  <c:v>25826072.312089995</c:v>
                </c:pt>
                <c:pt idx="4">
                  <c:v>21049928.979529999</c:v>
                </c:pt>
                <c:pt idx="5">
                  <c:v>16460885.851390002</c:v>
                </c:pt>
                <c:pt idx="6">
                  <c:v>11547528.769360002</c:v>
                </c:pt>
                <c:pt idx="7">
                  <c:v>10635491.260910001</c:v>
                </c:pt>
                <c:pt idx="8">
                  <c:v>12179319.415910002</c:v>
                </c:pt>
              </c:numCache>
            </c:numRef>
          </c:val>
        </c:ser>
        <c:ser>
          <c:idx val="7"/>
          <c:order val="3"/>
          <c:tx>
            <c:strRef>
              <c:f>'Data 1'!$C$630</c:f>
              <c:strCache>
                <c:ptCount val="1"/>
                <c:pt idx="0">
                  <c:v>Térmica renovable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1'!$D$630:$L$630</c:f>
              <c:numCache>
                <c:formatCode>#,##0</c:formatCode>
                <c:ptCount val="9"/>
                <c:pt idx="0">
                  <c:v>403866.45</c:v>
                </c:pt>
                <c:pt idx="1">
                  <c:v>450753.12999999995</c:v>
                </c:pt>
                <c:pt idx="2">
                  <c:v>517528.7900000001</c:v>
                </c:pt>
                <c:pt idx="3">
                  <c:v>539205.82999999996</c:v>
                </c:pt>
                <c:pt idx="4">
                  <c:v>728422.97000000009</c:v>
                </c:pt>
                <c:pt idx="5">
                  <c:v>806845.33000000007</c:v>
                </c:pt>
                <c:pt idx="6">
                  <c:v>861146.22000000009</c:v>
                </c:pt>
                <c:pt idx="7">
                  <c:v>802056.26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1'!$C$631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1'!$D$631:$L$631</c:f>
              <c:numCache>
                <c:formatCode>#,##0</c:formatCode>
                <c:ptCount val="9"/>
                <c:pt idx="0">
                  <c:v>8664126.4699999988</c:v>
                </c:pt>
                <c:pt idx="1">
                  <c:v>9871388.9799999986</c:v>
                </c:pt>
                <c:pt idx="2">
                  <c:v>10568293.649999999</c:v>
                </c:pt>
                <c:pt idx="3">
                  <c:v>11440743.040000001</c:v>
                </c:pt>
                <c:pt idx="4">
                  <c:v>11929272.239999998</c:v>
                </c:pt>
                <c:pt idx="5">
                  <c:v>12463953.77</c:v>
                </c:pt>
                <c:pt idx="6">
                  <c:v>11921982.58</c:v>
                </c:pt>
                <c:pt idx="7">
                  <c:v>9546801.9800000004</c:v>
                </c:pt>
                <c:pt idx="8">
                  <c:v>9289904.1892000008</c:v>
                </c:pt>
              </c:numCache>
            </c:numRef>
          </c:val>
        </c:ser>
        <c:ser>
          <c:idx val="10"/>
          <c:order val="5"/>
          <c:tx>
            <c:strRef>
              <c:f>'Data 1'!$C$632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1'!$D$632:$L$632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527155.43999999994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00019632"/>
        <c:axId val="300020024"/>
      </c:barChart>
      <c:lineChart>
        <c:grouping val="standard"/>
        <c:varyColors val="0"/>
        <c:ser>
          <c:idx val="0"/>
          <c:order val="6"/>
          <c:tx>
            <c:v>Factor de emisión</c:v>
          </c:tx>
          <c:marker>
            <c:symbol val="none"/>
          </c:marker>
          <c:cat>
            <c:numRef>
              <c:f>'Data 1'!$D$626:$L$626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1'!$D$634:$L$634</c:f>
              <c:numCache>
                <c:formatCode>#,##0.000</c:formatCode>
                <c:ptCount val="9"/>
                <c:pt idx="0">
                  <c:v>0.38753571361415129</c:v>
                </c:pt>
                <c:pt idx="1">
                  <c:v>0.33207673402952015</c:v>
                </c:pt>
                <c:pt idx="2">
                  <c:v>0.29476784425673808</c:v>
                </c:pt>
                <c:pt idx="3">
                  <c:v>0.23447898253282354</c:v>
                </c:pt>
                <c:pt idx="4">
                  <c:v>0.28888415047358562</c:v>
                </c:pt>
                <c:pt idx="5">
                  <c:v>0.30690516705706561</c:v>
                </c:pt>
                <c:pt idx="6">
                  <c:v>0.24609564321217259</c:v>
                </c:pt>
                <c:pt idx="7">
                  <c:v>0.25196599177926654</c:v>
                </c:pt>
                <c:pt idx="8">
                  <c:v>0.28926775254064707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0808"/>
        <c:axId val="300020416"/>
      </c:lineChart>
      <c:catAx>
        <c:axId val="300019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0020024"/>
        <c:crosses val="autoZero"/>
        <c:auto val="1"/>
        <c:lblAlgn val="ctr"/>
        <c:lblOffset val="100"/>
        <c:noMultiLvlLbl val="0"/>
      </c:catAx>
      <c:valAx>
        <c:axId val="300020024"/>
        <c:scaling>
          <c:orientation val="minMax"/>
          <c:max val="16000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tCO2</a:t>
                </a:r>
              </a:p>
            </c:rich>
          </c:tx>
          <c:layout>
            <c:manualLayout>
              <c:xMode val="edge"/>
              <c:yMode val="edge"/>
              <c:x val="9.5881289384760024E-2"/>
              <c:y val="0.1223327105160634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0019632"/>
        <c:crosses val="autoZero"/>
        <c:crossBetween val="between"/>
        <c:majorUnit val="20000000"/>
        <c:dispUnits>
          <c:builtInUnit val="millions"/>
          <c:dispUnitsLbl>
            <c:layout/>
            <c:txPr>
              <a:bodyPr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endParaRPr lang="es-ES"/>
              </a:p>
            </c:txPr>
          </c:dispUnitsLbl>
        </c:dispUnits>
      </c:valAx>
      <c:valAx>
        <c:axId val="300020416"/>
        <c:scaling>
          <c:orientation val="minMax"/>
          <c:max val="0.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tCO2/MWh</a:t>
                </a:r>
              </a:p>
            </c:rich>
          </c:tx>
          <c:layout>
            <c:manualLayout>
              <c:xMode val="edge"/>
              <c:yMode val="edge"/>
              <c:x val="0.82984388072838622"/>
              <c:y val="0.1232540136649725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300020808"/>
        <c:crosses val="max"/>
        <c:crossBetween val="between"/>
      </c:valAx>
      <c:catAx>
        <c:axId val="3000208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00020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87102559797821"/>
          <c:y val="3.6835583398358296E-2"/>
          <c:w val="0.75580436625469194"/>
          <c:h val="8.86543426445399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623852398197"/>
          <c:y val="0.12023884688370216"/>
          <c:w val="0.82649935767522731"/>
          <c:h val="0.73976264895317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0D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2'!$C$201:$C$205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 formatCode="0">
                  <c:v>2015</c:v>
                </c:pt>
              </c:numCache>
            </c:numRef>
          </c:cat>
          <c:val>
            <c:numRef>
              <c:f>'Data 2'!$D$201:$D$205</c:f>
              <c:numCache>
                <c:formatCode>#,##0\ _)</c:formatCode>
                <c:ptCount val="5"/>
                <c:pt idx="0">
                  <c:v>32520.221139999991</c:v>
                </c:pt>
                <c:pt idx="1">
                  <c:v>23824.320073999999</c:v>
                </c:pt>
                <c:pt idx="2">
                  <c:v>40676.336748000016</c:v>
                </c:pt>
                <c:pt idx="3">
                  <c:v>42528.394533999985</c:v>
                </c:pt>
                <c:pt idx="4">
                  <c:v>30815.224073000023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16128"/>
        <c:axId val="339516520"/>
      </c:barChart>
      <c:catAx>
        <c:axId val="33951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516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5165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51612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69387755103"/>
          <c:y val="0.18462652564469048"/>
          <c:w val="0.68571428571428572"/>
          <c:h val="0.64087696958672247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2'!$F$8:$F$68</c:f>
              <c:numCache>
                <c:formatCode>#,##0\ _)</c:formatCode>
                <c:ptCount val="61"/>
                <c:pt idx="0">
                  <c:v>12386</c:v>
                </c:pt>
                <c:pt idx="1">
                  <c:v>12964</c:v>
                </c:pt>
                <c:pt idx="2">
                  <c:v>13576.4</c:v>
                </c:pt>
                <c:pt idx="3">
                  <c:v>14113.9</c:v>
                </c:pt>
                <c:pt idx="4">
                  <c:v>14296.3</c:v>
                </c:pt>
                <c:pt idx="5">
                  <c:v>14297.8</c:v>
                </c:pt>
                <c:pt idx="6">
                  <c:v>13727.5</c:v>
                </c:pt>
                <c:pt idx="7">
                  <c:v>12227.5</c:v>
                </c:pt>
                <c:pt idx="8">
                  <c:v>10925.8</c:v>
                </c:pt>
                <c:pt idx="9">
                  <c:v>9909.7000000000007</c:v>
                </c:pt>
                <c:pt idx="10">
                  <c:v>9486</c:v>
                </c:pt>
                <c:pt idx="11">
                  <c:v>10603.3</c:v>
                </c:pt>
                <c:pt idx="12">
                  <c:v>12527.5</c:v>
                </c:pt>
                <c:pt idx="13">
                  <c:v>12965.7</c:v>
                </c:pt>
                <c:pt idx="14">
                  <c:v>13507.4</c:v>
                </c:pt>
                <c:pt idx="15">
                  <c:v>14060.2</c:v>
                </c:pt>
                <c:pt idx="16">
                  <c:v>14232.2</c:v>
                </c:pt>
                <c:pt idx="17">
                  <c:v>14261.9</c:v>
                </c:pt>
                <c:pt idx="18">
                  <c:v>13729.1</c:v>
                </c:pt>
                <c:pt idx="19">
                  <c:v>12230.9</c:v>
                </c:pt>
                <c:pt idx="20">
                  <c:v>10926.1</c:v>
                </c:pt>
                <c:pt idx="21">
                  <c:v>9938.6</c:v>
                </c:pt>
                <c:pt idx="22">
                  <c:v>9521.1</c:v>
                </c:pt>
                <c:pt idx="23">
                  <c:v>10663.3</c:v>
                </c:pt>
                <c:pt idx="24">
                  <c:v>12668.9</c:v>
                </c:pt>
                <c:pt idx="25">
                  <c:v>12967.4</c:v>
                </c:pt>
                <c:pt idx="26">
                  <c:v>13437</c:v>
                </c:pt>
                <c:pt idx="27">
                  <c:v>14005</c:v>
                </c:pt>
                <c:pt idx="28">
                  <c:v>14166.5</c:v>
                </c:pt>
                <c:pt idx="29">
                  <c:v>14224.6</c:v>
                </c:pt>
                <c:pt idx="30">
                  <c:v>13729.2</c:v>
                </c:pt>
                <c:pt idx="31">
                  <c:v>12233</c:v>
                </c:pt>
                <c:pt idx="32">
                  <c:v>10925.3</c:v>
                </c:pt>
                <c:pt idx="33">
                  <c:v>9966.2999999999993</c:v>
                </c:pt>
                <c:pt idx="34">
                  <c:v>9555.2000000000007</c:v>
                </c:pt>
                <c:pt idx="35">
                  <c:v>10737.4</c:v>
                </c:pt>
                <c:pt idx="36">
                  <c:v>12834.4</c:v>
                </c:pt>
                <c:pt idx="37">
                  <c:v>12967.4</c:v>
                </c:pt>
                <c:pt idx="38">
                  <c:v>13367.5</c:v>
                </c:pt>
                <c:pt idx="39">
                  <c:v>13950.8</c:v>
                </c:pt>
                <c:pt idx="40">
                  <c:v>14112.5</c:v>
                </c:pt>
                <c:pt idx="41">
                  <c:v>14197.9</c:v>
                </c:pt>
                <c:pt idx="42">
                  <c:v>13730.3</c:v>
                </c:pt>
                <c:pt idx="43">
                  <c:v>12236</c:v>
                </c:pt>
                <c:pt idx="44">
                  <c:v>10925.4</c:v>
                </c:pt>
                <c:pt idx="45">
                  <c:v>9994.9</c:v>
                </c:pt>
                <c:pt idx="46">
                  <c:v>9589.9</c:v>
                </c:pt>
                <c:pt idx="47">
                  <c:v>10812.3</c:v>
                </c:pt>
                <c:pt idx="48">
                  <c:v>13000</c:v>
                </c:pt>
                <c:pt idx="49">
                  <c:v>13349.6</c:v>
                </c:pt>
                <c:pt idx="50">
                  <c:v>13349.6</c:v>
                </c:pt>
                <c:pt idx="51">
                  <c:v>13912.1</c:v>
                </c:pt>
                <c:pt idx="52">
                  <c:v>14074.2</c:v>
                </c:pt>
                <c:pt idx="53">
                  <c:v>14187.1</c:v>
                </c:pt>
                <c:pt idx="54">
                  <c:v>13746.6</c:v>
                </c:pt>
                <c:pt idx="55">
                  <c:v>12252.4</c:v>
                </c:pt>
                <c:pt idx="56">
                  <c:v>10937.6</c:v>
                </c:pt>
                <c:pt idx="57">
                  <c:v>10034.299999999999</c:v>
                </c:pt>
                <c:pt idx="58">
                  <c:v>9635.2000000000007</c:v>
                </c:pt>
                <c:pt idx="59">
                  <c:v>10899.4</c:v>
                </c:pt>
                <c:pt idx="60">
                  <c:v>13185.4</c:v>
                </c:pt>
              </c:numCache>
            </c:numRef>
          </c:val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2'!$G$8:$G$68</c:f>
              <c:numCache>
                <c:formatCode>#,##0\ _)</c:formatCode>
                <c:ptCount val="61"/>
                <c:pt idx="0">
                  <c:v>5114.1000000000004</c:v>
                </c:pt>
                <c:pt idx="1">
                  <c:v>5070.2</c:v>
                </c:pt>
                <c:pt idx="2">
                  <c:v>5250.1</c:v>
                </c:pt>
                <c:pt idx="3">
                  <c:v>5342.3</c:v>
                </c:pt>
                <c:pt idx="4">
                  <c:v>6684.8</c:v>
                </c:pt>
                <c:pt idx="5">
                  <c:v>6649</c:v>
                </c:pt>
                <c:pt idx="6">
                  <c:v>6260.6</c:v>
                </c:pt>
                <c:pt idx="7">
                  <c:v>5477.5</c:v>
                </c:pt>
                <c:pt idx="8">
                  <c:v>4872.3999999999996</c:v>
                </c:pt>
                <c:pt idx="9">
                  <c:v>4618.3</c:v>
                </c:pt>
                <c:pt idx="10">
                  <c:v>4238.8</c:v>
                </c:pt>
                <c:pt idx="11">
                  <c:v>4493</c:v>
                </c:pt>
                <c:pt idx="12">
                  <c:v>5133.8</c:v>
                </c:pt>
                <c:pt idx="13">
                  <c:v>5098</c:v>
                </c:pt>
                <c:pt idx="14">
                  <c:v>5244.8</c:v>
                </c:pt>
                <c:pt idx="15">
                  <c:v>5316.4</c:v>
                </c:pt>
                <c:pt idx="16">
                  <c:v>6710.8</c:v>
                </c:pt>
                <c:pt idx="17">
                  <c:v>6667.8</c:v>
                </c:pt>
                <c:pt idx="18">
                  <c:v>6265.1</c:v>
                </c:pt>
                <c:pt idx="19">
                  <c:v>5464</c:v>
                </c:pt>
                <c:pt idx="20">
                  <c:v>4840.2</c:v>
                </c:pt>
                <c:pt idx="21">
                  <c:v>4595.8999999999996</c:v>
                </c:pt>
                <c:pt idx="22">
                  <c:v>4235.2</c:v>
                </c:pt>
                <c:pt idx="23">
                  <c:v>4519.8</c:v>
                </c:pt>
                <c:pt idx="24">
                  <c:v>5166.6000000000004</c:v>
                </c:pt>
                <c:pt idx="25">
                  <c:v>5163.3999999999996</c:v>
                </c:pt>
                <c:pt idx="26">
                  <c:v>5290.4</c:v>
                </c:pt>
                <c:pt idx="27">
                  <c:v>5368.3</c:v>
                </c:pt>
                <c:pt idx="28">
                  <c:v>6738.5</c:v>
                </c:pt>
                <c:pt idx="29">
                  <c:v>6686.6</c:v>
                </c:pt>
                <c:pt idx="30">
                  <c:v>6269.5</c:v>
                </c:pt>
                <c:pt idx="31">
                  <c:v>5450.6</c:v>
                </c:pt>
                <c:pt idx="32">
                  <c:v>4808</c:v>
                </c:pt>
                <c:pt idx="33">
                  <c:v>4573.5</c:v>
                </c:pt>
                <c:pt idx="34">
                  <c:v>4231.6000000000004</c:v>
                </c:pt>
                <c:pt idx="35">
                  <c:v>4546.7</c:v>
                </c:pt>
                <c:pt idx="36">
                  <c:v>5199.5</c:v>
                </c:pt>
                <c:pt idx="37">
                  <c:v>5163.3999999999996</c:v>
                </c:pt>
                <c:pt idx="38">
                  <c:v>5336</c:v>
                </c:pt>
                <c:pt idx="39">
                  <c:v>5432.5</c:v>
                </c:pt>
                <c:pt idx="40">
                  <c:v>6773.4</c:v>
                </c:pt>
                <c:pt idx="41">
                  <c:v>6705.4</c:v>
                </c:pt>
                <c:pt idx="42">
                  <c:v>6274</c:v>
                </c:pt>
                <c:pt idx="43">
                  <c:v>5437.2</c:v>
                </c:pt>
                <c:pt idx="44">
                  <c:v>4775.8</c:v>
                </c:pt>
                <c:pt idx="45">
                  <c:v>4551.1000000000004</c:v>
                </c:pt>
                <c:pt idx="46">
                  <c:v>4228</c:v>
                </c:pt>
                <c:pt idx="47">
                  <c:v>4573.5</c:v>
                </c:pt>
                <c:pt idx="48">
                  <c:v>5232.3</c:v>
                </c:pt>
                <c:pt idx="49">
                  <c:v>5301</c:v>
                </c:pt>
                <c:pt idx="50">
                  <c:v>5388.4</c:v>
                </c:pt>
                <c:pt idx="51">
                  <c:v>5503.9</c:v>
                </c:pt>
                <c:pt idx="52">
                  <c:v>6818.6</c:v>
                </c:pt>
                <c:pt idx="53">
                  <c:v>6734.3</c:v>
                </c:pt>
                <c:pt idx="54">
                  <c:v>6287.9</c:v>
                </c:pt>
                <c:pt idx="55">
                  <c:v>5431.9</c:v>
                </c:pt>
                <c:pt idx="56">
                  <c:v>4750.7</c:v>
                </c:pt>
                <c:pt idx="57">
                  <c:v>4535.6000000000004</c:v>
                </c:pt>
                <c:pt idx="58">
                  <c:v>4230.8</c:v>
                </c:pt>
                <c:pt idx="59">
                  <c:v>4607.3</c:v>
                </c:pt>
                <c:pt idx="60">
                  <c:v>5271.4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77192"/>
        <c:axId val="342077584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0"/>
              <c:pt idx="5">
                <c:v>2008</c:v>
              </c:pt>
              <c:pt idx="17">
                <c:v>2009</c:v>
              </c:pt>
              <c:pt idx="29">
                <c:v>2010</c:v>
              </c:pt>
              <c:pt idx="41">
                <c:v>2011</c:v>
              </c:pt>
              <c:pt idx="53">
                <c:v>2012</c:v>
              </c:pt>
            </c:numLit>
          </c:cat>
          <c:val>
            <c:numRef>
              <c:f>'Data 2'!$H$8:$H$68</c:f>
              <c:numCache>
                <c:formatCode>#,##0\ _)</c:formatCode>
                <c:ptCount val="61"/>
                <c:pt idx="0">
                  <c:v>8148.7</c:v>
                </c:pt>
                <c:pt idx="1">
                  <c:v>8917.7999999999993</c:v>
                </c:pt>
                <c:pt idx="2">
                  <c:v>9138.7000000000007</c:v>
                </c:pt>
                <c:pt idx="3">
                  <c:v>9516.2000000000007</c:v>
                </c:pt>
                <c:pt idx="4">
                  <c:v>9917.6</c:v>
                </c:pt>
                <c:pt idx="5">
                  <c:v>10225.6</c:v>
                </c:pt>
                <c:pt idx="6">
                  <c:v>9821.9</c:v>
                </c:pt>
                <c:pt idx="7">
                  <c:v>8788</c:v>
                </c:pt>
                <c:pt idx="8">
                  <c:v>7860.5</c:v>
                </c:pt>
                <c:pt idx="9">
                  <c:v>7247.6</c:v>
                </c:pt>
                <c:pt idx="10">
                  <c:v>7222.9</c:v>
                </c:pt>
                <c:pt idx="11">
                  <c:v>7678.7</c:v>
                </c:pt>
                <c:pt idx="12">
                  <c:v>8472.2000000000007</c:v>
                </c:pt>
                <c:pt idx="13">
                  <c:v>9231.6</c:v>
                </c:pt>
                <c:pt idx="14">
                  <c:v>9231.6</c:v>
                </c:pt>
                <c:pt idx="15">
                  <c:v>9473.2999999999993</c:v>
                </c:pt>
                <c:pt idx="16">
                  <c:v>10158.700000000001</c:v>
                </c:pt>
                <c:pt idx="17">
                  <c:v>10485.200000000001</c:v>
                </c:pt>
                <c:pt idx="18">
                  <c:v>10076.700000000001</c:v>
                </c:pt>
                <c:pt idx="19">
                  <c:v>9047.5</c:v>
                </c:pt>
                <c:pt idx="20">
                  <c:v>8102.7</c:v>
                </c:pt>
                <c:pt idx="21">
                  <c:v>7482.9</c:v>
                </c:pt>
                <c:pt idx="22">
                  <c:v>7448.1</c:v>
                </c:pt>
                <c:pt idx="23">
                  <c:v>7903</c:v>
                </c:pt>
                <c:pt idx="24">
                  <c:v>8688.6</c:v>
                </c:pt>
                <c:pt idx="25">
                  <c:v>9434.9</c:v>
                </c:pt>
                <c:pt idx="26">
                  <c:v>9670.7999999999993</c:v>
                </c:pt>
                <c:pt idx="27">
                  <c:v>9917.2999999999993</c:v>
                </c:pt>
                <c:pt idx="28">
                  <c:v>10290.200000000001</c:v>
                </c:pt>
                <c:pt idx="29">
                  <c:v>10642.6</c:v>
                </c:pt>
                <c:pt idx="30">
                  <c:v>10167.1</c:v>
                </c:pt>
                <c:pt idx="31">
                  <c:v>9109.2999999999993</c:v>
                </c:pt>
                <c:pt idx="32">
                  <c:v>8139.4</c:v>
                </c:pt>
                <c:pt idx="33">
                  <c:v>7498.5</c:v>
                </c:pt>
                <c:pt idx="34">
                  <c:v>7433.9</c:v>
                </c:pt>
                <c:pt idx="35">
                  <c:v>7884.5</c:v>
                </c:pt>
                <c:pt idx="36">
                  <c:v>8668.2999999999993</c:v>
                </c:pt>
                <c:pt idx="37">
                  <c:v>9434.9</c:v>
                </c:pt>
                <c:pt idx="38">
                  <c:v>9837.1</c:v>
                </c:pt>
                <c:pt idx="39">
                  <c:v>10258.200000000001</c:v>
                </c:pt>
                <c:pt idx="40">
                  <c:v>10668.5</c:v>
                </c:pt>
                <c:pt idx="41">
                  <c:v>10962.3</c:v>
                </c:pt>
                <c:pt idx="42">
                  <c:v>10460.700000000001</c:v>
                </c:pt>
                <c:pt idx="43">
                  <c:v>9396.9</c:v>
                </c:pt>
                <c:pt idx="44">
                  <c:v>8399.1</c:v>
                </c:pt>
                <c:pt idx="45">
                  <c:v>7716.6</c:v>
                </c:pt>
                <c:pt idx="46">
                  <c:v>7579.4</c:v>
                </c:pt>
                <c:pt idx="47">
                  <c:v>8045.1</c:v>
                </c:pt>
                <c:pt idx="48">
                  <c:v>8830.7000000000007</c:v>
                </c:pt>
                <c:pt idx="49">
                  <c:v>9775.2999999999993</c:v>
                </c:pt>
                <c:pt idx="50">
                  <c:v>10122.1</c:v>
                </c:pt>
                <c:pt idx="51">
                  <c:v>10525.9</c:v>
                </c:pt>
                <c:pt idx="52">
                  <c:v>10985.5</c:v>
                </c:pt>
                <c:pt idx="53">
                  <c:v>11208.4</c:v>
                </c:pt>
                <c:pt idx="54">
                  <c:v>10708.8</c:v>
                </c:pt>
                <c:pt idx="55">
                  <c:v>9643.2999999999993</c:v>
                </c:pt>
                <c:pt idx="56">
                  <c:v>8625.7000000000007</c:v>
                </c:pt>
                <c:pt idx="57">
                  <c:v>7930.4</c:v>
                </c:pt>
                <c:pt idx="58">
                  <c:v>7810.6</c:v>
                </c:pt>
                <c:pt idx="59">
                  <c:v>8257</c:v>
                </c:pt>
                <c:pt idx="60">
                  <c:v>9056</c:v>
                </c:pt>
              </c:numCache>
            </c:numRef>
          </c:val>
          <c:smooth val="0"/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0"/>
              <c:pt idx="5">
                <c:v>2008</c:v>
              </c:pt>
              <c:pt idx="17">
                <c:v>2009</c:v>
              </c:pt>
              <c:pt idx="29">
                <c:v>2010</c:v>
              </c:pt>
              <c:pt idx="41">
                <c:v>2011</c:v>
              </c:pt>
              <c:pt idx="53">
                <c:v>2012</c:v>
              </c:pt>
            </c:numLit>
          </c:cat>
          <c:val>
            <c:numRef>
              <c:f>'Data 2'!$E$8:$E$68</c:f>
              <c:numCache>
                <c:formatCode>#,##0\ _)</c:formatCode>
                <c:ptCount val="61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  <c:pt idx="60">
                  <c:v>18538.071</c:v>
                </c:pt>
              </c:numCache>
            </c:numRef>
          </c:val>
          <c:smooth val="0"/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0"/>
              <c:pt idx="5">
                <c:v>2008</c:v>
              </c:pt>
              <c:pt idx="17">
                <c:v>2009</c:v>
              </c:pt>
              <c:pt idx="29">
                <c:v>2010</c:v>
              </c:pt>
              <c:pt idx="41">
                <c:v>2011</c:v>
              </c:pt>
              <c:pt idx="53">
                <c:v>2012</c:v>
              </c:pt>
            </c:numLit>
          </c:cat>
          <c:val>
            <c:numRef>
              <c:f>'Data 2'!$D$8:$D$68</c:f>
              <c:numCache>
                <c:formatCode>#,##0\ _)</c:formatCode>
                <c:ptCount val="61"/>
                <c:pt idx="0">
                  <c:v>12297.534089000001</c:v>
                </c:pt>
                <c:pt idx="1">
                  <c:v>12871.726667000001</c:v>
                </c:pt>
                <c:pt idx="2">
                  <c:v>13395.845694</c:v>
                </c:pt>
                <c:pt idx="3">
                  <c:v>13812.45895</c:v>
                </c:pt>
                <c:pt idx="4">
                  <c:v>13939.868934</c:v>
                </c:pt>
                <c:pt idx="5">
                  <c:v>13809.050042999999</c:v>
                </c:pt>
                <c:pt idx="6">
                  <c:v>13265.385496000001</c:v>
                </c:pt>
                <c:pt idx="7">
                  <c:v>12287.256912000001</c:v>
                </c:pt>
                <c:pt idx="8">
                  <c:v>11225.523719999999</c:v>
                </c:pt>
                <c:pt idx="9">
                  <c:v>10496.613063000001</c:v>
                </c:pt>
                <c:pt idx="10">
                  <c:v>9880.2817049999994</c:v>
                </c:pt>
                <c:pt idx="11">
                  <c:v>10187.557164</c:v>
                </c:pt>
                <c:pt idx="12">
                  <c:v>9690.681004</c:v>
                </c:pt>
                <c:pt idx="13">
                  <c:v>9257.9833269999999</c:v>
                </c:pt>
                <c:pt idx="14">
                  <c:v>9173.557761</c:v>
                </c:pt>
                <c:pt idx="15">
                  <c:v>8822.0527280000006</c:v>
                </c:pt>
                <c:pt idx="16">
                  <c:v>9428.0368309999994</c:v>
                </c:pt>
                <c:pt idx="17">
                  <c:v>10301.085685</c:v>
                </c:pt>
                <c:pt idx="18">
                  <c:v>9516.4772730000004</c:v>
                </c:pt>
                <c:pt idx="19">
                  <c:v>8381.4091939999998</c:v>
                </c:pt>
                <c:pt idx="20">
                  <c:v>7311.5923839999996</c:v>
                </c:pt>
                <c:pt idx="21">
                  <c:v>6665.784439</c:v>
                </c:pt>
                <c:pt idx="22">
                  <c:v>6448.7438350000002</c:v>
                </c:pt>
                <c:pt idx="23">
                  <c:v>6546.291526</c:v>
                </c:pt>
                <c:pt idx="24">
                  <c:v>7079.449087</c:v>
                </c:pt>
                <c:pt idx="25">
                  <c:v>9031.6931410000016</c:v>
                </c:pt>
                <c:pt idx="26">
                  <c:v>9716.2513859999999</c:v>
                </c:pt>
                <c:pt idx="27">
                  <c:v>13173.116012</c:v>
                </c:pt>
                <c:pt idx="28">
                  <c:v>14420.568352</c:v>
                </c:pt>
                <c:pt idx="29">
                  <c:v>14538.514025</c:v>
                </c:pt>
                <c:pt idx="30">
                  <c:v>14177.553614</c:v>
                </c:pt>
                <c:pt idx="31">
                  <c:v>13055.512755</c:v>
                </c:pt>
                <c:pt idx="32">
                  <c:v>11745.757019000001</c:v>
                </c:pt>
                <c:pt idx="33">
                  <c:v>10661.581620000001</c:v>
                </c:pt>
                <c:pt idx="34">
                  <c:v>10606.983985999999</c:v>
                </c:pt>
                <c:pt idx="35">
                  <c:v>10354.384246</c:v>
                </c:pt>
                <c:pt idx="36">
                  <c:v>10667.030070000001</c:v>
                </c:pt>
                <c:pt idx="37">
                  <c:v>13095.099113</c:v>
                </c:pt>
                <c:pt idx="38">
                  <c:v>14128.365964000001</c:v>
                </c:pt>
                <c:pt idx="39">
                  <c:v>13921.849047</c:v>
                </c:pt>
                <c:pt idx="40">
                  <c:v>14347.673042</c:v>
                </c:pt>
                <c:pt idx="41">
                  <c:v>14108.111021999999</c:v>
                </c:pt>
                <c:pt idx="42">
                  <c:v>13566.252734</c:v>
                </c:pt>
                <c:pt idx="43">
                  <c:v>12458.298484000001</c:v>
                </c:pt>
                <c:pt idx="44">
                  <c:v>11182.845214999999</c:v>
                </c:pt>
                <c:pt idx="45">
                  <c:v>10347.826236000001</c:v>
                </c:pt>
                <c:pt idx="46">
                  <c:v>10605.790159</c:v>
                </c:pt>
                <c:pt idx="47">
                  <c:v>11549.200858</c:v>
                </c:pt>
                <c:pt idx="48">
                  <c:v>11825.70354</c:v>
                </c:pt>
                <c:pt idx="49">
                  <c:v>11887.913372000001</c:v>
                </c:pt>
                <c:pt idx="50">
                  <c:v>12621.581502000001</c:v>
                </c:pt>
                <c:pt idx="51">
                  <c:v>12918.073985999999</c:v>
                </c:pt>
                <c:pt idx="52">
                  <c:v>13203.73019</c:v>
                </c:pt>
                <c:pt idx="53">
                  <c:v>12887.114576</c:v>
                </c:pt>
                <c:pt idx="54">
                  <c:v>11918.792775</c:v>
                </c:pt>
                <c:pt idx="55">
                  <c:v>10448.885818000001</c:v>
                </c:pt>
                <c:pt idx="56">
                  <c:v>9469.3938039999994</c:v>
                </c:pt>
                <c:pt idx="57">
                  <c:v>8754.5516729999999</c:v>
                </c:pt>
                <c:pt idx="58">
                  <c:v>8623.2692550000011</c:v>
                </c:pt>
                <c:pt idx="59">
                  <c:v>8744.6446699999997</c:v>
                </c:pt>
                <c:pt idx="60">
                  <c:v>8644.1745179999998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77976"/>
        <c:axId val="342078368"/>
      </c:lineChart>
      <c:catAx>
        <c:axId val="34207719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one"/>
        <c:spPr>
          <a:ln w="9525">
            <a:noFill/>
          </a:ln>
        </c:spPr>
        <c:crossAx val="342077584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342077584"/>
        <c:scaling>
          <c:orientation val="minMax"/>
          <c:max val="19000"/>
          <c:min val="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077192"/>
        <c:crosses val="autoZero"/>
        <c:crossBetween val="midCat"/>
        <c:majorUnit val="2000"/>
        <c:minorUnit val="400"/>
      </c:valAx>
      <c:catAx>
        <c:axId val="342077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078368"/>
        <c:crosses val="autoZero"/>
        <c:auto val="0"/>
        <c:lblAlgn val="ctr"/>
        <c:lblOffset val="100"/>
        <c:noMultiLvlLbl val="0"/>
      </c:catAx>
      <c:valAx>
        <c:axId val="342078368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42077976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136944984566415"/>
          <c:y val="4.3478260869565216E-2"/>
          <c:w val="0.77995212701101846"/>
          <c:h val="0.126482628406627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05112203169937E-2"/>
          <c:y val="0.16364520611394165"/>
          <c:w val="0.84777911579162635"/>
          <c:h val="0.713001255263442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1'!$C$94</c:f>
              <c:strCache>
                <c:ptCount val="1"/>
                <c:pt idx="0">
                  <c:v>Hidráulica (1)</c:v>
                </c:pt>
              </c:strCache>
            </c:strRef>
          </c:tx>
          <c:spPr>
            <a:solidFill>
              <a:srgbClr val="0090D1"/>
            </a:solidFill>
            <a:ln w="12700"/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1'!$D$94:$M$94</c:f>
              <c:numCache>
                <c:formatCode>#,##0</c:formatCode>
                <c:ptCount val="10"/>
                <c:pt idx="0">
                  <c:v>18813.715049999999</c:v>
                </c:pt>
                <c:pt idx="1">
                  <c:v>18901.593049999999</c:v>
                </c:pt>
                <c:pt idx="2">
                  <c:v>19065.478050000002</c:v>
                </c:pt>
                <c:pt idx="3">
                  <c:v>19108.109049999999</c:v>
                </c:pt>
                <c:pt idx="4">
                  <c:v>19141.936379999999</c:v>
                </c:pt>
                <c:pt idx="5">
                  <c:v>19159.298180000002</c:v>
                </c:pt>
                <c:pt idx="6">
                  <c:v>19379.103180000002</c:v>
                </c:pt>
                <c:pt idx="7">
                  <c:v>19443.396000000001</c:v>
                </c:pt>
                <c:pt idx="8">
                  <c:v>19449.626</c:v>
                </c:pt>
                <c:pt idx="9">
                  <c:v>20351.715999999997</c:v>
                </c:pt>
              </c:numCache>
            </c:numRef>
          </c:val>
        </c:ser>
        <c:ser>
          <c:idx val="1"/>
          <c:order val="1"/>
          <c:tx>
            <c:strRef>
              <c:f>'Data 1'!$C$95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1'!$D$95:$M$95</c:f>
              <c:numCache>
                <c:formatCode>#,##0</c:formatCode>
                <c:ptCount val="10"/>
                <c:pt idx="0">
                  <c:v>7455.58</c:v>
                </c:pt>
                <c:pt idx="1">
                  <c:v>7455.58</c:v>
                </c:pt>
                <c:pt idx="2">
                  <c:v>7455.58</c:v>
                </c:pt>
                <c:pt idx="3">
                  <c:v>7455.58</c:v>
                </c:pt>
                <c:pt idx="4">
                  <c:v>7515.37</c:v>
                </c:pt>
                <c:pt idx="5">
                  <c:v>7572.58</c:v>
                </c:pt>
                <c:pt idx="6">
                  <c:v>7572.58</c:v>
                </c:pt>
                <c:pt idx="7">
                  <c:v>7572.58</c:v>
                </c:pt>
                <c:pt idx="8">
                  <c:v>7572.58</c:v>
                </c:pt>
                <c:pt idx="9">
                  <c:v>7572.58</c:v>
                </c:pt>
              </c:numCache>
            </c:numRef>
          </c:val>
        </c:ser>
        <c:ser>
          <c:idx val="2"/>
          <c:order val="2"/>
          <c:tx>
            <c:strRef>
              <c:f>'Data 1'!$C$96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1'!$D$96:$M$96</c:f>
              <c:numCache>
                <c:formatCode>#,##0</c:formatCode>
                <c:ptCount val="10"/>
                <c:pt idx="0">
                  <c:v>10924.3</c:v>
                </c:pt>
                <c:pt idx="1">
                  <c:v>10857.65</c:v>
                </c:pt>
                <c:pt idx="2">
                  <c:v>10856.4</c:v>
                </c:pt>
                <c:pt idx="3">
                  <c:v>10856.4</c:v>
                </c:pt>
                <c:pt idx="4">
                  <c:v>10873.95</c:v>
                </c:pt>
                <c:pt idx="5">
                  <c:v>11103.39</c:v>
                </c:pt>
                <c:pt idx="6">
                  <c:v>10595.47</c:v>
                </c:pt>
                <c:pt idx="7">
                  <c:v>10610.37</c:v>
                </c:pt>
                <c:pt idx="8">
                  <c:v>10468.02</c:v>
                </c:pt>
                <c:pt idx="9">
                  <c:v>10468.02</c:v>
                </c:pt>
              </c:numCache>
            </c:numRef>
          </c:val>
        </c:ser>
        <c:ser>
          <c:idx val="8"/>
          <c:order val="3"/>
          <c:tx>
            <c:strRef>
              <c:f>'Data 1'!$C$97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1'!$D$97:$M$97</c:f>
              <c:numCache>
                <c:formatCode>#,##0</c:formatCode>
                <c:ptCount val="10"/>
                <c:pt idx="0">
                  <c:v>6369.92</c:v>
                </c:pt>
                <c:pt idx="1">
                  <c:v>4521.99</c:v>
                </c:pt>
                <c:pt idx="2">
                  <c:v>4179.99</c:v>
                </c:pt>
                <c:pt idx="3">
                  <c:v>2826.07</c:v>
                </c:pt>
                <c:pt idx="4">
                  <c:v>2144.79</c:v>
                </c:pt>
                <c:pt idx="5">
                  <c:v>806.52</c:v>
                </c:pt>
                <c:pt idx="6">
                  <c:v>505.52</c:v>
                </c:pt>
                <c:pt idx="7">
                  <c:v>505.52</c:v>
                </c:pt>
                <c:pt idx="8">
                  <c:v>505.52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1'!$C$98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1'!$D$98:$M$98</c:f>
              <c:numCache>
                <c:formatCode>#,##0</c:formatCode>
                <c:ptCount val="10"/>
                <c:pt idx="0">
                  <c:v>15304.92</c:v>
                </c:pt>
                <c:pt idx="1">
                  <c:v>20672.21</c:v>
                </c:pt>
                <c:pt idx="2">
                  <c:v>21374.12</c:v>
                </c:pt>
                <c:pt idx="3">
                  <c:v>22750.11</c:v>
                </c:pt>
                <c:pt idx="4">
                  <c:v>24844.38</c:v>
                </c:pt>
                <c:pt idx="5">
                  <c:v>24911.73</c:v>
                </c:pt>
                <c:pt idx="6">
                  <c:v>24947.71</c:v>
                </c:pt>
                <c:pt idx="7">
                  <c:v>24947.71</c:v>
                </c:pt>
                <c:pt idx="8">
                  <c:v>24947.71</c:v>
                </c:pt>
                <c:pt idx="9">
                  <c:v>24947.71</c:v>
                </c:pt>
              </c:numCache>
            </c:numRef>
          </c:val>
        </c:ser>
        <c:ser>
          <c:idx val="5"/>
          <c:order val="5"/>
          <c:tx>
            <c:strRef>
              <c:f>'Data 1'!$C$99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1'!$D$99:$M$99</c:f>
              <c:numCache>
                <c:formatCode>#,##0</c:formatCode>
                <c:ptCount val="10"/>
                <c:pt idx="0">
                  <c:v>11285.709699999999</c:v>
                </c:pt>
                <c:pt idx="1">
                  <c:v>13525.0897</c:v>
                </c:pt>
                <c:pt idx="2">
                  <c:v>15992.126699999997</c:v>
                </c:pt>
                <c:pt idx="3">
                  <c:v>18713.741700000002</c:v>
                </c:pt>
                <c:pt idx="4">
                  <c:v>19560.053450000003</c:v>
                </c:pt>
                <c:pt idx="5">
                  <c:v>21017.087450000003</c:v>
                </c:pt>
                <c:pt idx="6">
                  <c:v>22607.70205</c:v>
                </c:pt>
                <c:pt idx="7">
                  <c:v>22845.770999999993</c:v>
                </c:pt>
                <c:pt idx="8">
                  <c:v>22864.240999999995</c:v>
                </c:pt>
                <c:pt idx="9">
                  <c:v>22864.240999999995</c:v>
                </c:pt>
              </c:numCache>
            </c:numRef>
          </c:val>
        </c:ser>
        <c:ser>
          <c:idx val="6"/>
          <c:order val="6"/>
          <c:tx>
            <c:strRef>
              <c:f>'Data 1'!$C$100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1'!$D$100:$M$100</c:f>
              <c:numCache>
                <c:formatCode>#,##0</c:formatCode>
                <c:ptCount val="10"/>
                <c:pt idx="0">
                  <c:v>118.85114000000021</c:v>
                </c:pt>
                <c:pt idx="1">
                  <c:v>611.65131999999869</c:v>
                </c:pt>
                <c:pt idx="2">
                  <c:v>3208.7402000001202</c:v>
                </c:pt>
                <c:pt idx="3">
                  <c:v>3250.4262200001363</c:v>
                </c:pt>
                <c:pt idx="4">
                  <c:v>3655.6133200001327</c:v>
                </c:pt>
                <c:pt idx="5">
                  <c:v>4058.6172400001406</c:v>
                </c:pt>
                <c:pt idx="6">
                  <c:v>4320.9375100001462</c:v>
                </c:pt>
                <c:pt idx="7">
                  <c:v>4396.4600000001174</c:v>
                </c:pt>
                <c:pt idx="8">
                  <c:v>4402.6160000001173</c:v>
                </c:pt>
                <c:pt idx="9">
                  <c:v>4420.38800000012</c:v>
                </c:pt>
              </c:numCache>
            </c:numRef>
          </c:val>
        </c:ser>
        <c:ser>
          <c:idx val="9"/>
          <c:order val="7"/>
          <c:tx>
            <c:strRef>
              <c:f>'Data 1'!$C$101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1'!$D$101:$M$101</c:f>
              <c:numCache>
                <c:formatCode>#,##0</c:formatCode>
                <c:ptCount val="10"/>
                <c:pt idx="0">
                  <c:v>11.02</c:v>
                </c:pt>
                <c:pt idx="1">
                  <c:v>11.02</c:v>
                </c:pt>
                <c:pt idx="2">
                  <c:v>60.92</c:v>
                </c:pt>
                <c:pt idx="3">
                  <c:v>232.22</c:v>
                </c:pt>
                <c:pt idx="4">
                  <c:v>532.02</c:v>
                </c:pt>
                <c:pt idx="5">
                  <c:v>998.62</c:v>
                </c:pt>
                <c:pt idx="6">
                  <c:v>1950.02</c:v>
                </c:pt>
                <c:pt idx="7">
                  <c:v>2299.527</c:v>
                </c:pt>
                <c:pt idx="8">
                  <c:v>2299.527</c:v>
                </c:pt>
                <c:pt idx="9">
                  <c:v>2299.527</c:v>
                </c:pt>
              </c:numCache>
            </c:numRef>
          </c:val>
        </c:ser>
        <c:ser>
          <c:idx val="7"/>
          <c:order val="8"/>
          <c:tx>
            <c:strRef>
              <c:f>'Data 1'!$C$102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1'!$D$102:$M$102</c:f>
              <c:numCache>
                <c:formatCode>#,##0</c:formatCode>
                <c:ptCount val="10"/>
                <c:pt idx="0">
                  <c:v>554.42849999999999</c:v>
                </c:pt>
                <c:pt idx="1">
                  <c:v>572.6689100000001</c:v>
                </c:pt>
                <c:pt idx="2">
                  <c:v>612.49491000000012</c:v>
                </c:pt>
                <c:pt idx="3">
                  <c:v>740.55490999999995</c:v>
                </c:pt>
                <c:pt idx="4">
                  <c:v>779.56390999999996</c:v>
                </c:pt>
                <c:pt idx="5">
                  <c:v>883.69991000000016</c:v>
                </c:pt>
                <c:pt idx="6">
                  <c:v>969.91141000000016</c:v>
                </c:pt>
                <c:pt idx="7">
                  <c:v>945.22199999999998</c:v>
                </c:pt>
                <c:pt idx="8">
                  <c:v>982.74499999999989</c:v>
                </c:pt>
                <c:pt idx="9">
                  <c:v>741.68700000000013</c:v>
                </c:pt>
              </c:numCache>
            </c:numRef>
          </c:val>
        </c:ser>
        <c:ser>
          <c:idx val="4"/>
          <c:order val="9"/>
          <c:tx>
            <c:strRef>
              <c:f>'Data 1'!$C$103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1'!$D$103:$M$103</c:f>
              <c:numCache>
                <c:formatCode>#,##0</c:formatCode>
                <c:ptCount val="10"/>
                <c:pt idx="0">
                  <c:v>6370.5046999999995</c:v>
                </c:pt>
                <c:pt idx="1">
                  <c:v>6522.0676999999996</c:v>
                </c:pt>
                <c:pt idx="2">
                  <c:v>6780.466699999999</c:v>
                </c:pt>
                <c:pt idx="3">
                  <c:v>7001.6515999999992</c:v>
                </c:pt>
                <c:pt idx="4">
                  <c:v>7123.1827999999987</c:v>
                </c:pt>
                <c:pt idx="5">
                  <c:v>7195.7142999999978</c:v>
                </c:pt>
                <c:pt idx="6">
                  <c:v>7155.3088000000007</c:v>
                </c:pt>
                <c:pt idx="7">
                  <c:v>7058.1609999999982</c:v>
                </c:pt>
                <c:pt idx="8">
                  <c:v>7050.9289999999983</c:v>
                </c:pt>
                <c:pt idx="9">
                  <c:v>6683.8919999999989</c:v>
                </c:pt>
              </c:numCache>
            </c:numRef>
          </c:val>
        </c:ser>
        <c:ser>
          <c:idx val="10"/>
          <c:order val="10"/>
          <c:tx>
            <c:strRef>
              <c:f>'Data 1'!$C$104</c:f>
              <c:strCache>
                <c:ptCount val="1"/>
                <c:pt idx="0">
                  <c:v>Residuos 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1'!$D$104:$M$104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.0">
                  <c:v>0</c:v>
                </c:pt>
                <c:pt idx="7" formatCode="#,##0.0">
                  <c:v>0</c:v>
                </c:pt>
                <c:pt idx="8">
                  <c:v>0</c:v>
                </c:pt>
                <c:pt idx="9">
                  <c:v>677.40600000000006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94344160"/>
        <c:axId val="294344552"/>
      </c:barChart>
      <c:catAx>
        <c:axId val="2943441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94344552"/>
        <c:crosses val="autoZero"/>
        <c:auto val="1"/>
        <c:lblAlgn val="ctr"/>
        <c:lblOffset val="100"/>
        <c:noMultiLvlLbl val="0"/>
      </c:catAx>
      <c:valAx>
        <c:axId val="29434455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94344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06510485215407"/>
          <c:y val="2.5071174926663577E-2"/>
          <c:w val="0.82802491883829077"/>
          <c:h val="0.10434058977921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4489795918366"/>
          <c:y val="0.17850307377769509"/>
          <c:w val="0.71020408163265303"/>
          <c:h val="0.64700049313015784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2'!$F$73:$F$133</c:f>
              <c:numCache>
                <c:formatCode>#,##0\ _)</c:formatCode>
                <c:ptCount val="61"/>
                <c:pt idx="0">
                  <c:v>6365.5</c:v>
                </c:pt>
                <c:pt idx="1">
                  <c:v>6544.3</c:v>
                </c:pt>
                <c:pt idx="2">
                  <c:v>6447.4</c:v>
                </c:pt>
                <c:pt idx="3">
                  <c:v>6707</c:v>
                </c:pt>
                <c:pt idx="4">
                  <c:v>6625.6</c:v>
                </c:pt>
                <c:pt idx="5">
                  <c:v>6531.8</c:v>
                </c:pt>
                <c:pt idx="6">
                  <c:v>6517</c:v>
                </c:pt>
                <c:pt idx="7">
                  <c:v>5917.4</c:v>
                </c:pt>
                <c:pt idx="8">
                  <c:v>4985</c:v>
                </c:pt>
                <c:pt idx="9">
                  <c:v>4184.7</c:v>
                </c:pt>
                <c:pt idx="10">
                  <c:v>4858.1000000000004</c:v>
                </c:pt>
                <c:pt idx="11">
                  <c:v>5188.6000000000004</c:v>
                </c:pt>
                <c:pt idx="12">
                  <c:v>6404</c:v>
                </c:pt>
                <c:pt idx="13">
                  <c:v>6545.8</c:v>
                </c:pt>
                <c:pt idx="14">
                  <c:v>6443.2</c:v>
                </c:pt>
                <c:pt idx="15">
                  <c:v>6719</c:v>
                </c:pt>
                <c:pt idx="16">
                  <c:v>6631</c:v>
                </c:pt>
                <c:pt idx="17">
                  <c:v>6554.4</c:v>
                </c:pt>
                <c:pt idx="18">
                  <c:v>6544.7</c:v>
                </c:pt>
                <c:pt idx="19">
                  <c:v>5927.1</c:v>
                </c:pt>
                <c:pt idx="20">
                  <c:v>4976.3999999999996</c:v>
                </c:pt>
                <c:pt idx="21">
                  <c:v>4188.8999999999996</c:v>
                </c:pt>
                <c:pt idx="22">
                  <c:v>4877.3</c:v>
                </c:pt>
                <c:pt idx="23">
                  <c:v>5257.9</c:v>
                </c:pt>
                <c:pt idx="24">
                  <c:v>6442.4</c:v>
                </c:pt>
                <c:pt idx="25">
                  <c:v>6547.3</c:v>
                </c:pt>
                <c:pt idx="26">
                  <c:v>6434.4</c:v>
                </c:pt>
                <c:pt idx="27">
                  <c:v>6726.4</c:v>
                </c:pt>
                <c:pt idx="28">
                  <c:v>6631.8</c:v>
                </c:pt>
                <c:pt idx="29">
                  <c:v>6572.3</c:v>
                </c:pt>
                <c:pt idx="30">
                  <c:v>6569.8</c:v>
                </c:pt>
                <c:pt idx="31">
                  <c:v>5932.8</c:v>
                </c:pt>
                <c:pt idx="32">
                  <c:v>4964.5</c:v>
                </c:pt>
                <c:pt idx="33">
                  <c:v>4190.2</c:v>
                </c:pt>
                <c:pt idx="34">
                  <c:v>4896.6000000000004</c:v>
                </c:pt>
                <c:pt idx="35">
                  <c:v>5333.6</c:v>
                </c:pt>
                <c:pt idx="36">
                  <c:v>6480.8</c:v>
                </c:pt>
                <c:pt idx="37">
                  <c:v>6547.3</c:v>
                </c:pt>
                <c:pt idx="38">
                  <c:v>6428.7</c:v>
                </c:pt>
                <c:pt idx="39">
                  <c:v>6736.8</c:v>
                </c:pt>
                <c:pt idx="40">
                  <c:v>6649.6</c:v>
                </c:pt>
                <c:pt idx="41">
                  <c:v>6598.1</c:v>
                </c:pt>
                <c:pt idx="42">
                  <c:v>6595.9</c:v>
                </c:pt>
                <c:pt idx="43">
                  <c:v>5941.2</c:v>
                </c:pt>
                <c:pt idx="44">
                  <c:v>4958.8</c:v>
                </c:pt>
                <c:pt idx="45">
                  <c:v>4194.3999999999996</c:v>
                </c:pt>
                <c:pt idx="46">
                  <c:v>4875.5</c:v>
                </c:pt>
                <c:pt idx="47">
                  <c:v>5403.8</c:v>
                </c:pt>
                <c:pt idx="48">
                  <c:v>6519.3</c:v>
                </c:pt>
                <c:pt idx="49">
                  <c:v>6550.4</c:v>
                </c:pt>
                <c:pt idx="50">
                  <c:v>6423.9</c:v>
                </c:pt>
                <c:pt idx="51">
                  <c:v>6747.3</c:v>
                </c:pt>
                <c:pt idx="52">
                  <c:v>6667.4</c:v>
                </c:pt>
                <c:pt idx="53">
                  <c:v>6624</c:v>
                </c:pt>
                <c:pt idx="54">
                  <c:v>6622</c:v>
                </c:pt>
                <c:pt idx="55">
                  <c:v>5949.6</c:v>
                </c:pt>
                <c:pt idx="56">
                  <c:v>4953.1000000000004</c:v>
                </c:pt>
                <c:pt idx="57">
                  <c:v>4202</c:v>
                </c:pt>
                <c:pt idx="58">
                  <c:v>4855.2</c:v>
                </c:pt>
                <c:pt idx="59">
                  <c:v>5474</c:v>
                </c:pt>
                <c:pt idx="60">
                  <c:v>6557.7</c:v>
                </c:pt>
              </c:numCache>
            </c:numRef>
          </c:val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2'!$G$73:$G$133</c:f>
              <c:numCache>
                <c:formatCode>#,##0\ _)</c:formatCode>
                <c:ptCount val="61"/>
                <c:pt idx="0">
                  <c:v>2474</c:v>
                </c:pt>
                <c:pt idx="1">
                  <c:v>2411.9</c:v>
                </c:pt>
                <c:pt idx="2">
                  <c:v>2512.6</c:v>
                </c:pt>
                <c:pt idx="3">
                  <c:v>2732.4</c:v>
                </c:pt>
                <c:pt idx="4">
                  <c:v>3759.3</c:v>
                </c:pt>
                <c:pt idx="5">
                  <c:v>3993.3</c:v>
                </c:pt>
                <c:pt idx="6">
                  <c:v>3764.3</c:v>
                </c:pt>
                <c:pt idx="7">
                  <c:v>3265.1</c:v>
                </c:pt>
                <c:pt idx="8">
                  <c:v>2762.5</c:v>
                </c:pt>
                <c:pt idx="9">
                  <c:v>2570.3000000000002</c:v>
                </c:pt>
                <c:pt idx="10">
                  <c:v>2331.3000000000002</c:v>
                </c:pt>
                <c:pt idx="11">
                  <c:v>2576.9</c:v>
                </c:pt>
                <c:pt idx="12">
                  <c:v>2481.5</c:v>
                </c:pt>
                <c:pt idx="13">
                  <c:v>2439.1</c:v>
                </c:pt>
                <c:pt idx="14">
                  <c:v>2519.6999999999998</c:v>
                </c:pt>
                <c:pt idx="15">
                  <c:v>2715.7</c:v>
                </c:pt>
                <c:pt idx="16">
                  <c:v>3772.7</c:v>
                </c:pt>
                <c:pt idx="17">
                  <c:v>4019.2</c:v>
                </c:pt>
                <c:pt idx="18">
                  <c:v>3780.2</c:v>
                </c:pt>
                <c:pt idx="19">
                  <c:v>3267.2</c:v>
                </c:pt>
                <c:pt idx="20">
                  <c:v>2748.7</c:v>
                </c:pt>
                <c:pt idx="21">
                  <c:v>2556.5</c:v>
                </c:pt>
                <c:pt idx="22">
                  <c:v>2325</c:v>
                </c:pt>
                <c:pt idx="23">
                  <c:v>2592.1</c:v>
                </c:pt>
                <c:pt idx="24">
                  <c:v>2488.1</c:v>
                </c:pt>
                <c:pt idx="25">
                  <c:v>2478.1999999999998</c:v>
                </c:pt>
                <c:pt idx="26">
                  <c:v>2558.8000000000002</c:v>
                </c:pt>
                <c:pt idx="27">
                  <c:v>2750.6</c:v>
                </c:pt>
                <c:pt idx="28">
                  <c:v>3789.4</c:v>
                </c:pt>
                <c:pt idx="29">
                  <c:v>4045.5</c:v>
                </c:pt>
                <c:pt idx="30">
                  <c:v>3796.1</c:v>
                </c:pt>
                <c:pt idx="31">
                  <c:v>3269.2</c:v>
                </c:pt>
                <c:pt idx="32">
                  <c:v>2734.9</c:v>
                </c:pt>
                <c:pt idx="33">
                  <c:v>2542.6999999999998</c:v>
                </c:pt>
                <c:pt idx="34">
                  <c:v>2318.8000000000002</c:v>
                </c:pt>
                <c:pt idx="35">
                  <c:v>2605.6</c:v>
                </c:pt>
                <c:pt idx="36">
                  <c:v>2494.8000000000002</c:v>
                </c:pt>
                <c:pt idx="37">
                  <c:v>2478.1999999999998</c:v>
                </c:pt>
                <c:pt idx="38">
                  <c:v>2597.9</c:v>
                </c:pt>
                <c:pt idx="39">
                  <c:v>2785.4</c:v>
                </c:pt>
                <c:pt idx="40">
                  <c:v>3823.3</c:v>
                </c:pt>
                <c:pt idx="41">
                  <c:v>4071.8</c:v>
                </c:pt>
                <c:pt idx="42">
                  <c:v>3812</c:v>
                </c:pt>
                <c:pt idx="43">
                  <c:v>3271.3</c:v>
                </c:pt>
                <c:pt idx="44">
                  <c:v>2721.1</c:v>
                </c:pt>
                <c:pt idx="45">
                  <c:v>2528.9</c:v>
                </c:pt>
                <c:pt idx="46">
                  <c:v>2312.5</c:v>
                </c:pt>
                <c:pt idx="47">
                  <c:v>2614</c:v>
                </c:pt>
                <c:pt idx="48">
                  <c:v>2501.4</c:v>
                </c:pt>
                <c:pt idx="49">
                  <c:v>2556.5</c:v>
                </c:pt>
                <c:pt idx="50">
                  <c:v>2637</c:v>
                </c:pt>
                <c:pt idx="51">
                  <c:v>2820.3</c:v>
                </c:pt>
                <c:pt idx="52">
                  <c:v>3857.1</c:v>
                </c:pt>
                <c:pt idx="53">
                  <c:v>4098.2</c:v>
                </c:pt>
                <c:pt idx="54">
                  <c:v>3827.8</c:v>
                </c:pt>
                <c:pt idx="55">
                  <c:v>3273.4</c:v>
                </c:pt>
                <c:pt idx="56">
                  <c:v>2707.3</c:v>
                </c:pt>
                <c:pt idx="57">
                  <c:v>2515.1</c:v>
                </c:pt>
                <c:pt idx="58">
                  <c:v>2306.1999999999998</c:v>
                </c:pt>
                <c:pt idx="59">
                  <c:v>2622.5</c:v>
                </c:pt>
                <c:pt idx="60">
                  <c:v>2508.1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79152"/>
        <c:axId val="342079544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2'!$H$73:$H$133</c:f>
              <c:numCache>
                <c:formatCode>#,##0\ _)</c:formatCode>
                <c:ptCount val="61"/>
                <c:pt idx="0">
                  <c:v>4305.7</c:v>
                </c:pt>
                <c:pt idx="1">
                  <c:v>4648.1000000000004</c:v>
                </c:pt>
                <c:pt idx="2">
                  <c:v>4716.1000000000004</c:v>
                </c:pt>
                <c:pt idx="3">
                  <c:v>4957.2</c:v>
                </c:pt>
                <c:pt idx="4">
                  <c:v>5277.4</c:v>
                </c:pt>
                <c:pt idx="5">
                  <c:v>5563.8</c:v>
                </c:pt>
                <c:pt idx="6">
                  <c:v>5342.9</c:v>
                </c:pt>
                <c:pt idx="7">
                  <c:v>4588.3999999999996</c:v>
                </c:pt>
                <c:pt idx="8">
                  <c:v>3936.2</c:v>
                </c:pt>
                <c:pt idx="9">
                  <c:v>3494.9</c:v>
                </c:pt>
                <c:pt idx="10">
                  <c:v>3543.4</c:v>
                </c:pt>
                <c:pt idx="11">
                  <c:v>3921.1</c:v>
                </c:pt>
                <c:pt idx="12">
                  <c:v>4431.8</c:v>
                </c:pt>
                <c:pt idx="13">
                  <c:v>4765</c:v>
                </c:pt>
                <c:pt idx="14">
                  <c:v>4843.5</c:v>
                </c:pt>
                <c:pt idx="15">
                  <c:v>5005</c:v>
                </c:pt>
                <c:pt idx="16">
                  <c:v>5336</c:v>
                </c:pt>
                <c:pt idx="17">
                  <c:v>5633.5</c:v>
                </c:pt>
                <c:pt idx="18">
                  <c:v>5407.4</c:v>
                </c:pt>
                <c:pt idx="19">
                  <c:v>4653.6000000000004</c:v>
                </c:pt>
                <c:pt idx="20">
                  <c:v>3989</c:v>
                </c:pt>
                <c:pt idx="21">
                  <c:v>3543.5</c:v>
                </c:pt>
                <c:pt idx="22">
                  <c:v>3586.4</c:v>
                </c:pt>
                <c:pt idx="23">
                  <c:v>3977.5</c:v>
                </c:pt>
                <c:pt idx="24">
                  <c:v>4489.8999999999996</c:v>
                </c:pt>
                <c:pt idx="25">
                  <c:v>4817.8999999999996</c:v>
                </c:pt>
                <c:pt idx="26">
                  <c:v>4903.2</c:v>
                </c:pt>
                <c:pt idx="27">
                  <c:v>5054.3999999999996</c:v>
                </c:pt>
                <c:pt idx="28">
                  <c:v>5356.1</c:v>
                </c:pt>
                <c:pt idx="29">
                  <c:v>5678.8</c:v>
                </c:pt>
                <c:pt idx="30">
                  <c:v>5413.4</c:v>
                </c:pt>
                <c:pt idx="31">
                  <c:v>4649.7</c:v>
                </c:pt>
                <c:pt idx="32">
                  <c:v>3971.1</c:v>
                </c:pt>
                <c:pt idx="33">
                  <c:v>3511.8</c:v>
                </c:pt>
                <c:pt idx="34">
                  <c:v>3544.9</c:v>
                </c:pt>
                <c:pt idx="35">
                  <c:v>3948.8</c:v>
                </c:pt>
                <c:pt idx="36">
                  <c:v>4472.3999999999996</c:v>
                </c:pt>
                <c:pt idx="37">
                  <c:v>4817.8999999999996</c:v>
                </c:pt>
                <c:pt idx="38">
                  <c:v>4991.8999999999996</c:v>
                </c:pt>
                <c:pt idx="39">
                  <c:v>5224.8999999999996</c:v>
                </c:pt>
                <c:pt idx="40">
                  <c:v>5515.1</c:v>
                </c:pt>
                <c:pt idx="41">
                  <c:v>5774.4</c:v>
                </c:pt>
                <c:pt idx="42">
                  <c:v>5487.5</c:v>
                </c:pt>
                <c:pt idx="43">
                  <c:v>4728.1000000000004</c:v>
                </c:pt>
                <c:pt idx="44">
                  <c:v>4035.2</c:v>
                </c:pt>
                <c:pt idx="45">
                  <c:v>3548.7</c:v>
                </c:pt>
                <c:pt idx="46">
                  <c:v>3518.1</c:v>
                </c:pt>
                <c:pt idx="47">
                  <c:v>3958.3</c:v>
                </c:pt>
                <c:pt idx="48">
                  <c:v>4489</c:v>
                </c:pt>
                <c:pt idx="49">
                  <c:v>4943.8</c:v>
                </c:pt>
                <c:pt idx="50">
                  <c:v>5072.3</c:v>
                </c:pt>
                <c:pt idx="51">
                  <c:v>5293.4</c:v>
                </c:pt>
                <c:pt idx="52">
                  <c:v>5619.2</c:v>
                </c:pt>
                <c:pt idx="53">
                  <c:v>5818.1</c:v>
                </c:pt>
                <c:pt idx="54">
                  <c:v>5538.3</c:v>
                </c:pt>
                <c:pt idx="55">
                  <c:v>4777.6000000000004</c:v>
                </c:pt>
                <c:pt idx="56">
                  <c:v>4074.8</c:v>
                </c:pt>
                <c:pt idx="57">
                  <c:v>3582.6</c:v>
                </c:pt>
                <c:pt idx="58">
                  <c:v>3559.6</c:v>
                </c:pt>
                <c:pt idx="59">
                  <c:v>3989.6</c:v>
                </c:pt>
                <c:pt idx="60">
                  <c:v>4529.5</c:v>
                </c:pt>
              </c:numCache>
            </c:numRef>
          </c:val>
          <c:smooth val="0"/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2'!$E$73:$E$133</c:f>
              <c:numCache>
                <c:formatCode>#,##0\ _)</c:formatCode>
                <c:ptCount val="61"/>
                <c:pt idx="0">
                  <c:v>8966.8790000000008</c:v>
                </c:pt>
                <c:pt idx="1">
                  <c:v>8966.8790000000008</c:v>
                </c:pt>
                <c:pt idx="2">
                  <c:v>8966.8790000000008</c:v>
                </c:pt>
                <c:pt idx="3">
                  <c:v>8966.8790000000008</c:v>
                </c:pt>
                <c:pt idx="4">
                  <c:v>8966.8790000000008</c:v>
                </c:pt>
                <c:pt idx="5">
                  <c:v>8966.8790000000008</c:v>
                </c:pt>
                <c:pt idx="6">
                  <c:v>8966.8790000000008</c:v>
                </c:pt>
                <c:pt idx="7">
                  <c:v>8966.8790000000008</c:v>
                </c:pt>
                <c:pt idx="8">
                  <c:v>8966.8790000000008</c:v>
                </c:pt>
                <c:pt idx="9">
                  <c:v>8966.8790000000008</c:v>
                </c:pt>
                <c:pt idx="10">
                  <c:v>8966.8790000000008</c:v>
                </c:pt>
                <c:pt idx="11">
                  <c:v>8966.8790000000008</c:v>
                </c:pt>
                <c:pt idx="12">
                  <c:v>8966.8790000000008</c:v>
                </c:pt>
                <c:pt idx="13">
                  <c:v>8966.8790000000008</c:v>
                </c:pt>
                <c:pt idx="14">
                  <c:v>8966.8790000000008</c:v>
                </c:pt>
                <c:pt idx="15">
                  <c:v>8966.8790000000008</c:v>
                </c:pt>
                <c:pt idx="16">
                  <c:v>8966.8790000000008</c:v>
                </c:pt>
                <c:pt idx="17">
                  <c:v>8966.8790000000008</c:v>
                </c:pt>
                <c:pt idx="18">
                  <c:v>8966.8790000000008</c:v>
                </c:pt>
                <c:pt idx="19">
                  <c:v>8966.8790000000008</c:v>
                </c:pt>
                <c:pt idx="20">
                  <c:v>8966.8790000000008</c:v>
                </c:pt>
                <c:pt idx="21">
                  <c:v>8966.8790000000008</c:v>
                </c:pt>
                <c:pt idx="22">
                  <c:v>8966.8790000000008</c:v>
                </c:pt>
                <c:pt idx="23">
                  <c:v>8966.8790000000008</c:v>
                </c:pt>
                <c:pt idx="24">
                  <c:v>8966.8790000000008</c:v>
                </c:pt>
                <c:pt idx="25">
                  <c:v>8966.8790000000008</c:v>
                </c:pt>
                <c:pt idx="26">
                  <c:v>8966.8790000000008</c:v>
                </c:pt>
                <c:pt idx="27">
                  <c:v>8966.8790000000008</c:v>
                </c:pt>
                <c:pt idx="28">
                  <c:v>8966.8790000000008</c:v>
                </c:pt>
                <c:pt idx="29">
                  <c:v>8966.8790000000008</c:v>
                </c:pt>
                <c:pt idx="30">
                  <c:v>8966.8790000000008</c:v>
                </c:pt>
                <c:pt idx="31">
                  <c:v>8966.8790000000008</c:v>
                </c:pt>
                <c:pt idx="32">
                  <c:v>8966.8790000000008</c:v>
                </c:pt>
                <c:pt idx="33">
                  <c:v>8966.8790000000008</c:v>
                </c:pt>
                <c:pt idx="34">
                  <c:v>8966.8790000000008</c:v>
                </c:pt>
                <c:pt idx="35">
                  <c:v>8966.8790000000008</c:v>
                </c:pt>
                <c:pt idx="36">
                  <c:v>8966.8790000000008</c:v>
                </c:pt>
                <c:pt idx="37">
                  <c:v>8966.8790000000008</c:v>
                </c:pt>
                <c:pt idx="38">
                  <c:v>8966.8790000000008</c:v>
                </c:pt>
                <c:pt idx="39">
                  <c:v>8966.8790000000008</c:v>
                </c:pt>
                <c:pt idx="40">
                  <c:v>8966.8790000000008</c:v>
                </c:pt>
                <c:pt idx="41">
                  <c:v>8966.8790000000008</c:v>
                </c:pt>
                <c:pt idx="42">
                  <c:v>8966.8790000000008</c:v>
                </c:pt>
                <c:pt idx="43">
                  <c:v>8966.8790000000008</c:v>
                </c:pt>
                <c:pt idx="44">
                  <c:v>8966.8790000000008</c:v>
                </c:pt>
                <c:pt idx="45">
                  <c:v>8966.8790000000008</c:v>
                </c:pt>
                <c:pt idx="46">
                  <c:v>8966.8790000000008</c:v>
                </c:pt>
                <c:pt idx="47">
                  <c:v>8966.8790000000008</c:v>
                </c:pt>
                <c:pt idx="48">
                  <c:v>8966.8790000000008</c:v>
                </c:pt>
                <c:pt idx="49">
                  <c:v>8966.8790000000008</c:v>
                </c:pt>
                <c:pt idx="50">
                  <c:v>8966.8790000000008</c:v>
                </c:pt>
                <c:pt idx="51">
                  <c:v>8966.8790000000008</c:v>
                </c:pt>
                <c:pt idx="52">
                  <c:v>8966.8790000000008</c:v>
                </c:pt>
                <c:pt idx="53">
                  <c:v>8966.8790000000008</c:v>
                </c:pt>
                <c:pt idx="54">
                  <c:v>8966.8790000000008</c:v>
                </c:pt>
                <c:pt idx="55">
                  <c:v>8966.8790000000008</c:v>
                </c:pt>
                <c:pt idx="56">
                  <c:v>8966.8790000000008</c:v>
                </c:pt>
                <c:pt idx="57">
                  <c:v>8966.8790000000008</c:v>
                </c:pt>
                <c:pt idx="58">
                  <c:v>8966.8790000000008</c:v>
                </c:pt>
                <c:pt idx="59">
                  <c:v>8966.8790000000008</c:v>
                </c:pt>
                <c:pt idx="60">
                  <c:v>8966.8790000000008</c:v>
                </c:pt>
              </c:numCache>
            </c:numRef>
          </c:val>
          <c:smooth val="0"/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2'!$D$73:$D$133</c:f>
              <c:numCache>
                <c:formatCode>#,##0\ _)</c:formatCode>
                <c:ptCount val="61"/>
                <c:pt idx="0">
                  <c:v>5556.3870889999998</c:v>
                </c:pt>
                <c:pt idx="1">
                  <c:v>5987.4886670000014</c:v>
                </c:pt>
                <c:pt idx="2">
                  <c:v>6306.628694</c:v>
                </c:pt>
                <c:pt idx="3">
                  <c:v>6549.9749499999998</c:v>
                </c:pt>
                <c:pt idx="4">
                  <c:v>6497.6129340000007</c:v>
                </c:pt>
                <c:pt idx="5">
                  <c:v>6361.5510429999986</c:v>
                </c:pt>
                <c:pt idx="6">
                  <c:v>5992.3444960000006</c:v>
                </c:pt>
                <c:pt idx="7">
                  <c:v>5274.3929119999993</c:v>
                </c:pt>
                <c:pt idx="8">
                  <c:v>4536.7527199999986</c:v>
                </c:pt>
                <c:pt idx="9">
                  <c:v>3970.4640629999999</c:v>
                </c:pt>
                <c:pt idx="10">
                  <c:v>3528.7747049999998</c:v>
                </c:pt>
                <c:pt idx="11">
                  <c:v>4034.3981640000002</c:v>
                </c:pt>
                <c:pt idx="12">
                  <c:v>3834.4360040000001</c:v>
                </c:pt>
                <c:pt idx="13">
                  <c:v>3695.5293270000002</c:v>
                </c:pt>
                <c:pt idx="14">
                  <c:v>3847.0247610000001</c:v>
                </c:pt>
                <c:pt idx="15">
                  <c:v>3718.1537279999998</c:v>
                </c:pt>
                <c:pt idx="16">
                  <c:v>4278.4488310000006</c:v>
                </c:pt>
                <c:pt idx="17">
                  <c:v>5186.9056849999997</c:v>
                </c:pt>
                <c:pt idx="18">
                  <c:v>4802.8372730000001</c:v>
                </c:pt>
                <c:pt idx="19">
                  <c:v>4067.122194</c:v>
                </c:pt>
                <c:pt idx="20">
                  <c:v>3334.5733839999998</c:v>
                </c:pt>
                <c:pt idx="21">
                  <c:v>2827.4654390000001</c:v>
                </c:pt>
                <c:pt idx="22">
                  <c:v>2841.0558350000001</c:v>
                </c:pt>
                <c:pt idx="23">
                  <c:v>3108.003526</c:v>
                </c:pt>
                <c:pt idx="24">
                  <c:v>3672.2720869999998</c:v>
                </c:pt>
                <c:pt idx="25">
                  <c:v>4918.4541410000002</c:v>
                </c:pt>
                <c:pt idx="26">
                  <c:v>5132.0933859999996</c:v>
                </c:pt>
                <c:pt idx="27">
                  <c:v>6910.931012</c:v>
                </c:pt>
                <c:pt idx="28">
                  <c:v>7115.4203520000001</c:v>
                </c:pt>
                <c:pt idx="29">
                  <c:v>7026.6540250000007</c:v>
                </c:pt>
                <c:pt idx="30">
                  <c:v>6745.346614</c:v>
                </c:pt>
                <c:pt idx="31">
                  <c:v>6055.0247549999985</c:v>
                </c:pt>
                <c:pt idx="32">
                  <c:v>5234.3290190000007</c:v>
                </c:pt>
                <c:pt idx="33">
                  <c:v>4430.2006200000014</c:v>
                </c:pt>
                <c:pt idx="34">
                  <c:v>4360.1709859999992</c:v>
                </c:pt>
                <c:pt idx="35">
                  <c:v>4394.4042460000001</c:v>
                </c:pt>
                <c:pt idx="36">
                  <c:v>4657.9230700000007</c:v>
                </c:pt>
                <c:pt idx="37">
                  <c:v>6314.4171130000004</c:v>
                </c:pt>
                <c:pt idx="38">
                  <c:v>6672.184964</c:v>
                </c:pt>
                <c:pt idx="39">
                  <c:v>6458.7530470000002</c:v>
                </c:pt>
                <c:pt idx="40">
                  <c:v>6854.3820420000002</c:v>
                </c:pt>
                <c:pt idx="41">
                  <c:v>6789.4610220000004</c:v>
                </c:pt>
                <c:pt idx="42">
                  <c:v>6523.5887339999999</c:v>
                </c:pt>
                <c:pt idx="43">
                  <c:v>5710.6864839999998</c:v>
                </c:pt>
                <c:pt idx="44">
                  <c:v>4785.5822149999995</c:v>
                </c:pt>
                <c:pt idx="45">
                  <c:v>4263.1452359999994</c:v>
                </c:pt>
                <c:pt idx="46">
                  <c:v>4489.4911590000002</c:v>
                </c:pt>
                <c:pt idx="47">
                  <c:v>5275.351858</c:v>
                </c:pt>
                <c:pt idx="48">
                  <c:v>5550.04054</c:v>
                </c:pt>
                <c:pt idx="49">
                  <c:v>5594.5313720000004</c:v>
                </c:pt>
                <c:pt idx="50">
                  <c:v>5942.2675020000006</c:v>
                </c:pt>
                <c:pt idx="51">
                  <c:v>6160.4059859999998</c:v>
                </c:pt>
                <c:pt idx="52">
                  <c:v>6303.1671900000001</c:v>
                </c:pt>
                <c:pt idx="53">
                  <c:v>6224.3615760000002</c:v>
                </c:pt>
                <c:pt idx="54">
                  <c:v>5691.2957750000014</c:v>
                </c:pt>
                <c:pt idx="55">
                  <c:v>4757.5008180000004</c:v>
                </c:pt>
                <c:pt idx="56">
                  <c:v>4153.8528040000001</c:v>
                </c:pt>
                <c:pt idx="57">
                  <c:v>3735.5426729999999</c:v>
                </c:pt>
                <c:pt idx="58">
                  <c:v>3714.159255</c:v>
                </c:pt>
                <c:pt idx="59">
                  <c:v>3935.6266700000001</c:v>
                </c:pt>
                <c:pt idx="60">
                  <c:v>3836.7755179999999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79936"/>
        <c:axId val="342080328"/>
      </c:lineChart>
      <c:catAx>
        <c:axId val="3420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42079544"/>
        <c:crossesAt val="0"/>
        <c:auto val="0"/>
        <c:lblAlgn val="ctr"/>
        <c:lblOffset val="100"/>
        <c:tickLblSkip val="50"/>
        <c:tickMarkSkip val="1"/>
        <c:noMultiLvlLbl val="0"/>
      </c:catAx>
      <c:valAx>
        <c:axId val="342079544"/>
        <c:scaling>
          <c:orientation val="minMax"/>
          <c:max val="10000"/>
          <c:min val="1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079152"/>
        <c:crosses val="autoZero"/>
        <c:crossBetween val="midCat"/>
        <c:majorUnit val="1000"/>
        <c:minorUnit val="400"/>
      </c:valAx>
      <c:catAx>
        <c:axId val="34207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080328"/>
        <c:crosses val="autoZero"/>
        <c:auto val="0"/>
        <c:lblAlgn val="ctr"/>
        <c:lblOffset val="100"/>
        <c:noMultiLvlLbl val="0"/>
      </c:catAx>
      <c:valAx>
        <c:axId val="342080328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42079936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403448652048077"/>
          <c:y val="4.3478260869565216E-2"/>
          <c:w val="0.77995212701101846"/>
          <c:h val="0.126482628406627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69387755103"/>
          <c:y val="0.19005626246036983"/>
          <c:w val="0.68571428571428572"/>
          <c:h val="0.63544722601682591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2'!$F$138:$F$198</c:f>
              <c:numCache>
                <c:formatCode>#,##0\ _)</c:formatCode>
                <c:ptCount val="61"/>
                <c:pt idx="0">
                  <c:v>6545</c:v>
                </c:pt>
                <c:pt idx="1">
                  <c:v>6809.6</c:v>
                </c:pt>
                <c:pt idx="2">
                  <c:v>7428.9</c:v>
                </c:pt>
                <c:pt idx="3">
                  <c:v>7574.5</c:v>
                </c:pt>
                <c:pt idx="4">
                  <c:v>7777.2</c:v>
                </c:pt>
                <c:pt idx="5">
                  <c:v>7751.6</c:v>
                </c:pt>
                <c:pt idx="6">
                  <c:v>7398.9</c:v>
                </c:pt>
                <c:pt idx="7">
                  <c:v>6739.7</c:v>
                </c:pt>
                <c:pt idx="8">
                  <c:v>6240.2</c:v>
                </c:pt>
                <c:pt idx="9">
                  <c:v>5875.6</c:v>
                </c:pt>
                <c:pt idx="10">
                  <c:v>5488.4</c:v>
                </c:pt>
                <c:pt idx="11">
                  <c:v>5767</c:v>
                </c:pt>
                <c:pt idx="12">
                  <c:v>6556.9</c:v>
                </c:pt>
                <c:pt idx="13">
                  <c:v>6794.7</c:v>
                </c:pt>
                <c:pt idx="14">
                  <c:v>7381</c:v>
                </c:pt>
                <c:pt idx="15">
                  <c:v>7514.2</c:v>
                </c:pt>
                <c:pt idx="16">
                  <c:v>7713.5</c:v>
                </c:pt>
                <c:pt idx="17">
                  <c:v>7697.2</c:v>
                </c:pt>
                <c:pt idx="18">
                  <c:v>7364.3</c:v>
                </c:pt>
                <c:pt idx="19">
                  <c:v>6720</c:v>
                </c:pt>
                <c:pt idx="20">
                  <c:v>6231</c:v>
                </c:pt>
                <c:pt idx="21">
                  <c:v>5887.4</c:v>
                </c:pt>
                <c:pt idx="22">
                  <c:v>5503.5</c:v>
                </c:pt>
                <c:pt idx="23">
                  <c:v>5772.1</c:v>
                </c:pt>
                <c:pt idx="24">
                  <c:v>6568.9</c:v>
                </c:pt>
                <c:pt idx="25">
                  <c:v>6779.8</c:v>
                </c:pt>
                <c:pt idx="26">
                  <c:v>7335.1</c:v>
                </c:pt>
                <c:pt idx="27">
                  <c:v>7457.1</c:v>
                </c:pt>
                <c:pt idx="28">
                  <c:v>7653</c:v>
                </c:pt>
                <c:pt idx="29">
                  <c:v>7646</c:v>
                </c:pt>
                <c:pt idx="30">
                  <c:v>7332.7</c:v>
                </c:pt>
                <c:pt idx="31">
                  <c:v>6703.2</c:v>
                </c:pt>
                <c:pt idx="32">
                  <c:v>6224.7</c:v>
                </c:pt>
                <c:pt idx="33">
                  <c:v>5902</c:v>
                </c:pt>
                <c:pt idx="34">
                  <c:v>5525.6</c:v>
                </c:pt>
                <c:pt idx="35">
                  <c:v>5803.8</c:v>
                </c:pt>
                <c:pt idx="36">
                  <c:v>6642.8</c:v>
                </c:pt>
                <c:pt idx="37">
                  <c:v>6779.8</c:v>
                </c:pt>
                <c:pt idx="38">
                  <c:v>7288.3</c:v>
                </c:pt>
                <c:pt idx="39">
                  <c:v>7397.9</c:v>
                </c:pt>
                <c:pt idx="40">
                  <c:v>7590.3</c:v>
                </c:pt>
                <c:pt idx="41">
                  <c:v>7595.9</c:v>
                </c:pt>
                <c:pt idx="42">
                  <c:v>7303</c:v>
                </c:pt>
                <c:pt idx="43">
                  <c:v>6684.5</c:v>
                </c:pt>
                <c:pt idx="44">
                  <c:v>6216.5</c:v>
                </c:pt>
                <c:pt idx="45">
                  <c:v>5914.8</c:v>
                </c:pt>
                <c:pt idx="46">
                  <c:v>5546</c:v>
                </c:pt>
                <c:pt idx="47">
                  <c:v>5833.6</c:v>
                </c:pt>
                <c:pt idx="48">
                  <c:v>6716.8</c:v>
                </c:pt>
                <c:pt idx="49">
                  <c:v>6842.7</c:v>
                </c:pt>
                <c:pt idx="50">
                  <c:v>7276.2</c:v>
                </c:pt>
                <c:pt idx="51">
                  <c:v>7364.2</c:v>
                </c:pt>
                <c:pt idx="52">
                  <c:v>7546.2</c:v>
                </c:pt>
                <c:pt idx="53">
                  <c:v>7561.8</c:v>
                </c:pt>
                <c:pt idx="54">
                  <c:v>7288.6</c:v>
                </c:pt>
                <c:pt idx="55">
                  <c:v>6679.7</c:v>
                </c:pt>
                <c:pt idx="56">
                  <c:v>6221.1</c:v>
                </c:pt>
                <c:pt idx="57">
                  <c:v>5939.7</c:v>
                </c:pt>
                <c:pt idx="58">
                  <c:v>5577.5</c:v>
                </c:pt>
                <c:pt idx="59">
                  <c:v>5875.6</c:v>
                </c:pt>
                <c:pt idx="60">
                  <c:v>6809.9</c:v>
                </c:pt>
              </c:numCache>
            </c:numRef>
          </c:val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2'!$G$138:$G$198</c:f>
              <c:numCache>
                <c:formatCode>#,##0\ _)</c:formatCode>
                <c:ptCount val="61"/>
                <c:pt idx="0">
                  <c:v>1974.7</c:v>
                </c:pt>
                <c:pt idx="1">
                  <c:v>2152.6999999999998</c:v>
                </c:pt>
                <c:pt idx="2">
                  <c:v>2183.6999999999998</c:v>
                </c:pt>
                <c:pt idx="3">
                  <c:v>2288.6999999999998</c:v>
                </c:pt>
                <c:pt idx="4">
                  <c:v>2571.1999999999998</c:v>
                </c:pt>
                <c:pt idx="5">
                  <c:v>2695.3</c:v>
                </c:pt>
                <c:pt idx="6">
                  <c:v>2561.6999999999998</c:v>
                </c:pt>
                <c:pt idx="7">
                  <c:v>2206.6</c:v>
                </c:pt>
                <c:pt idx="8">
                  <c:v>2097.8000000000002</c:v>
                </c:pt>
                <c:pt idx="9">
                  <c:v>1979.5</c:v>
                </c:pt>
                <c:pt idx="10">
                  <c:v>1824.9</c:v>
                </c:pt>
                <c:pt idx="11">
                  <c:v>1805.8</c:v>
                </c:pt>
                <c:pt idx="12">
                  <c:v>2010</c:v>
                </c:pt>
                <c:pt idx="13">
                  <c:v>2187.6</c:v>
                </c:pt>
                <c:pt idx="14">
                  <c:v>2217.6</c:v>
                </c:pt>
                <c:pt idx="15">
                  <c:v>2314</c:v>
                </c:pt>
                <c:pt idx="16">
                  <c:v>2583.6</c:v>
                </c:pt>
                <c:pt idx="17">
                  <c:v>2689.6</c:v>
                </c:pt>
                <c:pt idx="18">
                  <c:v>2551.1999999999998</c:v>
                </c:pt>
                <c:pt idx="19">
                  <c:v>2206.1999999999998</c:v>
                </c:pt>
                <c:pt idx="20">
                  <c:v>2095.9</c:v>
                </c:pt>
                <c:pt idx="21">
                  <c:v>1985.2</c:v>
                </c:pt>
                <c:pt idx="22">
                  <c:v>1836.3</c:v>
                </c:pt>
                <c:pt idx="23">
                  <c:v>1821.5</c:v>
                </c:pt>
                <c:pt idx="24">
                  <c:v>2045.3</c:v>
                </c:pt>
                <c:pt idx="25">
                  <c:v>2222.9</c:v>
                </c:pt>
                <c:pt idx="26">
                  <c:v>2264.4</c:v>
                </c:pt>
                <c:pt idx="27">
                  <c:v>2351.5</c:v>
                </c:pt>
                <c:pt idx="28">
                  <c:v>2596</c:v>
                </c:pt>
                <c:pt idx="29">
                  <c:v>2683.9</c:v>
                </c:pt>
                <c:pt idx="30">
                  <c:v>2540.6999999999998</c:v>
                </c:pt>
                <c:pt idx="31">
                  <c:v>2205.6999999999998</c:v>
                </c:pt>
                <c:pt idx="32">
                  <c:v>2094</c:v>
                </c:pt>
                <c:pt idx="33">
                  <c:v>1990.9</c:v>
                </c:pt>
                <c:pt idx="34">
                  <c:v>1847.8</c:v>
                </c:pt>
                <c:pt idx="35">
                  <c:v>1837.3</c:v>
                </c:pt>
                <c:pt idx="36">
                  <c:v>2080.6999999999998</c:v>
                </c:pt>
                <c:pt idx="37">
                  <c:v>2222.9</c:v>
                </c:pt>
                <c:pt idx="38">
                  <c:v>2311.1999999999998</c:v>
                </c:pt>
                <c:pt idx="39">
                  <c:v>2389</c:v>
                </c:pt>
                <c:pt idx="40">
                  <c:v>2608.5</c:v>
                </c:pt>
                <c:pt idx="41">
                  <c:v>2678.1</c:v>
                </c:pt>
                <c:pt idx="42">
                  <c:v>2530.1999999999998</c:v>
                </c:pt>
                <c:pt idx="43">
                  <c:v>2205.1999999999998</c:v>
                </c:pt>
                <c:pt idx="44">
                  <c:v>2092.1</c:v>
                </c:pt>
                <c:pt idx="45">
                  <c:v>1996.7</c:v>
                </c:pt>
                <c:pt idx="46">
                  <c:v>1859.2</c:v>
                </c:pt>
                <c:pt idx="47">
                  <c:v>1853</c:v>
                </c:pt>
                <c:pt idx="48">
                  <c:v>2116</c:v>
                </c:pt>
                <c:pt idx="49">
                  <c:v>2300</c:v>
                </c:pt>
                <c:pt idx="50">
                  <c:v>2364</c:v>
                </c:pt>
                <c:pt idx="51">
                  <c:v>2432.1999999999998</c:v>
                </c:pt>
                <c:pt idx="52">
                  <c:v>2628.3</c:v>
                </c:pt>
                <c:pt idx="53">
                  <c:v>2679.9</c:v>
                </c:pt>
                <c:pt idx="54">
                  <c:v>2526.8000000000002</c:v>
                </c:pt>
                <c:pt idx="55">
                  <c:v>2210.9</c:v>
                </c:pt>
                <c:pt idx="56">
                  <c:v>2096.1</c:v>
                </c:pt>
                <c:pt idx="57">
                  <c:v>2008</c:v>
                </c:pt>
                <c:pt idx="58">
                  <c:v>1876</c:v>
                </c:pt>
                <c:pt idx="59">
                  <c:v>1874</c:v>
                </c:pt>
                <c:pt idx="60">
                  <c:v>2158.8000000000002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80720"/>
        <c:axId val="342298384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strRef>
              <c:f>'Data 2'!$C$138:$C$198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2'!$H$138:$H$198</c:f>
              <c:numCache>
                <c:formatCode>#,##0\ _)</c:formatCode>
                <c:ptCount val="61"/>
                <c:pt idx="0">
                  <c:v>3869.8</c:v>
                </c:pt>
                <c:pt idx="1">
                  <c:v>4292.5</c:v>
                </c:pt>
                <c:pt idx="2">
                  <c:v>4441.8</c:v>
                </c:pt>
                <c:pt idx="3">
                  <c:v>4585.3999999999996</c:v>
                </c:pt>
                <c:pt idx="4">
                  <c:v>4663.8999999999996</c:v>
                </c:pt>
                <c:pt idx="5">
                  <c:v>4692.6000000000004</c:v>
                </c:pt>
                <c:pt idx="6">
                  <c:v>4535.3999999999996</c:v>
                </c:pt>
                <c:pt idx="7">
                  <c:v>4227.3</c:v>
                </c:pt>
                <c:pt idx="8">
                  <c:v>3939.2</c:v>
                </c:pt>
                <c:pt idx="9">
                  <c:v>3762.7</c:v>
                </c:pt>
                <c:pt idx="10">
                  <c:v>3691.3</c:v>
                </c:pt>
                <c:pt idx="11">
                  <c:v>3772.6</c:v>
                </c:pt>
                <c:pt idx="12">
                  <c:v>4065.6</c:v>
                </c:pt>
                <c:pt idx="13">
                  <c:v>4487.3</c:v>
                </c:pt>
                <c:pt idx="14">
                  <c:v>4645.8999999999996</c:v>
                </c:pt>
                <c:pt idx="15">
                  <c:v>4757.6000000000004</c:v>
                </c:pt>
                <c:pt idx="16">
                  <c:v>4841.7</c:v>
                </c:pt>
                <c:pt idx="17">
                  <c:v>4878.8</c:v>
                </c:pt>
                <c:pt idx="18">
                  <c:v>4721.8999999999996</c:v>
                </c:pt>
                <c:pt idx="19">
                  <c:v>4418.5</c:v>
                </c:pt>
                <c:pt idx="20">
                  <c:v>4126.2</c:v>
                </c:pt>
                <c:pt idx="21">
                  <c:v>3947.3</c:v>
                </c:pt>
                <c:pt idx="22">
                  <c:v>3871.9</c:v>
                </c:pt>
                <c:pt idx="23">
                  <c:v>3939.6</c:v>
                </c:pt>
                <c:pt idx="24">
                  <c:v>4223</c:v>
                </c:pt>
                <c:pt idx="25">
                  <c:v>4636.8999999999996</c:v>
                </c:pt>
                <c:pt idx="26">
                  <c:v>4783.3999999999996</c:v>
                </c:pt>
                <c:pt idx="27">
                  <c:v>4884.1000000000004</c:v>
                </c:pt>
                <c:pt idx="28">
                  <c:v>4950.8999999999996</c:v>
                </c:pt>
                <c:pt idx="29">
                  <c:v>4987.7</c:v>
                </c:pt>
                <c:pt idx="30">
                  <c:v>4802.1000000000004</c:v>
                </c:pt>
                <c:pt idx="31">
                  <c:v>4481.6000000000004</c:v>
                </c:pt>
                <c:pt idx="32">
                  <c:v>4178.8999999999996</c:v>
                </c:pt>
                <c:pt idx="33">
                  <c:v>3993.1</c:v>
                </c:pt>
                <c:pt idx="34">
                  <c:v>3898.1</c:v>
                </c:pt>
                <c:pt idx="35">
                  <c:v>3949.6</c:v>
                </c:pt>
                <c:pt idx="36">
                  <c:v>4219.6000000000004</c:v>
                </c:pt>
                <c:pt idx="37">
                  <c:v>4636.8999999999996</c:v>
                </c:pt>
                <c:pt idx="38">
                  <c:v>4859.3999999999996</c:v>
                </c:pt>
                <c:pt idx="39">
                  <c:v>5052.1000000000004</c:v>
                </c:pt>
                <c:pt idx="40">
                  <c:v>5166.8</c:v>
                </c:pt>
                <c:pt idx="41">
                  <c:v>5206.7</c:v>
                </c:pt>
                <c:pt idx="42">
                  <c:v>5015.8</c:v>
                </c:pt>
                <c:pt idx="43">
                  <c:v>4685.6000000000004</c:v>
                </c:pt>
                <c:pt idx="44">
                  <c:v>4370.3999999999996</c:v>
                </c:pt>
                <c:pt idx="45">
                  <c:v>4171.1000000000004</c:v>
                </c:pt>
                <c:pt idx="46">
                  <c:v>4064.8</c:v>
                </c:pt>
                <c:pt idx="47">
                  <c:v>4096.8</c:v>
                </c:pt>
                <c:pt idx="48">
                  <c:v>4361.2</c:v>
                </c:pt>
                <c:pt idx="49">
                  <c:v>4844.1000000000004</c:v>
                </c:pt>
                <c:pt idx="50">
                  <c:v>5058.6000000000004</c:v>
                </c:pt>
                <c:pt idx="51">
                  <c:v>5246</c:v>
                </c:pt>
                <c:pt idx="52">
                  <c:v>5375.2</c:v>
                </c:pt>
                <c:pt idx="53">
                  <c:v>5401.1</c:v>
                </c:pt>
                <c:pt idx="54">
                  <c:v>5206</c:v>
                </c:pt>
                <c:pt idx="55">
                  <c:v>4877.3</c:v>
                </c:pt>
                <c:pt idx="56">
                  <c:v>4554.1000000000004</c:v>
                </c:pt>
                <c:pt idx="57">
                  <c:v>4347.8</c:v>
                </c:pt>
                <c:pt idx="58">
                  <c:v>4250.6000000000004</c:v>
                </c:pt>
                <c:pt idx="59">
                  <c:v>4273.3999999999996</c:v>
                </c:pt>
                <c:pt idx="60">
                  <c:v>4541.1000000000004</c:v>
                </c:pt>
              </c:numCache>
            </c:numRef>
          </c:val>
          <c:smooth val="0"/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2'!$C$138:$C$198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2'!$E$138:$E$198</c:f>
              <c:numCache>
                <c:formatCode>#,##0\ _)</c:formatCode>
                <c:ptCount val="61"/>
                <c:pt idx="0">
                  <c:v>9571.1919999999991</c:v>
                </c:pt>
                <c:pt idx="1">
                  <c:v>9571.1919999999991</c:v>
                </c:pt>
                <c:pt idx="2">
                  <c:v>9571.1919999999991</c:v>
                </c:pt>
                <c:pt idx="3">
                  <c:v>9571.1919999999991</c:v>
                </c:pt>
                <c:pt idx="4">
                  <c:v>9571.1919999999991</c:v>
                </c:pt>
                <c:pt idx="5">
                  <c:v>9571.1919999999991</c:v>
                </c:pt>
                <c:pt idx="6">
                  <c:v>9571.1919999999991</c:v>
                </c:pt>
                <c:pt idx="7">
                  <c:v>9571.1919999999991</c:v>
                </c:pt>
                <c:pt idx="8">
                  <c:v>9571.1919999999991</c:v>
                </c:pt>
                <c:pt idx="9">
                  <c:v>9571.1919999999991</c:v>
                </c:pt>
                <c:pt idx="10">
                  <c:v>9571.1919999999991</c:v>
                </c:pt>
                <c:pt idx="11">
                  <c:v>9571.1919999999991</c:v>
                </c:pt>
                <c:pt idx="12">
                  <c:v>9571.1919999999991</c:v>
                </c:pt>
                <c:pt idx="13">
                  <c:v>9571.1919999999991</c:v>
                </c:pt>
                <c:pt idx="14">
                  <c:v>9571.1919999999991</c:v>
                </c:pt>
                <c:pt idx="15">
                  <c:v>9571.1919999999991</c:v>
                </c:pt>
                <c:pt idx="16">
                  <c:v>9571.1919999999991</c:v>
                </c:pt>
                <c:pt idx="17">
                  <c:v>9571.1919999999991</c:v>
                </c:pt>
                <c:pt idx="18">
                  <c:v>9571.1919999999991</c:v>
                </c:pt>
                <c:pt idx="19">
                  <c:v>9571.1919999999991</c:v>
                </c:pt>
                <c:pt idx="20">
                  <c:v>9571.1919999999991</c:v>
                </c:pt>
                <c:pt idx="21">
                  <c:v>9571.1919999999991</c:v>
                </c:pt>
                <c:pt idx="22">
                  <c:v>9571.1919999999991</c:v>
                </c:pt>
                <c:pt idx="23">
                  <c:v>9571.1919999999991</c:v>
                </c:pt>
                <c:pt idx="24">
                  <c:v>9571.1919999999991</c:v>
                </c:pt>
                <c:pt idx="25">
                  <c:v>9571.1919999999991</c:v>
                </c:pt>
                <c:pt idx="26">
                  <c:v>9571.1919999999991</c:v>
                </c:pt>
                <c:pt idx="27">
                  <c:v>9571.1919999999991</c:v>
                </c:pt>
                <c:pt idx="28">
                  <c:v>9571.1919999999991</c:v>
                </c:pt>
                <c:pt idx="29">
                  <c:v>9571.1919999999991</c:v>
                </c:pt>
                <c:pt idx="30">
                  <c:v>9571.1919999999991</c:v>
                </c:pt>
                <c:pt idx="31">
                  <c:v>9571.1919999999991</c:v>
                </c:pt>
                <c:pt idx="32">
                  <c:v>9571.1919999999991</c:v>
                </c:pt>
                <c:pt idx="33">
                  <c:v>9571.1919999999991</c:v>
                </c:pt>
                <c:pt idx="34">
                  <c:v>9571.1919999999991</c:v>
                </c:pt>
                <c:pt idx="35">
                  <c:v>9571.1919999999991</c:v>
                </c:pt>
                <c:pt idx="36">
                  <c:v>9571.1919999999991</c:v>
                </c:pt>
                <c:pt idx="37">
                  <c:v>9571.1919999999991</c:v>
                </c:pt>
                <c:pt idx="38">
                  <c:v>9571.1919999999991</c:v>
                </c:pt>
                <c:pt idx="39">
                  <c:v>9571.1919999999991</c:v>
                </c:pt>
                <c:pt idx="40">
                  <c:v>9571.1919999999991</c:v>
                </c:pt>
                <c:pt idx="41">
                  <c:v>9571.1919999999991</c:v>
                </c:pt>
                <c:pt idx="42">
                  <c:v>9571.1919999999991</c:v>
                </c:pt>
                <c:pt idx="43">
                  <c:v>9571.1919999999991</c:v>
                </c:pt>
                <c:pt idx="44">
                  <c:v>9571.1919999999991</c:v>
                </c:pt>
                <c:pt idx="45">
                  <c:v>9571.1919999999991</c:v>
                </c:pt>
                <c:pt idx="46">
                  <c:v>9571.1919999999991</c:v>
                </c:pt>
                <c:pt idx="47">
                  <c:v>9571.1919999999991</c:v>
                </c:pt>
                <c:pt idx="48">
                  <c:v>9571.1919999999991</c:v>
                </c:pt>
                <c:pt idx="49">
                  <c:v>9571.1919999999991</c:v>
                </c:pt>
                <c:pt idx="50">
                  <c:v>9571.1919999999991</c:v>
                </c:pt>
                <c:pt idx="51">
                  <c:v>9571.1919999999991</c:v>
                </c:pt>
                <c:pt idx="52">
                  <c:v>9571.1919999999991</c:v>
                </c:pt>
                <c:pt idx="53">
                  <c:v>9571.1919999999991</c:v>
                </c:pt>
                <c:pt idx="54">
                  <c:v>9571.1919999999991</c:v>
                </c:pt>
                <c:pt idx="55">
                  <c:v>9571.1919999999991</c:v>
                </c:pt>
                <c:pt idx="56">
                  <c:v>9571.1919999999991</c:v>
                </c:pt>
                <c:pt idx="57">
                  <c:v>9571.1919999999991</c:v>
                </c:pt>
                <c:pt idx="58">
                  <c:v>9571.1919999999991</c:v>
                </c:pt>
                <c:pt idx="59">
                  <c:v>9571.1919999999991</c:v>
                </c:pt>
                <c:pt idx="60">
                  <c:v>9571.1919999999991</c:v>
                </c:pt>
              </c:numCache>
            </c:numRef>
          </c:val>
          <c:smooth val="0"/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strRef>
              <c:f>'Data 2'!$C$138:$C$198</c:f>
              <c:strCache>
                <c:ptCount val="61"/>
                <c:pt idx="0">
                  <c:v>2010 Diciembre</c:v>
                </c:pt>
                <c:pt idx="1">
                  <c:v>2011 Enero</c:v>
                </c:pt>
                <c:pt idx="2">
                  <c:v>2011 Febrero</c:v>
                </c:pt>
                <c:pt idx="3">
                  <c:v>2011 Marzo</c:v>
                </c:pt>
                <c:pt idx="4">
                  <c:v>2011 Abril</c:v>
                </c:pt>
                <c:pt idx="5">
                  <c:v>2011 Mayo</c:v>
                </c:pt>
                <c:pt idx="6">
                  <c:v>2011 Junio</c:v>
                </c:pt>
                <c:pt idx="7">
                  <c:v>2011 Julio</c:v>
                </c:pt>
                <c:pt idx="8">
                  <c:v>2011 Agosto</c:v>
                </c:pt>
                <c:pt idx="9">
                  <c:v>2011 Septiembre</c:v>
                </c:pt>
                <c:pt idx="10">
                  <c:v>2011 Octubre</c:v>
                </c:pt>
                <c:pt idx="11">
                  <c:v>2011 Noviembre</c:v>
                </c:pt>
                <c:pt idx="12">
                  <c:v>2011 Diciembre</c:v>
                </c:pt>
                <c:pt idx="13">
                  <c:v>2012 Enero</c:v>
                </c:pt>
                <c:pt idx="14">
                  <c:v>2012 Febrero</c:v>
                </c:pt>
                <c:pt idx="15">
                  <c:v>2012 Marzo</c:v>
                </c:pt>
                <c:pt idx="16">
                  <c:v>2012 Abril</c:v>
                </c:pt>
                <c:pt idx="17">
                  <c:v>2012 Mayo</c:v>
                </c:pt>
                <c:pt idx="18">
                  <c:v>2012 Junio</c:v>
                </c:pt>
                <c:pt idx="19">
                  <c:v>2012 Julio</c:v>
                </c:pt>
                <c:pt idx="20">
                  <c:v>2012 Agosto</c:v>
                </c:pt>
                <c:pt idx="21">
                  <c:v>2012 Septiembre</c:v>
                </c:pt>
                <c:pt idx="22">
                  <c:v>2012 Octubre</c:v>
                </c:pt>
                <c:pt idx="23">
                  <c:v>2012 Noviembre</c:v>
                </c:pt>
                <c:pt idx="24">
                  <c:v>2012 Diciembre</c:v>
                </c:pt>
                <c:pt idx="25">
                  <c:v>2013 Enero</c:v>
                </c:pt>
                <c:pt idx="26">
                  <c:v>2013 Febrero</c:v>
                </c:pt>
                <c:pt idx="27">
                  <c:v>2013 Marzo</c:v>
                </c:pt>
                <c:pt idx="28">
                  <c:v>2013 Abril</c:v>
                </c:pt>
                <c:pt idx="29">
                  <c:v>2013 Mayo</c:v>
                </c:pt>
                <c:pt idx="30">
                  <c:v>2013 Junio</c:v>
                </c:pt>
                <c:pt idx="31">
                  <c:v>2013 Julio</c:v>
                </c:pt>
                <c:pt idx="32">
                  <c:v>2013 Agosto</c:v>
                </c:pt>
                <c:pt idx="33">
                  <c:v>2013 Septiembre</c:v>
                </c:pt>
                <c:pt idx="34">
                  <c:v>2013 Octubre</c:v>
                </c:pt>
                <c:pt idx="35">
                  <c:v>2013 Noviembre</c:v>
                </c:pt>
                <c:pt idx="36">
                  <c:v>2013 Diciembre</c:v>
                </c:pt>
                <c:pt idx="37">
                  <c:v>2014 Enero</c:v>
                </c:pt>
                <c:pt idx="38">
                  <c:v>2014 Febrero</c:v>
                </c:pt>
                <c:pt idx="39">
                  <c:v>2014 Marzo</c:v>
                </c:pt>
                <c:pt idx="40">
                  <c:v>2014 Abril</c:v>
                </c:pt>
                <c:pt idx="41">
                  <c:v>2014 Mayo</c:v>
                </c:pt>
                <c:pt idx="42">
                  <c:v>2014 Junio</c:v>
                </c:pt>
                <c:pt idx="43">
                  <c:v>2014 Julio</c:v>
                </c:pt>
                <c:pt idx="44">
                  <c:v>2014 Agosto</c:v>
                </c:pt>
                <c:pt idx="45">
                  <c:v>2014 Septiembre</c:v>
                </c:pt>
                <c:pt idx="46">
                  <c:v>2014 Octubre</c:v>
                </c:pt>
                <c:pt idx="47">
                  <c:v>2014 Noviembre</c:v>
                </c:pt>
                <c:pt idx="48">
                  <c:v>2014 Diciembre</c:v>
                </c:pt>
                <c:pt idx="49">
                  <c:v>2015 Enero</c:v>
                </c:pt>
                <c:pt idx="50">
                  <c:v>2015 Febrero</c:v>
                </c:pt>
                <c:pt idx="51">
                  <c:v>2015 Marzo</c:v>
                </c:pt>
                <c:pt idx="52">
                  <c:v>2015 Abril</c:v>
                </c:pt>
                <c:pt idx="53">
                  <c:v>2015 Mayo</c:v>
                </c:pt>
                <c:pt idx="54">
                  <c:v>2015 Junio</c:v>
                </c:pt>
                <c:pt idx="55">
                  <c:v>2015 Julio</c:v>
                </c:pt>
                <c:pt idx="56">
                  <c:v>2015 Agosto</c:v>
                </c:pt>
                <c:pt idx="57">
                  <c:v>2015 Septiembre</c:v>
                </c:pt>
                <c:pt idx="58">
                  <c:v>2015 Octubre</c:v>
                </c:pt>
                <c:pt idx="59">
                  <c:v>2015 Noviembre</c:v>
                </c:pt>
                <c:pt idx="60">
                  <c:v>2015 Diciembre</c:v>
                </c:pt>
              </c:strCache>
            </c:strRef>
          </c:cat>
          <c:val>
            <c:numRef>
              <c:f>'Data 2'!$D$138:$D$198</c:f>
              <c:numCache>
                <c:formatCode>#,##0\ _)</c:formatCode>
                <c:ptCount val="61"/>
                <c:pt idx="0">
                  <c:v>6741.1469999999999</c:v>
                </c:pt>
                <c:pt idx="1">
                  <c:v>6884.2380000000003</c:v>
                </c:pt>
                <c:pt idx="2">
                  <c:v>7089.2169999999996</c:v>
                </c:pt>
                <c:pt idx="3">
                  <c:v>7262.4840000000004</c:v>
                </c:pt>
                <c:pt idx="4">
                  <c:v>7442.2560000000003</c:v>
                </c:pt>
                <c:pt idx="5">
                  <c:v>7447.4989999999998</c:v>
                </c:pt>
                <c:pt idx="6">
                  <c:v>7273.0410000000002</c:v>
                </c:pt>
                <c:pt idx="7">
                  <c:v>7012.8639999999996</c:v>
                </c:pt>
                <c:pt idx="8">
                  <c:v>6688.7709999999997</c:v>
                </c:pt>
                <c:pt idx="9">
                  <c:v>6526.1490000000003</c:v>
                </c:pt>
                <c:pt idx="10">
                  <c:v>6351.5069999999996</c:v>
                </c:pt>
                <c:pt idx="11">
                  <c:v>6153.1589999999997</c:v>
                </c:pt>
                <c:pt idx="12">
                  <c:v>5856.2449999999999</c:v>
                </c:pt>
                <c:pt idx="13">
                  <c:v>5562.4539999999997</c:v>
                </c:pt>
                <c:pt idx="14">
                  <c:v>5326.5330000000004</c:v>
                </c:pt>
                <c:pt idx="15">
                  <c:v>5103.8990000000003</c:v>
                </c:pt>
                <c:pt idx="16">
                  <c:v>5149.5879999999997</c:v>
                </c:pt>
                <c:pt idx="17">
                  <c:v>5114.18</c:v>
                </c:pt>
                <c:pt idx="18">
                  <c:v>4713.6400000000003</c:v>
                </c:pt>
                <c:pt idx="19">
                  <c:v>4314.2870000000003</c:v>
                </c:pt>
                <c:pt idx="20">
                  <c:v>3977.0189999999998</c:v>
                </c:pt>
                <c:pt idx="21">
                  <c:v>3838.319</c:v>
                </c:pt>
                <c:pt idx="22">
                  <c:v>3607.6880000000001</c:v>
                </c:pt>
                <c:pt idx="23">
                  <c:v>3438.288</c:v>
                </c:pt>
                <c:pt idx="24">
                  <c:v>3407.1770000000001</c:v>
                </c:pt>
                <c:pt idx="25">
                  <c:v>4113.2389999999996</c:v>
                </c:pt>
                <c:pt idx="26">
                  <c:v>4584.1580000000004</c:v>
                </c:pt>
                <c:pt idx="27">
                  <c:v>6262.1850000000004</c:v>
                </c:pt>
                <c:pt idx="28">
                  <c:v>7305.1480000000001</c:v>
                </c:pt>
                <c:pt idx="29">
                  <c:v>7511.86</c:v>
                </c:pt>
                <c:pt idx="30">
                  <c:v>7432.2070000000003</c:v>
                </c:pt>
                <c:pt idx="31">
                  <c:v>7000.4880000000003</c:v>
                </c:pt>
                <c:pt idx="32">
                  <c:v>6511.4279999999999</c:v>
                </c:pt>
                <c:pt idx="33">
                  <c:v>6231.3810000000003</c:v>
                </c:pt>
                <c:pt idx="34">
                  <c:v>6246.8130000000001</c:v>
                </c:pt>
                <c:pt idx="35">
                  <c:v>5959.98</c:v>
                </c:pt>
                <c:pt idx="36">
                  <c:v>6009.107</c:v>
                </c:pt>
                <c:pt idx="37">
                  <c:v>6780.6819999999998</c:v>
                </c:pt>
                <c:pt idx="38">
                  <c:v>7456.1809999999996</c:v>
                </c:pt>
                <c:pt idx="39">
                  <c:v>7463.0959999999995</c:v>
                </c:pt>
                <c:pt idx="40">
                  <c:v>7493.2910000000002</c:v>
                </c:pt>
                <c:pt idx="41">
                  <c:v>7318.65</c:v>
                </c:pt>
                <c:pt idx="42">
                  <c:v>7042.6639999999998</c:v>
                </c:pt>
                <c:pt idx="43">
                  <c:v>6747.6120000000001</c:v>
                </c:pt>
                <c:pt idx="44">
                  <c:v>6397.2629999999999</c:v>
                </c:pt>
                <c:pt idx="45">
                  <c:v>6084.6809999999996</c:v>
                </c:pt>
                <c:pt idx="46">
                  <c:v>6116.299</c:v>
                </c:pt>
                <c:pt idx="47">
                  <c:v>6273.8490000000002</c:v>
                </c:pt>
                <c:pt idx="48">
                  <c:v>6275.6629999999996</c:v>
                </c:pt>
                <c:pt idx="49">
                  <c:v>6293.3819999999996</c:v>
                </c:pt>
                <c:pt idx="50">
                  <c:v>6679.3140000000003</c:v>
                </c:pt>
                <c:pt idx="51">
                  <c:v>6757.6679999999997</c:v>
                </c:pt>
                <c:pt idx="52">
                  <c:v>6900.5630000000001</c:v>
                </c:pt>
                <c:pt idx="53">
                  <c:v>6662.7529999999997</c:v>
                </c:pt>
                <c:pt idx="54">
                  <c:v>6227.4970000000003</c:v>
                </c:pt>
                <c:pt idx="55">
                  <c:v>5691.3850000000002</c:v>
                </c:pt>
                <c:pt idx="56">
                  <c:v>5315.5410000000002</c:v>
                </c:pt>
                <c:pt idx="57">
                  <c:v>5019.009</c:v>
                </c:pt>
                <c:pt idx="58">
                  <c:v>4909.1099999999997</c:v>
                </c:pt>
                <c:pt idx="59">
                  <c:v>4809.018</c:v>
                </c:pt>
                <c:pt idx="60">
                  <c:v>4807.3990000000003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98776"/>
        <c:axId val="342299168"/>
      </c:lineChart>
      <c:catAx>
        <c:axId val="34208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42298384"/>
        <c:crossesAt val="0"/>
        <c:auto val="0"/>
        <c:lblAlgn val="ctr"/>
        <c:lblOffset val="100"/>
        <c:tickLblSkip val="50"/>
        <c:tickMarkSkip val="1"/>
        <c:noMultiLvlLbl val="0"/>
      </c:catAx>
      <c:valAx>
        <c:axId val="342298384"/>
        <c:scaling>
          <c:orientation val="minMax"/>
          <c:max val="10000"/>
          <c:min val="1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080720"/>
        <c:crosses val="autoZero"/>
        <c:crossBetween val="midCat"/>
        <c:majorUnit val="1000"/>
        <c:minorUnit val="400"/>
      </c:valAx>
      <c:catAx>
        <c:axId val="34229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299168"/>
        <c:crosses val="autoZero"/>
        <c:auto val="0"/>
        <c:lblAlgn val="ctr"/>
        <c:lblOffset val="100"/>
        <c:noMultiLvlLbl val="0"/>
      </c:catAx>
      <c:valAx>
        <c:axId val="342299168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42298776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8928305504365"/>
          <c:y val="4.3564159223180111E-2"/>
          <c:w val="0.68634309674056704"/>
          <c:h val="0.12673285404541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45163916305273E-2"/>
          <c:y val="0.18659811078302707"/>
          <c:w val="0.85103020611009295"/>
          <c:h val="0.67437493164916884"/>
        </c:manualLayout>
      </c:layout>
      <c:areaChart>
        <c:grouping val="stacked"/>
        <c:varyColors val="0"/>
        <c:ser>
          <c:idx val="0"/>
          <c:order val="0"/>
          <c:tx>
            <c:strRef>
              <c:f>'Data 2'!$D$219</c:f>
              <c:strCache>
                <c:ptCount val="1"/>
                <c:pt idx="0">
                  <c:v>Prevista (1)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strRef>
              <c:f>'Data 2'!$B$220:$B$584</c:f>
              <c:strCache>
                <c:ptCount val="349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</c:strCache>
            </c:strRef>
          </c:cat>
          <c:val>
            <c:numRef>
              <c:f>'Data 2'!$D$220:$D$584</c:f>
              <c:numCache>
                <c:formatCode>0</c:formatCode>
                <c:ptCount val="365"/>
                <c:pt idx="0">
                  <c:v>34.611600000000003</c:v>
                </c:pt>
                <c:pt idx="1">
                  <c:v>34.611600000000017</c:v>
                </c:pt>
                <c:pt idx="2">
                  <c:v>34.611600000000003</c:v>
                </c:pt>
                <c:pt idx="3">
                  <c:v>34.611600000000017</c:v>
                </c:pt>
                <c:pt idx="4">
                  <c:v>34.611600000000017</c:v>
                </c:pt>
                <c:pt idx="5">
                  <c:v>34.611600000000017</c:v>
                </c:pt>
                <c:pt idx="6">
                  <c:v>34.611600000000017</c:v>
                </c:pt>
                <c:pt idx="7">
                  <c:v>34.611600000000017</c:v>
                </c:pt>
                <c:pt idx="8">
                  <c:v>34.611600000000017</c:v>
                </c:pt>
                <c:pt idx="9">
                  <c:v>34.611600000000017</c:v>
                </c:pt>
                <c:pt idx="10">
                  <c:v>34.611600000000017</c:v>
                </c:pt>
                <c:pt idx="11">
                  <c:v>34.611600000000017</c:v>
                </c:pt>
                <c:pt idx="12">
                  <c:v>34.611600000000017</c:v>
                </c:pt>
                <c:pt idx="13">
                  <c:v>34.611600000000003</c:v>
                </c:pt>
                <c:pt idx="14">
                  <c:v>34.611600000000017</c:v>
                </c:pt>
                <c:pt idx="15">
                  <c:v>34.611600000000017</c:v>
                </c:pt>
                <c:pt idx="16">
                  <c:v>34.611600000000017</c:v>
                </c:pt>
                <c:pt idx="17">
                  <c:v>34.611600000000017</c:v>
                </c:pt>
                <c:pt idx="18">
                  <c:v>34.611600000000017</c:v>
                </c:pt>
                <c:pt idx="19">
                  <c:v>34.611600000000017</c:v>
                </c:pt>
                <c:pt idx="20">
                  <c:v>34.611600000000017</c:v>
                </c:pt>
                <c:pt idx="21">
                  <c:v>34.611600000000017</c:v>
                </c:pt>
                <c:pt idx="22">
                  <c:v>34.611600000000017</c:v>
                </c:pt>
                <c:pt idx="23">
                  <c:v>34.611600000000017</c:v>
                </c:pt>
                <c:pt idx="24">
                  <c:v>34.611600000000017</c:v>
                </c:pt>
                <c:pt idx="25">
                  <c:v>34.611600000000017</c:v>
                </c:pt>
                <c:pt idx="26">
                  <c:v>34.611600000000017</c:v>
                </c:pt>
                <c:pt idx="27">
                  <c:v>34.611600000000017</c:v>
                </c:pt>
                <c:pt idx="28">
                  <c:v>34.611600000000003</c:v>
                </c:pt>
                <c:pt idx="29">
                  <c:v>35.028590000000023</c:v>
                </c:pt>
                <c:pt idx="30">
                  <c:v>44.619360000000029</c:v>
                </c:pt>
                <c:pt idx="31">
                  <c:v>44.619360000000029</c:v>
                </c:pt>
                <c:pt idx="32">
                  <c:v>44.619360000000029</c:v>
                </c:pt>
                <c:pt idx="33">
                  <c:v>44.619360000000029</c:v>
                </c:pt>
                <c:pt idx="34">
                  <c:v>44.619360000000029</c:v>
                </c:pt>
                <c:pt idx="35">
                  <c:v>44.619360000000029</c:v>
                </c:pt>
                <c:pt idx="36">
                  <c:v>44.619360000000029</c:v>
                </c:pt>
                <c:pt idx="37">
                  <c:v>44.619360000000015</c:v>
                </c:pt>
                <c:pt idx="38">
                  <c:v>44.619360000000043</c:v>
                </c:pt>
                <c:pt idx="39">
                  <c:v>44.619360000000029</c:v>
                </c:pt>
                <c:pt idx="40">
                  <c:v>44.619360000000015</c:v>
                </c:pt>
                <c:pt idx="41">
                  <c:v>44.619360000000029</c:v>
                </c:pt>
                <c:pt idx="42">
                  <c:v>44.619360000000029</c:v>
                </c:pt>
                <c:pt idx="43">
                  <c:v>44.619360000000043</c:v>
                </c:pt>
                <c:pt idx="44">
                  <c:v>44.619360000000029</c:v>
                </c:pt>
                <c:pt idx="45">
                  <c:v>44.619360000000029</c:v>
                </c:pt>
                <c:pt idx="46">
                  <c:v>44.619360000000043</c:v>
                </c:pt>
                <c:pt idx="47">
                  <c:v>44.619360000000029</c:v>
                </c:pt>
                <c:pt idx="48">
                  <c:v>44.619360000000043</c:v>
                </c:pt>
                <c:pt idx="49">
                  <c:v>44.619360000000029</c:v>
                </c:pt>
                <c:pt idx="50">
                  <c:v>44.619360000000015</c:v>
                </c:pt>
                <c:pt idx="51">
                  <c:v>44.619360000000015</c:v>
                </c:pt>
                <c:pt idx="52">
                  <c:v>44.619360000000029</c:v>
                </c:pt>
                <c:pt idx="53">
                  <c:v>44.619360000000029</c:v>
                </c:pt>
                <c:pt idx="54">
                  <c:v>44.619360000000029</c:v>
                </c:pt>
                <c:pt idx="55">
                  <c:v>44.619360000000029</c:v>
                </c:pt>
                <c:pt idx="56">
                  <c:v>44.619360000000043</c:v>
                </c:pt>
                <c:pt idx="57">
                  <c:v>44.619360000000029</c:v>
                </c:pt>
                <c:pt idx="58">
                  <c:v>45.029090000000025</c:v>
                </c:pt>
                <c:pt idx="59">
                  <c:v>50.383913833333352</c:v>
                </c:pt>
                <c:pt idx="60">
                  <c:v>57.320070000000023</c:v>
                </c:pt>
                <c:pt idx="61">
                  <c:v>60.30518000000005</c:v>
                </c:pt>
                <c:pt idx="62">
                  <c:v>66.30312000000005</c:v>
                </c:pt>
                <c:pt idx="63">
                  <c:v>66.30312000000005</c:v>
                </c:pt>
                <c:pt idx="64">
                  <c:v>66.30312000000005</c:v>
                </c:pt>
                <c:pt idx="65">
                  <c:v>66.303120000000064</c:v>
                </c:pt>
                <c:pt idx="66">
                  <c:v>67.065650000000062</c:v>
                </c:pt>
                <c:pt idx="67">
                  <c:v>104.35247999999996</c:v>
                </c:pt>
                <c:pt idx="68">
                  <c:v>104.35248000000003</c:v>
                </c:pt>
                <c:pt idx="69">
                  <c:v>104.75222999999997</c:v>
                </c:pt>
                <c:pt idx="70">
                  <c:v>110.13382999999999</c:v>
                </c:pt>
                <c:pt idx="71">
                  <c:v>95.645760000000038</c:v>
                </c:pt>
                <c:pt idx="72">
                  <c:v>95.645760000000024</c:v>
                </c:pt>
                <c:pt idx="73">
                  <c:v>93.247260000000026</c:v>
                </c:pt>
                <c:pt idx="74">
                  <c:v>112.88533999999994</c:v>
                </c:pt>
                <c:pt idx="75">
                  <c:v>113.27519999999997</c:v>
                </c:pt>
                <c:pt idx="76">
                  <c:v>113.27519999999996</c:v>
                </c:pt>
                <c:pt idx="77">
                  <c:v>112.85951016666661</c:v>
                </c:pt>
                <c:pt idx="78">
                  <c:v>93.526559999999989</c:v>
                </c:pt>
                <c:pt idx="79">
                  <c:v>101.74487999999992</c:v>
                </c:pt>
                <c:pt idx="80">
                  <c:v>101.74487999999992</c:v>
                </c:pt>
                <c:pt idx="81">
                  <c:v>97.740122333333318</c:v>
                </c:pt>
                <c:pt idx="82">
                  <c:v>81.527705000000054</c:v>
                </c:pt>
                <c:pt idx="83">
                  <c:v>87.317126000000044</c:v>
                </c:pt>
                <c:pt idx="84">
                  <c:v>76.080540000000084</c:v>
                </c:pt>
                <c:pt idx="85">
                  <c:v>69.763440000000088</c:v>
                </c:pt>
                <c:pt idx="86">
                  <c:v>79.845840000000081</c:v>
                </c:pt>
                <c:pt idx="87">
                  <c:v>76.290643333333378</c:v>
                </c:pt>
                <c:pt idx="88">
                  <c:v>71.627520000000047</c:v>
                </c:pt>
                <c:pt idx="89">
                  <c:v>71.627520000000032</c:v>
                </c:pt>
                <c:pt idx="90">
                  <c:v>71.627520000000075</c:v>
                </c:pt>
                <c:pt idx="91">
                  <c:v>71.627520000000004</c:v>
                </c:pt>
                <c:pt idx="92">
                  <c:v>71.627520000000047</c:v>
                </c:pt>
                <c:pt idx="93">
                  <c:v>81.150210000000044</c:v>
                </c:pt>
                <c:pt idx="94">
                  <c:v>81.564240000000069</c:v>
                </c:pt>
                <c:pt idx="95">
                  <c:v>99.323929999999947</c:v>
                </c:pt>
                <c:pt idx="96">
                  <c:v>108.06359999999984</c:v>
                </c:pt>
                <c:pt idx="97">
                  <c:v>106.38319999999985</c:v>
                </c:pt>
                <c:pt idx="98">
                  <c:v>92.490817999999905</c:v>
                </c:pt>
                <c:pt idx="99">
                  <c:v>88.147679999999994</c:v>
                </c:pt>
                <c:pt idx="100">
                  <c:v>88.147679999999994</c:v>
                </c:pt>
                <c:pt idx="101">
                  <c:v>88.147679999999966</c:v>
                </c:pt>
                <c:pt idx="102">
                  <c:v>108.00861999999987</c:v>
                </c:pt>
                <c:pt idx="103">
                  <c:v>106.67039999999987</c:v>
                </c:pt>
                <c:pt idx="104">
                  <c:v>106.67039999999984</c:v>
                </c:pt>
                <c:pt idx="105">
                  <c:v>106.34491716666658</c:v>
                </c:pt>
                <c:pt idx="106">
                  <c:v>96.69815999999993</c:v>
                </c:pt>
                <c:pt idx="107">
                  <c:v>112.15751999999991</c:v>
                </c:pt>
                <c:pt idx="108">
                  <c:v>112.15751999999986</c:v>
                </c:pt>
                <c:pt idx="109">
                  <c:v>112.15751999999996</c:v>
                </c:pt>
                <c:pt idx="110">
                  <c:v>112.15751999999988</c:v>
                </c:pt>
                <c:pt idx="111">
                  <c:v>112.15043816666655</c:v>
                </c:pt>
                <c:pt idx="112">
                  <c:v>101.95967999999989</c:v>
                </c:pt>
                <c:pt idx="113">
                  <c:v>95.923542666666606</c:v>
                </c:pt>
                <c:pt idx="114">
                  <c:v>108.43205416666649</c:v>
                </c:pt>
                <c:pt idx="115">
                  <c:v>108.86265933333321</c:v>
                </c:pt>
                <c:pt idx="116">
                  <c:v>101.75303999999983</c:v>
                </c:pt>
                <c:pt idx="117">
                  <c:v>101.75303999999991</c:v>
                </c:pt>
                <c:pt idx="118">
                  <c:v>103.50900749999992</c:v>
                </c:pt>
                <c:pt idx="119">
                  <c:v>125.83487999999983</c:v>
                </c:pt>
                <c:pt idx="120">
                  <c:v>135.87215999999981</c:v>
                </c:pt>
                <c:pt idx="121">
                  <c:v>135.87215999999984</c:v>
                </c:pt>
                <c:pt idx="122">
                  <c:v>149.55335999999969</c:v>
                </c:pt>
                <c:pt idx="123">
                  <c:v>158.8138914999999</c:v>
                </c:pt>
                <c:pt idx="124">
                  <c:v>151.05983999999992</c:v>
                </c:pt>
                <c:pt idx="125">
                  <c:v>151.05983999999981</c:v>
                </c:pt>
                <c:pt idx="126">
                  <c:v>151.05983999999992</c:v>
                </c:pt>
                <c:pt idx="127">
                  <c:v>150.67375999999993</c:v>
                </c:pt>
                <c:pt idx="128">
                  <c:v>141.79391999999993</c:v>
                </c:pt>
                <c:pt idx="129">
                  <c:v>141.79391999999993</c:v>
                </c:pt>
                <c:pt idx="130">
                  <c:v>174.02044333333322</c:v>
                </c:pt>
                <c:pt idx="131">
                  <c:v>178.17447916666671</c:v>
                </c:pt>
                <c:pt idx="132">
                  <c:v>165.30552000000003</c:v>
                </c:pt>
                <c:pt idx="133">
                  <c:v>168.26077883333321</c:v>
                </c:pt>
                <c:pt idx="134">
                  <c:v>147.3561581666664</c:v>
                </c:pt>
                <c:pt idx="135">
                  <c:v>133.01548749999981</c:v>
                </c:pt>
                <c:pt idx="136">
                  <c:v>128.81508499999993</c:v>
                </c:pt>
                <c:pt idx="137">
                  <c:v>177.26352000000023</c:v>
                </c:pt>
                <c:pt idx="138">
                  <c:v>177.26352000000011</c:v>
                </c:pt>
                <c:pt idx="139">
                  <c:v>177.2539270000002</c:v>
                </c:pt>
                <c:pt idx="140">
                  <c:v>163.4496</c:v>
                </c:pt>
                <c:pt idx="141">
                  <c:v>163.4496</c:v>
                </c:pt>
                <c:pt idx="142">
                  <c:v>163.4496</c:v>
                </c:pt>
                <c:pt idx="143">
                  <c:v>163.4496</c:v>
                </c:pt>
                <c:pt idx="144">
                  <c:v>163.4496</c:v>
                </c:pt>
                <c:pt idx="145">
                  <c:v>155.20792750000001</c:v>
                </c:pt>
                <c:pt idx="146">
                  <c:v>148.23959999999991</c:v>
                </c:pt>
                <c:pt idx="147">
                  <c:v>147.86635999999982</c:v>
                </c:pt>
                <c:pt idx="148">
                  <c:v>139.21386999999982</c:v>
                </c:pt>
                <c:pt idx="149">
                  <c:v>116.32833299999993</c:v>
                </c:pt>
                <c:pt idx="150">
                  <c:v>89.423990000000018</c:v>
                </c:pt>
                <c:pt idx="151">
                  <c:v>114.88680000000009</c:v>
                </c:pt>
                <c:pt idx="152">
                  <c:v>114.88680000000001</c:v>
                </c:pt>
                <c:pt idx="153">
                  <c:v>109.35235533333332</c:v>
                </c:pt>
                <c:pt idx="154">
                  <c:v>104.84952000000003</c:v>
                </c:pt>
                <c:pt idx="155">
                  <c:v>103.116</c:v>
                </c:pt>
                <c:pt idx="156">
                  <c:v>100.53478616666663</c:v>
                </c:pt>
                <c:pt idx="157">
                  <c:v>66.954480000000089</c:v>
                </c:pt>
                <c:pt idx="158">
                  <c:v>77.615760000000094</c:v>
                </c:pt>
                <c:pt idx="159">
                  <c:v>77.615760000000108</c:v>
                </c:pt>
                <c:pt idx="160">
                  <c:v>77.615760000000122</c:v>
                </c:pt>
                <c:pt idx="161">
                  <c:v>77.615760000000094</c:v>
                </c:pt>
                <c:pt idx="162">
                  <c:v>75.88224000000011</c:v>
                </c:pt>
                <c:pt idx="163">
                  <c:v>74.148720000000097</c:v>
                </c:pt>
                <c:pt idx="164">
                  <c:v>81.456120000000098</c:v>
                </c:pt>
                <c:pt idx="165">
                  <c:v>76.809840000000079</c:v>
                </c:pt>
                <c:pt idx="166">
                  <c:v>76.809840000000079</c:v>
                </c:pt>
                <c:pt idx="167">
                  <c:v>76.809840000000094</c:v>
                </c:pt>
                <c:pt idx="168">
                  <c:v>70.650240000000096</c:v>
                </c:pt>
                <c:pt idx="169">
                  <c:v>66.954480000000075</c:v>
                </c:pt>
                <c:pt idx="170">
                  <c:v>76.372573500000144</c:v>
                </c:pt>
                <c:pt idx="171">
                  <c:v>68.585040000000092</c:v>
                </c:pt>
                <c:pt idx="172">
                  <c:v>68.58504000000012</c:v>
                </c:pt>
                <c:pt idx="173">
                  <c:v>62.439090000000071</c:v>
                </c:pt>
                <c:pt idx="174">
                  <c:v>58.751520000000077</c:v>
                </c:pt>
                <c:pt idx="175">
                  <c:v>58.751520000000063</c:v>
                </c:pt>
                <c:pt idx="176">
                  <c:v>58.751520000000077</c:v>
                </c:pt>
                <c:pt idx="177">
                  <c:v>58.751520000000077</c:v>
                </c:pt>
                <c:pt idx="178">
                  <c:v>58.950026000000058</c:v>
                </c:pt>
                <c:pt idx="179">
                  <c:v>58.751520000000077</c:v>
                </c:pt>
                <c:pt idx="180">
                  <c:v>58.751520000000063</c:v>
                </c:pt>
                <c:pt idx="181">
                  <c:v>69.030480000000097</c:v>
                </c:pt>
                <c:pt idx="182">
                  <c:v>69.030480000000082</c:v>
                </c:pt>
                <c:pt idx="183">
                  <c:v>69.030480000000082</c:v>
                </c:pt>
                <c:pt idx="184">
                  <c:v>69.030480000000097</c:v>
                </c:pt>
                <c:pt idx="185">
                  <c:v>69.030480000000068</c:v>
                </c:pt>
                <c:pt idx="186">
                  <c:v>69.030480000000082</c:v>
                </c:pt>
                <c:pt idx="187">
                  <c:v>69.030480000000082</c:v>
                </c:pt>
                <c:pt idx="188">
                  <c:v>69.030480000000082</c:v>
                </c:pt>
                <c:pt idx="189">
                  <c:v>69.030480000000082</c:v>
                </c:pt>
                <c:pt idx="190">
                  <c:v>68.024650000000094</c:v>
                </c:pt>
                <c:pt idx="191">
                  <c:v>44.890560000000022</c:v>
                </c:pt>
                <c:pt idx="192">
                  <c:v>44.890560000000029</c:v>
                </c:pt>
                <c:pt idx="193">
                  <c:v>44.890560000000029</c:v>
                </c:pt>
                <c:pt idx="194">
                  <c:v>44.890560000000022</c:v>
                </c:pt>
                <c:pt idx="195">
                  <c:v>44.890560000000029</c:v>
                </c:pt>
                <c:pt idx="196">
                  <c:v>44.890560000000029</c:v>
                </c:pt>
                <c:pt idx="197">
                  <c:v>47.513530000000031</c:v>
                </c:pt>
                <c:pt idx="198">
                  <c:v>44.890560000000029</c:v>
                </c:pt>
                <c:pt idx="199">
                  <c:v>44.890560000000029</c:v>
                </c:pt>
                <c:pt idx="200">
                  <c:v>44.890560000000029</c:v>
                </c:pt>
                <c:pt idx="201">
                  <c:v>44.890560000000029</c:v>
                </c:pt>
                <c:pt idx="202">
                  <c:v>44.890560000000022</c:v>
                </c:pt>
                <c:pt idx="203">
                  <c:v>44.890560000000029</c:v>
                </c:pt>
                <c:pt idx="204">
                  <c:v>44.890560000000029</c:v>
                </c:pt>
                <c:pt idx="205">
                  <c:v>44.890560000000022</c:v>
                </c:pt>
                <c:pt idx="206">
                  <c:v>50.311430000000037</c:v>
                </c:pt>
                <c:pt idx="207">
                  <c:v>44.890560000000029</c:v>
                </c:pt>
                <c:pt idx="208">
                  <c:v>44.890560000000029</c:v>
                </c:pt>
                <c:pt idx="209">
                  <c:v>44.890560000000029</c:v>
                </c:pt>
                <c:pt idx="210">
                  <c:v>44.890560000000029</c:v>
                </c:pt>
                <c:pt idx="211">
                  <c:v>44.883421833333372</c:v>
                </c:pt>
                <c:pt idx="212">
                  <c:v>44.890560000000029</c:v>
                </c:pt>
                <c:pt idx="213">
                  <c:v>44.890560000000029</c:v>
                </c:pt>
                <c:pt idx="214">
                  <c:v>44.890560000000029</c:v>
                </c:pt>
                <c:pt idx="215">
                  <c:v>44.890560000000029</c:v>
                </c:pt>
                <c:pt idx="216">
                  <c:v>44.890560000000029</c:v>
                </c:pt>
                <c:pt idx="217">
                  <c:v>44.890560000000029</c:v>
                </c:pt>
                <c:pt idx="218">
                  <c:v>44.890560000000029</c:v>
                </c:pt>
                <c:pt idx="219">
                  <c:v>44.890560000000029</c:v>
                </c:pt>
                <c:pt idx="220">
                  <c:v>44.890560000000022</c:v>
                </c:pt>
                <c:pt idx="221">
                  <c:v>44.890560000000022</c:v>
                </c:pt>
                <c:pt idx="222">
                  <c:v>44.890560000000029</c:v>
                </c:pt>
                <c:pt idx="223">
                  <c:v>44.890560000000029</c:v>
                </c:pt>
                <c:pt idx="224">
                  <c:v>44.890560000000029</c:v>
                </c:pt>
                <c:pt idx="225">
                  <c:v>44.890560000000029</c:v>
                </c:pt>
                <c:pt idx="226">
                  <c:v>44.890560000000043</c:v>
                </c:pt>
                <c:pt idx="227">
                  <c:v>44.890560000000029</c:v>
                </c:pt>
                <c:pt idx="228">
                  <c:v>44.890560000000022</c:v>
                </c:pt>
                <c:pt idx="229">
                  <c:v>44.890560000000029</c:v>
                </c:pt>
                <c:pt idx="230">
                  <c:v>44.890560000000029</c:v>
                </c:pt>
                <c:pt idx="231">
                  <c:v>44.890560000000029</c:v>
                </c:pt>
                <c:pt idx="232">
                  <c:v>44.890560000000029</c:v>
                </c:pt>
                <c:pt idx="233">
                  <c:v>44.890560000000029</c:v>
                </c:pt>
                <c:pt idx="234">
                  <c:v>44.890560000000029</c:v>
                </c:pt>
                <c:pt idx="235">
                  <c:v>51.482400000000069</c:v>
                </c:pt>
                <c:pt idx="236">
                  <c:v>54.778320000000036</c:v>
                </c:pt>
                <c:pt idx="237">
                  <c:v>54.778320000000036</c:v>
                </c:pt>
                <c:pt idx="238">
                  <c:v>54.400662500000053</c:v>
                </c:pt>
                <c:pt idx="239">
                  <c:v>44.890560000000029</c:v>
                </c:pt>
                <c:pt idx="240">
                  <c:v>44.890560000000029</c:v>
                </c:pt>
                <c:pt idx="241">
                  <c:v>44.890560000000029</c:v>
                </c:pt>
                <c:pt idx="242">
                  <c:v>44.890560000000029</c:v>
                </c:pt>
                <c:pt idx="243">
                  <c:v>44.890560000000043</c:v>
                </c:pt>
                <c:pt idx="244">
                  <c:v>44.890560000000029</c:v>
                </c:pt>
                <c:pt idx="245">
                  <c:v>44.890560000000029</c:v>
                </c:pt>
                <c:pt idx="246">
                  <c:v>44.890560000000029</c:v>
                </c:pt>
                <c:pt idx="247">
                  <c:v>44.890560000000029</c:v>
                </c:pt>
                <c:pt idx="248">
                  <c:v>44.890560000000029</c:v>
                </c:pt>
                <c:pt idx="249">
                  <c:v>48.357600000000019</c:v>
                </c:pt>
                <c:pt idx="250">
                  <c:v>48.356745333333357</c:v>
                </c:pt>
                <c:pt idx="251">
                  <c:v>48.686520000000016</c:v>
                </c:pt>
                <c:pt idx="252">
                  <c:v>47.009280000000018</c:v>
                </c:pt>
                <c:pt idx="253">
                  <c:v>46.479600000000033</c:v>
                </c:pt>
                <c:pt idx="254">
                  <c:v>44.890560000000029</c:v>
                </c:pt>
                <c:pt idx="255">
                  <c:v>44.890560000000043</c:v>
                </c:pt>
                <c:pt idx="256">
                  <c:v>48.357600000000019</c:v>
                </c:pt>
                <c:pt idx="257">
                  <c:v>48.357600000000019</c:v>
                </c:pt>
                <c:pt idx="258">
                  <c:v>48.356745333333357</c:v>
                </c:pt>
                <c:pt idx="259">
                  <c:v>50.108720000000034</c:v>
                </c:pt>
                <c:pt idx="260">
                  <c:v>44.890560000000029</c:v>
                </c:pt>
                <c:pt idx="261">
                  <c:v>44.890560000000029</c:v>
                </c:pt>
                <c:pt idx="262">
                  <c:v>52.885560000000027</c:v>
                </c:pt>
                <c:pt idx="263">
                  <c:v>54.484560000000045</c:v>
                </c:pt>
                <c:pt idx="264">
                  <c:v>54.484560000000045</c:v>
                </c:pt>
                <c:pt idx="265">
                  <c:v>54.48456000000003</c:v>
                </c:pt>
                <c:pt idx="266">
                  <c:v>54.484560000000059</c:v>
                </c:pt>
                <c:pt idx="267">
                  <c:v>54.484560000000045</c:v>
                </c:pt>
                <c:pt idx="268">
                  <c:v>54.48456000000003</c:v>
                </c:pt>
                <c:pt idx="269">
                  <c:v>54.484560000000045</c:v>
                </c:pt>
                <c:pt idx="270">
                  <c:v>72.688800000000086</c:v>
                </c:pt>
                <c:pt idx="271">
                  <c:v>72.688800000000072</c:v>
                </c:pt>
                <c:pt idx="272">
                  <c:v>72.688800000000086</c:v>
                </c:pt>
                <c:pt idx="273">
                  <c:v>71.338325000000083</c:v>
                </c:pt>
                <c:pt idx="274">
                  <c:v>61.546467000000078</c:v>
                </c:pt>
                <c:pt idx="275">
                  <c:v>54.484560000000045</c:v>
                </c:pt>
                <c:pt idx="276">
                  <c:v>74.05852000000003</c:v>
                </c:pt>
                <c:pt idx="277">
                  <c:v>93.489932999999979</c:v>
                </c:pt>
                <c:pt idx="278">
                  <c:v>81.867960000000082</c:v>
                </c:pt>
                <c:pt idx="279">
                  <c:v>74.628960000000063</c:v>
                </c:pt>
                <c:pt idx="280">
                  <c:v>74.628960000000035</c:v>
                </c:pt>
                <c:pt idx="281">
                  <c:v>74.628960000000077</c:v>
                </c:pt>
                <c:pt idx="282">
                  <c:v>83.894880000000086</c:v>
                </c:pt>
                <c:pt idx="283">
                  <c:v>83.894880000000057</c:v>
                </c:pt>
                <c:pt idx="284">
                  <c:v>83.894880000000086</c:v>
                </c:pt>
                <c:pt idx="285">
                  <c:v>83.894880000000057</c:v>
                </c:pt>
                <c:pt idx="286">
                  <c:v>83.894880000000043</c:v>
                </c:pt>
                <c:pt idx="287">
                  <c:v>101.95563000000006</c:v>
                </c:pt>
                <c:pt idx="288">
                  <c:v>122.04551999999991</c:v>
                </c:pt>
                <c:pt idx="289">
                  <c:v>122.04551999999991</c:v>
                </c:pt>
                <c:pt idx="290">
                  <c:v>122.04552000000002</c:v>
                </c:pt>
                <c:pt idx="291">
                  <c:v>122.04552000000002</c:v>
                </c:pt>
                <c:pt idx="292">
                  <c:v>114.78339499999997</c:v>
                </c:pt>
                <c:pt idx="293">
                  <c:v>111.19249500000002</c:v>
                </c:pt>
                <c:pt idx="294">
                  <c:v>84.464610000000107</c:v>
                </c:pt>
                <c:pt idx="295">
                  <c:v>73.002480000000091</c:v>
                </c:pt>
                <c:pt idx="296">
                  <c:v>79.674320000000122</c:v>
                </c:pt>
                <c:pt idx="297">
                  <c:v>84.801040000000086</c:v>
                </c:pt>
                <c:pt idx="298">
                  <c:v>73.002480000000119</c:v>
                </c:pt>
                <c:pt idx="299">
                  <c:v>73.002480000000077</c:v>
                </c:pt>
                <c:pt idx="300">
                  <c:v>73.002480000000119</c:v>
                </c:pt>
                <c:pt idx="301">
                  <c:v>67.59736000000008</c:v>
                </c:pt>
                <c:pt idx="302">
                  <c:v>63.736560000000054</c:v>
                </c:pt>
                <c:pt idx="303">
                  <c:v>87.622749000000098</c:v>
                </c:pt>
                <c:pt idx="304">
                  <c:v>68.899920000000051</c:v>
                </c:pt>
                <c:pt idx="305">
                  <c:v>97.735680000000087</c:v>
                </c:pt>
                <c:pt idx="306">
                  <c:v>97.735680000000031</c:v>
                </c:pt>
                <c:pt idx="307">
                  <c:v>97.735679999999988</c:v>
                </c:pt>
                <c:pt idx="308">
                  <c:v>97.735680000000045</c:v>
                </c:pt>
                <c:pt idx="309">
                  <c:v>97.735680000000031</c:v>
                </c:pt>
                <c:pt idx="310">
                  <c:v>97.735680000000045</c:v>
                </c:pt>
                <c:pt idx="311">
                  <c:v>97.735680000000031</c:v>
                </c:pt>
                <c:pt idx="312">
                  <c:v>107.11824000000006</c:v>
                </c:pt>
                <c:pt idx="313">
                  <c:v>107.11824000000006</c:v>
                </c:pt>
                <c:pt idx="314">
                  <c:v>106.98962333333341</c:v>
                </c:pt>
                <c:pt idx="315">
                  <c:v>97.857840000000024</c:v>
                </c:pt>
                <c:pt idx="316">
                  <c:v>97.857840000000067</c:v>
                </c:pt>
                <c:pt idx="317">
                  <c:v>97.857840000000053</c:v>
                </c:pt>
                <c:pt idx="318">
                  <c:v>97.857840000000039</c:v>
                </c:pt>
                <c:pt idx="319">
                  <c:v>125.95127999999991</c:v>
                </c:pt>
                <c:pt idx="320">
                  <c:v>122.36766333333333</c:v>
                </c:pt>
                <c:pt idx="321">
                  <c:v>116.56872000000001</c:v>
                </c:pt>
                <c:pt idx="322">
                  <c:v>116.56872000000003</c:v>
                </c:pt>
                <c:pt idx="323">
                  <c:v>116.56158183333332</c:v>
                </c:pt>
                <c:pt idx="324">
                  <c:v>106.28976000000002</c:v>
                </c:pt>
                <c:pt idx="325">
                  <c:v>106.27616600000005</c:v>
                </c:pt>
                <c:pt idx="326">
                  <c:v>86.71440000000004</c:v>
                </c:pt>
                <c:pt idx="327">
                  <c:v>83.208425000000048</c:v>
                </c:pt>
                <c:pt idx="328">
                  <c:v>78.369600000000062</c:v>
                </c:pt>
                <c:pt idx="329">
                  <c:v>78.369600000000062</c:v>
                </c:pt>
                <c:pt idx="330">
                  <c:v>75.906206666666719</c:v>
                </c:pt>
                <c:pt idx="331">
                  <c:v>65.700720000000032</c:v>
                </c:pt>
                <c:pt idx="332">
                  <c:v>65.700720000000004</c:v>
                </c:pt>
                <c:pt idx="333">
                  <c:v>75.092159999999993</c:v>
                </c:pt>
                <c:pt idx="334">
                  <c:v>75.092160000000007</c:v>
                </c:pt>
                <c:pt idx="335">
                  <c:v>67.686419999999998</c:v>
                </c:pt>
                <c:pt idx="336">
                  <c:v>55.343520000000005</c:v>
                </c:pt>
                <c:pt idx="337">
                  <c:v>55.343520000000005</c:v>
                </c:pt>
                <c:pt idx="338">
                  <c:v>55.343520000000012</c:v>
                </c:pt>
                <c:pt idx="339">
                  <c:v>55.343520000000005</c:v>
                </c:pt>
                <c:pt idx="340">
                  <c:v>55.343520000000005</c:v>
                </c:pt>
                <c:pt idx="341">
                  <c:v>55.343520000000005</c:v>
                </c:pt>
                <c:pt idx="342">
                  <c:v>55.326923333333333</c:v>
                </c:pt>
                <c:pt idx="343">
                  <c:v>31.444320000000012</c:v>
                </c:pt>
                <c:pt idx="344">
                  <c:v>31.444320000000012</c:v>
                </c:pt>
                <c:pt idx="345">
                  <c:v>31.444320000000012</c:v>
                </c:pt>
                <c:pt idx="346">
                  <c:v>31.444320000000012</c:v>
                </c:pt>
                <c:pt idx="347">
                  <c:v>31.444320000000012</c:v>
                </c:pt>
                <c:pt idx="348">
                  <c:v>31.444320000000001</c:v>
                </c:pt>
                <c:pt idx="349">
                  <c:v>31.444320000000012</c:v>
                </c:pt>
                <c:pt idx="350">
                  <c:v>31.444320000000012</c:v>
                </c:pt>
                <c:pt idx="351">
                  <c:v>31.444320000000012</c:v>
                </c:pt>
                <c:pt idx="352">
                  <c:v>31.444320000000012</c:v>
                </c:pt>
                <c:pt idx="353">
                  <c:v>31.444320000000012</c:v>
                </c:pt>
                <c:pt idx="354">
                  <c:v>31.444320000000012</c:v>
                </c:pt>
                <c:pt idx="355">
                  <c:v>31.444320000000012</c:v>
                </c:pt>
                <c:pt idx="356">
                  <c:v>31.444320000000012</c:v>
                </c:pt>
                <c:pt idx="357">
                  <c:v>31.444320000000012</c:v>
                </c:pt>
                <c:pt idx="358">
                  <c:v>31.444320000000012</c:v>
                </c:pt>
                <c:pt idx="359">
                  <c:v>31.444320000000012</c:v>
                </c:pt>
                <c:pt idx="360">
                  <c:v>31.444320000000012</c:v>
                </c:pt>
                <c:pt idx="361">
                  <c:v>31.444320000000001</c:v>
                </c:pt>
                <c:pt idx="362">
                  <c:v>31.444320000000012</c:v>
                </c:pt>
                <c:pt idx="363">
                  <c:v>31.444320000000012</c:v>
                </c:pt>
                <c:pt idx="364">
                  <c:v>31.444320000000012</c:v>
                </c:pt>
              </c:numCache>
            </c:numRef>
          </c:val>
        </c:ser>
        <c:ser>
          <c:idx val="1"/>
          <c:order val="1"/>
          <c:tx>
            <c:strRef>
              <c:f>'Data 2'!$E$219</c:f>
              <c:strCache>
                <c:ptCount val="1"/>
                <c:pt idx="0">
                  <c:v>No prevista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2'!$B$220:$B$584</c:f>
              <c:strCache>
                <c:ptCount val="349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</c:strCache>
            </c:strRef>
          </c:cat>
          <c:val>
            <c:numRef>
              <c:f>'Data 2'!$E$220:$E$584</c:f>
              <c:numCache>
                <c:formatCode>0</c:formatCode>
                <c:ptCount val="365"/>
                <c:pt idx="0">
                  <c:v>23.334157500000032</c:v>
                </c:pt>
                <c:pt idx="1">
                  <c:v>24.33017000000001</c:v>
                </c:pt>
                <c:pt idx="2">
                  <c:v>25.264800000000022</c:v>
                </c:pt>
                <c:pt idx="3">
                  <c:v>31.307742000000019</c:v>
                </c:pt>
                <c:pt idx="4">
                  <c:v>32.56989766666667</c:v>
                </c:pt>
                <c:pt idx="5">
                  <c:v>35.466626999999995</c:v>
                </c:pt>
                <c:pt idx="6">
                  <c:v>32.494483000000017</c:v>
                </c:pt>
                <c:pt idx="7">
                  <c:v>33.003468500000018</c:v>
                </c:pt>
                <c:pt idx="8">
                  <c:v>28.873820500000019</c:v>
                </c:pt>
                <c:pt idx="9">
                  <c:v>37.456356666666629</c:v>
                </c:pt>
                <c:pt idx="10">
                  <c:v>37.376159166666653</c:v>
                </c:pt>
                <c:pt idx="11">
                  <c:v>31.349600000000009</c:v>
                </c:pt>
                <c:pt idx="12">
                  <c:v>35.516547499999994</c:v>
                </c:pt>
                <c:pt idx="13">
                  <c:v>36.54087000000002</c:v>
                </c:pt>
                <c:pt idx="14">
                  <c:v>34.398106833333316</c:v>
                </c:pt>
                <c:pt idx="15">
                  <c:v>28.705919999999992</c:v>
                </c:pt>
                <c:pt idx="16">
                  <c:v>42.245159999999956</c:v>
                </c:pt>
                <c:pt idx="17">
                  <c:v>37.78156066666665</c:v>
                </c:pt>
                <c:pt idx="18">
                  <c:v>22.81109750000001</c:v>
                </c:pt>
                <c:pt idx="19">
                  <c:v>54.129022333333239</c:v>
                </c:pt>
                <c:pt idx="20">
                  <c:v>39.587628333333292</c:v>
                </c:pt>
                <c:pt idx="21">
                  <c:v>15.873386666666679</c:v>
                </c:pt>
                <c:pt idx="22">
                  <c:v>13.51302333333334</c:v>
                </c:pt>
                <c:pt idx="23">
                  <c:v>45.396584333333301</c:v>
                </c:pt>
                <c:pt idx="24">
                  <c:v>53.738841666666602</c:v>
                </c:pt>
                <c:pt idx="25">
                  <c:v>25.992347666666667</c:v>
                </c:pt>
                <c:pt idx="26">
                  <c:v>20.603102333333339</c:v>
                </c:pt>
                <c:pt idx="27">
                  <c:v>30.836907833333349</c:v>
                </c:pt>
                <c:pt idx="28">
                  <c:v>12.13248000000001</c:v>
                </c:pt>
                <c:pt idx="29">
                  <c:v>17.964871500000001</c:v>
                </c:pt>
                <c:pt idx="30">
                  <c:v>34.941943333333342</c:v>
                </c:pt>
                <c:pt idx="31">
                  <c:v>29.92378999999999</c:v>
                </c:pt>
                <c:pt idx="32">
                  <c:v>27.912867166666661</c:v>
                </c:pt>
                <c:pt idx="33">
                  <c:v>23.226315833333341</c:v>
                </c:pt>
                <c:pt idx="34">
                  <c:v>42.034628833333322</c:v>
                </c:pt>
                <c:pt idx="35">
                  <c:v>20.59116683333334</c:v>
                </c:pt>
                <c:pt idx="36">
                  <c:v>34.798995666666663</c:v>
                </c:pt>
                <c:pt idx="37">
                  <c:v>35.406848666666676</c:v>
                </c:pt>
                <c:pt idx="38">
                  <c:v>35.017459166666669</c:v>
                </c:pt>
                <c:pt idx="39">
                  <c:v>19.502835999999999</c:v>
                </c:pt>
                <c:pt idx="40">
                  <c:v>17.080540166666669</c:v>
                </c:pt>
                <c:pt idx="41">
                  <c:v>16.73259083333334</c:v>
                </c:pt>
                <c:pt idx="42">
                  <c:v>16.834952000000001</c:v>
                </c:pt>
                <c:pt idx="43">
                  <c:v>16.366094999999998</c:v>
                </c:pt>
                <c:pt idx="44">
                  <c:v>14.68713</c:v>
                </c:pt>
                <c:pt idx="45">
                  <c:v>12.13248000000001</c:v>
                </c:pt>
                <c:pt idx="46">
                  <c:v>25.992154500000002</c:v>
                </c:pt>
                <c:pt idx="47">
                  <c:v>27.293599999999991</c:v>
                </c:pt>
                <c:pt idx="48">
                  <c:v>32.938892499999973</c:v>
                </c:pt>
                <c:pt idx="49">
                  <c:v>29.430038333333307</c:v>
                </c:pt>
                <c:pt idx="50">
                  <c:v>23.933288000000001</c:v>
                </c:pt>
                <c:pt idx="51">
                  <c:v>26.619975666666669</c:v>
                </c:pt>
                <c:pt idx="52">
                  <c:v>19.499486000000001</c:v>
                </c:pt>
                <c:pt idx="53">
                  <c:v>22.287720000000018</c:v>
                </c:pt>
                <c:pt idx="54">
                  <c:v>28.51296000000001</c:v>
                </c:pt>
                <c:pt idx="55">
                  <c:v>23.637180000000011</c:v>
                </c:pt>
                <c:pt idx="56">
                  <c:v>16.852923999999998</c:v>
                </c:pt>
                <c:pt idx="57">
                  <c:v>12.642528</c:v>
                </c:pt>
                <c:pt idx="58">
                  <c:v>12.13248000000001</c:v>
                </c:pt>
                <c:pt idx="59">
                  <c:v>12.13248000000001</c:v>
                </c:pt>
                <c:pt idx="60">
                  <c:v>21.925320500000009</c:v>
                </c:pt>
                <c:pt idx="61">
                  <c:v>22.432056666666679</c:v>
                </c:pt>
                <c:pt idx="62">
                  <c:v>36.530120000000011</c:v>
                </c:pt>
                <c:pt idx="63">
                  <c:v>46.692479999999982</c:v>
                </c:pt>
                <c:pt idx="64">
                  <c:v>30.236993333333348</c:v>
                </c:pt>
                <c:pt idx="65">
                  <c:v>31.45592566666668</c:v>
                </c:pt>
                <c:pt idx="66">
                  <c:v>23.949920000000009</c:v>
                </c:pt>
                <c:pt idx="67">
                  <c:v>24.873000000000001</c:v>
                </c:pt>
                <c:pt idx="68">
                  <c:v>30.657944333333351</c:v>
                </c:pt>
                <c:pt idx="69">
                  <c:v>31.448875333333358</c:v>
                </c:pt>
                <c:pt idx="70">
                  <c:v>21.523920000000007</c:v>
                </c:pt>
                <c:pt idx="71">
                  <c:v>27.645405999999998</c:v>
                </c:pt>
                <c:pt idx="72">
                  <c:v>59.369154000000002</c:v>
                </c:pt>
                <c:pt idx="73">
                  <c:v>55.63597399999999</c:v>
                </c:pt>
                <c:pt idx="74">
                  <c:v>44.383416666666612</c:v>
                </c:pt>
                <c:pt idx="75">
                  <c:v>43.082199999999915</c:v>
                </c:pt>
                <c:pt idx="76">
                  <c:v>39.421936666666618</c:v>
                </c:pt>
                <c:pt idx="77">
                  <c:v>34.69789500000001</c:v>
                </c:pt>
                <c:pt idx="78">
                  <c:v>44.574239999999932</c:v>
                </c:pt>
                <c:pt idx="79">
                  <c:v>60.603449999999903</c:v>
                </c:pt>
                <c:pt idx="80">
                  <c:v>61.825674166666559</c:v>
                </c:pt>
                <c:pt idx="81">
                  <c:v>48.976691833333277</c:v>
                </c:pt>
                <c:pt idx="82">
                  <c:v>49.149986333333281</c:v>
                </c:pt>
                <c:pt idx="83">
                  <c:v>45.358968499999975</c:v>
                </c:pt>
                <c:pt idx="84">
                  <c:v>51.226793333333291</c:v>
                </c:pt>
                <c:pt idx="85">
                  <c:v>46.996922333333274</c:v>
                </c:pt>
                <c:pt idx="86">
                  <c:v>37.659680000000002</c:v>
                </c:pt>
                <c:pt idx="87">
                  <c:v>37.949181999999979</c:v>
                </c:pt>
                <c:pt idx="88">
                  <c:v>39.485457499999967</c:v>
                </c:pt>
                <c:pt idx="89">
                  <c:v>40.112130999999977</c:v>
                </c:pt>
                <c:pt idx="90">
                  <c:v>38.216879999999982</c:v>
                </c:pt>
                <c:pt idx="91">
                  <c:v>38.216879999999996</c:v>
                </c:pt>
                <c:pt idx="92">
                  <c:v>50.123361666666597</c:v>
                </c:pt>
                <c:pt idx="93">
                  <c:v>48.905317499999931</c:v>
                </c:pt>
                <c:pt idx="94">
                  <c:v>38.216879999999996</c:v>
                </c:pt>
                <c:pt idx="95">
                  <c:v>38.399039999999992</c:v>
                </c:pt>
                <c:pt idx="96">
                  <c:v>41.131439999999976</c:v>
                </c:pt>
                <c:pt idx="97">
                  <c:v>51.024735999999955</c:v>
                </c:pt>
                <c:pt idx="98">
                  <c:v>62.123973999999897</c:v>
                </c:pt>
                <c:pt idx="99">
                  <c:v>58.986662499999909</c:v>
                </c:pt>
                <c:pt idx="100">
                  <c:v>66.761900666666591</c:v>
                </c:pt>
                <c:pt idx="101">
                  <c:v>38.340335666666654</c:v>
                </c:pt>
                <c:pt idx="102">
                  <c:v>40.007078333333318</c:v>
                </c:pt>
                <c:pt idx="103">
                  <c:v>22.83608583333335</c:v>
                </c:pt>
                <c:pt idx="104">
                  <c:v>36.861464833333329</c:v>
                </c:pt>
                <c:pt idx="105">
                  <c:v>43.00340533333334</c:v>
                </c:pt>
                <c:pt idx="106">
                  <c:v>34.176674000000013</c:v>
                </c:pt>
                <c:pt idx="107">
                  <c:v>25.470038166666651</c:v>
                </c:pt>
                <c:pt idx="108">
                  <c:v>23.516694000000012</c:v>
                </c:pt>
                <c:pt idx="109">
                  <c:v>22.896100833333342</c:v>
                </c:pt>
                <c:pt idx="110">
                  <c:v>39.198888333333308</c:v>
                </c:pt>
                <c:pt idx="111">
                  <c:v>51.808019999999935</c:v>
                </c:pt>
                <c:pt idx="112">
                  <c:v>60.187679999999929</c:v>
                </c:pt>
                <c:pt idx="113">
                  <c:v>42.300279999999979</c:v>
                </c:pt>
                <c:pt idx="114">
                  <c:v>37.602080000000008</c:v>
                </c:pt>
                <c:pt idx="115">
                  <c:v>59.2125766666666</c:v>
                </c:pt>
                <c:pt idx="116">
                  <c:v>80.984427333333372</c:v>
                </c:pt>
                <c:pt idx="117">
                  <c:v>90.439401833333378</c:v>
                </c:pt>
                <c:pt idx="118">
                  <c:v>84.688320000000047</c:v>
                </c:pt>
                <c:pt idx="119">
                  <c:v>79.93378233333334</c:v>
                </c:pt>
                <c:pt idx="120">
                  <c:v>55.442517333333321</c:v>
                </c:pt>
                <c:pt idx="121">
                  <c:v>68.726092166666618</c:v>
                </c:pt>
                <c:pt idx="122">
                  <c:v>76.408184499999976</c:v>
                </c:pt>
                <c:pt idx="123">
                  <c:v>65.318782499999941</c:v>
                </c:pt>
                <c:pt idx="124">
                  <c:v>64.061938333333231</c:v>
                </c:pt>
                <c:pt idx="125">
                  <c:v>50.955526666666643</c:v>
                </c:pt>
                <c:pt idx="126">
                  <c:v>35.142884999999985</c:v>
                </c:pt>
                <c:pt idx="127">
                  <c:v>18.660963166666669</c:v>
                </c:pt>
                <c:pt idx="128">
                  <c:v>16.80998000000001</c:v>
                </c:pt>
                <c:pt idx="129">
                  <c:v>30.310389500000021</c:v>
                </c:pt>
                <c:pt idx="130">
                  <c:v>43.155505166666643</c:v>
                </c:pt>
                <c:pt idx="131">
                  <c:v>45.212700166666643</c:v>
                </c:pt>
                <c:pt idx="132">
                  <c:v>49.805536666666661</c:v>
                </c:pt>
                <c:pt idx="133">
                  <c:v>43.545718999999984</c:v>
                </c:pt>
                <c:pt idx="134">
                  <c:v>43.381174166666625</c:v>
                </c:pt>
                <c:pt idx="135">
                  <c:v>45.942304999999969</c:v>
                </c:pt>
                <c:pt idx="136">
                  <c:v>66.157978333333304</c:v>
                </c:pt>
                <c:pt idx="137">
                  <c:v>35.164416666666654</c:v>
                </c:pt>
                <c:pt idx="138">
                  <c:v>11.583440000000001</c:v>
                </c:pt>
                <c:pt idx="139">
                  <c:v>28.19901333333334</c:v>
                </c:pt>
                <c:pt idx="140">
                  <c:v>43.30569000000002</c:v>
                </c:pt>
                <c:pt idx="141">
                  <c:v>42.471837666666673</c:v>
                </c:pt>
                <c:pt idx="142">
                  <c:v>29.44689</c:v>
                </c:pt>
                <c:pt idx="143">
                  <c:v>25.04309000000001</c:v>
                </c:pt>
                <c:pt idx="144">
                  <c:v>25.14792666666666</c:v>
                </c:pt>
                <c:pt idx="145">
                  <c:v>19.148075000000013</c:v>
                </c:pt>
                <c:pt idx="146">
                  <c:v>26.603337333333329</c:v>
                </c:pt>
                <c:pt idx="147">
                  <c:v>28.617387999999991</c:v>
                </c:pt>
                <c:pt idx="148">
                  <c:v>25.679877666666659</c:v>
                </c:pt>
                <c:pt idx="149">
                  <c:v>33.910079999999979</c:v>
                </c:pt>
                <c:pt idx="150">
                  <c:v>34.745152999999974</c:v>
                </c:pt>
                <c:pt idx="151">
                  <c:v>33.663069333333333</c:v>
                </c:pt>
                <c:pt idx="152">
                  <c:v>34.531079999999989</c:v>
                </c:pt>
                <c:pt idx="153">
                  <c:v>29.250584666666668</c:v>
                </c:pt>
                <c:pt idx="154">
                  <c:v>39.110060000000011</c:v>
                </c:pt>
                <c:pt idx="155">
                  <c:v>56.360914333333376</c:v>
                </c:pt>
                <c:pt idx="156">
                  <c:v>85.600267333333349</c:v>
                </c:pt>
                <c:pt idx="157">
                  <c:v>86.960237499999948</c:v>
                </c:pt>
                <c:pt idx="158">
                  <c:v>63.03788266666664</c:v>
                </c:pt>
                <c:pt idx="159">
                  <c:v>52.46317499999995</c:v>
                </c:pt>
                <c:pt idx="160">
                  <c:v>64.586106666666524</c:v>
                </c:pt>
                <c:pt idx="161">
                  <c:v>60.169144999999951</c:v>
                </c:pt>
                <c:pt idx="162">
                  <c:v>53.467679999999923</c:v>
                </c:pt>
                <c:pt idx="163">
                  <c:v>60.925367999999857</c:v>
                </c:pt>
                <c:pt idx="164">
                  <c:v>51.07452349999992</c:v>
                </c:pt>
                <c:pt idx="165">
                  <c:v>54.276540833333264</c:v>
                </c:pt>
                <c:pt idx="166">
                  <c:v>52.423593333333287</c:v>
                </c:pt>
                <c:pt idx="167">
                  <c:v>40.824785833333301</c:v>
                </c:pt>
                <c:pt idx="168">
                  <c:v>34.024391666666659</c:v>
                </c:pt>
                <c:pt idx="169">
                  <c:v>34.419860666666658</c:v>
                </c:pt>
                <c:pt idx="170">
                  <c:v>44.56861999999996</c:v>
                </c:pt>
                <c:pt idx="171">
                  <c:v>19.683421500000001</c:v>
                </c:pt>
                <c:pt idx="172">
                  <c:v>11.50838233333333</c:v>
                </c:pt>
                <c:pt idx="173">
                  <c:v>12.29242</c:v>
                </c:pt>
                <c:pt idx="174">
                  <c:v>14.754529333333339</c:v>
                </c:pt>
                <c:pt idx="175">
                  <c:v>19.227569166666679</c:v>
                </c:pt>
                <c:pt idx="176">
                  <c:v>17.831972666666669</c:v>
                </c:pt>
                <c:pt idx="177">
                  <c:v>37.006262000000014</c:v>
                </c:pt>
                <c:pt idx="178">
                  <c:v>14.86991833333334</c:v>
                </c:pt>
                <c:pt idx="179">
                  <c:v>13.204709333333339</c:v>
                </c:pt>
                <c:pt idx="180">
                  <c:v>8.2303846666666693</c:v>
                </c:pt>
                <c:pt idx="181">
                  <c:v>6.1054799999999991</c:v>
                </c:pt>
                <c:pt idx="182">
                  <c:v>15.670232000000011</c:v>
                </c:pt>
                <c:pt idx="183">
                  <c:v>28.194826833333369</c:v>
                </c:pt>
                <c:pt idx="184">
                  <c:v>35.404418833333374</c:v>
                </c:pt>
                <c:pt idx="185">
                  <c:v>18.700827999999991</c:v>
                </c:pt>
                <c:pt idx="186">
                  <c:v>17.833101166666658</c:v>
                </c:pt>
                <c:pt idx="187">
                  <c:v>23.129377999999988</c:v>
                </c:pt>
                <c:pt idx="188">
                  <c:v>20.176366999999999</c:v>
                </c:pt>
                <c:pt idx="189">
                  <c:v>16.700400000000009</c:v>
                </c:pt>
                <c:pt idx="190">
                  <c:v>17.069204333333339</c:v>
                </c:pt>
                <c:pt idx="191">
                  <c:v>31.72002149999998</c:v>
                </c:pt>
                <c:pt idx="192">
                  <c:v>36.8342368333333</c:v>
                </c:pt>
                <c:pt idx="193">
                  <c:v>27.089030333333341</c:v>
                </c:pt>
                <c:pt idx="194">
                  <c:v>20.258939999999999</c:v>
                </c:pt>
                <c:pt idx="195">
                  <c:v>20.565058833333328</c:v>
                </c:pt>
                <c:pt idx="196">
                  <c:v>17.378815500000002</c:v>
                </c:pt>
                <c:pt idx="197">
                  <c:v>20.839642999999999</c:v>
                </c:pt>
                <c:pt idx="198">
                  <c:v>28.853316833333331</c:v>
                </c:pt>
                <c:pt idx="199">
                  <c:v>27.660426000000012</c:v>
                </c:pt>
                <c:pt idx="200">
                  <c:v>16.02232500000002</c:v>
                </c:pt>
                <c:pt idx="201">
                  <c:v>24.120680499999992</c:v>
                </c:pt>
                <c:pt idx="202">
                  <c:v>37.033531833333328</c:v>
                </c:pt>
                <c:pt idx="203">
                  <c:v>15.76347366666667</c:v>
                </c:pt>
                <c:pt idx="204">
                  <c:v>15.364418666666671</c:v>
                </c:pt>
                <c:pt idx="205">
                  <c:v>14.60981</c:v>
                </c:pt>
                <c:pt idx="206">
                  <c:v>18.540347499999999</c:v>
                </c:pt>
                <c:pt idx="207">
                  <c:v>12.460371833333332</c:v>
                </c:pt>
                <c:pt idx="208">
                  <c:v>18.071672500000002</c:v>
                </c:pt>
                <c:pt idx="209">
                  <c:v>12.948604999999999</c:v>
                </c:pt>
                <c:pt idx="210">
                  <c:v>16.692893999999999</c:v>
                </c:pt>
                <c:pt idx="211">
                  <c:v>7.3664339999999999</c:v>
                </c:pt>
                <c:pt idx="212">
                  <c:v>19.395537000000001</c:v>
                </c:pt>
                <c:pt idx="213">
                  <c:v>46.508921166666589</c:v>
                </c:pt>
                <c:pt idx="214">
                  <c:v>14.083858500000009</c:v>
                </c:pt>
                <c:pt idx="215">
                  <c:v>21.425190833333343</c:v>
                </c:pt>
                <c:pt idx="216">
                  <c:v>32.652083333333337</c:v>
                </c:pt>
                <c:pt idx="217">
                  <c:v>45.899688999999917</c:v>
                </c:pt>
                <c:pt idx="218">
                  <c:v>55.274865499999962</c:v>
                </c:pt>
                <c:pt idx="219">
                  <c:v>51.542439333333306</c:v>
                </c:pt>
                <c:pt idx="220">
                  <c:v>39.211050166666652</c:v>
                </c:pt>
                <c:pt idx="221">
                  <c:v>43.166123666666607</c:v>
                </c:pt>
                <c:pt idx="222">
                  <c:v>40.252546999999943</c:v>
                </c:pt>
                <c:pt idx="223">
                  <c:v>34.19893166666666</c:v>
                </c:pt>
                <c:pt idx="224">
                  <c:v>26.699155000000008</c:v>
                </c:pt>
                <c:pt idx="225">
                  <c:v>24.85364233333333</c:v>
                </c:pt>
                <c:pt idx="226">
                  <c:v>30.213583166666659</c:v>
                </c:pt>
                <c:pt idx="227">
                  <c:v>22.910155</c:v>
                </c:pt>
                <c:pt idx="228">
                  <c:v>16.074480000000012</c:v>
                </c:pt>
                <c:pt idx="229">
                  <c:v>16.074480000000012</c:v>
                </c:pt>
                <c:pt idx="230">
                  <c:v>16.074480000000012</c:v>
                </c:pt>
                <c:pt idx="231">
                  <c:v>17.139191833333342</c:v>
                </c:pt>
                <c:pt idx="232">
                  <c:v>9.9408125000000052</c:v>
                </c:pt>
                <c:pt idx="233">
                  <c:v>15.226276000000011</c:v>
                </c:pt>
                <c:pt idx="234">
                  <c:v>19.827039666666671</c:v>
                </c:pt>
                <c:pt idx="235">
                  <c:v>14.40615583333334</c:v>
                </c:pt>
                <c:pt idx="236">
                  <c:v>10.36930933333333</c:v>
                </c:pt>
                <c:pt idx="237">
                  <c:v>3.3201600000000013</c:v>
                </c:pt>
                <c:pt idx="238">
                  <c:v>5.3650360000000026</c:v>
                </c:pt>
                <c:pt idx="239">
                  <c:v>11.81905833333334</c:v>
                </c:pt>
                <c:pt idx="240">
                  <c:v>48.045777666666638</c:v>
                </c:pt>
                <c:pt idx="241">
                  <c:v>41.147278999999976</c:v>
                </c:pt>
                <c:pt idx="242">
                  <c:v>15.363930000000009</c:v>
                </c:pt>
                <c:pt idx="243">
                  <c:v>13.795840000000009</c:v>
                </c:pt>
                <c:pt idx="244">
                  <c:v>19.334633499999999</c:v>
                </c:pt>
                <c:pt idx="245">
                  <c:v>9.9224764999999966</c:v>
                </c:pt>
                <c:pt idx="246">
                  <c:v>10.861087500000011</c:v>
                </c:pt>
                <c:pt idx="247">
                  <c:v>26.61602216666666</c:v>
                </c:pt>
                <c:pt idx="248">
                  <c:v>10.572378666666669</c:v>
                </c:pt>
                <c:pt idx="249">
                  <c:v>26.726584666666682</c:v>
                </c:pt>
                <c:pt idx="250">
                  <c:v>27.165650000000021</c:v>
                </c:pt>
                <c:pt idx="251">
                  <c:v>23.616659333333331</c:v>
                </c:pt>
                <c:pt idx="252">
                  <c:v>14.432978666666669</c:v>
                </c:pt>
                <c:pt idx="253">
                  <c:v>13.568433499999999</c:v>
                </c:pt>
                <c:pt idx="254">
                  <c:v>26.396380833333328</c:v>
                </c:pt>
                <c:pt idx="255">
                  <c:v>61.094364999999854</c:v>
                </c:pt>
                <c:pt idx="256">
                  <c:v>47.321612166666597</c:v>
                </c:pt>
                <c:pt idx="257">
                  <c:v>22.865760000000009</c:v>
                </c:pt>
                <c:pt idx="258">
                  <c:v>18.799890000000012</c:v>
                </c:pt>
                <c:pt idx="259">
                  <c:v>10.245329333333341</c:v>
                </c:pt>
                <c:pt idx="260">
                  <c:v>11.899200000000009</c:v>
                </c:pt>
                <c:pt idx="261">
                  <c:v>10.114340000000009</c:v>
                </c:pt>
                <c:pt idx="262">
                  <c:v>3.9991445000000039</c:v>
                </c:pt>
                <c:pt idx="263">
                  <c:v>8.6675693333333399</c:v>
                </c:pt>
                <c:pt idx="264">
                  <c:v>15.399637000000009</c:v>
                </c:pt>
                <c:pt idx="265">
                  <c:v>15.80711333333335</c:v>
                </c:pt>
                <c:pt idx="266">
                  <c:v>9.6680520000000083</c:v>
                </c:pt>
                <c:pt idx="267">
                  <c:v>4.6143560000000017</c:v>
                </c:pt>
                <c:pt idx="268">
                  <c:v>15.54003</c:v>
                </c:pt>
                <c:pt idx="269">
                  <c:v>37.941866333333351</c:v>
                </c:pt>
                <c:pt idx="270">
                  <c:v>33.52688899999999</c:v>
                </c:pt>
                <c:pt idx="271">
                  <c:v>37.25350899999998</c:v>
                </c:pt>
                <c:pt idx="272">
                  <c:v>30.33288000000001</c:v>
                </c:pt>
                <c:pt idx="273">
                  <c:v>37.299263833333363</c:v>
                </c:pt>
                <c:pt idx="274">
                  <c:v>38.426508999999996</c:v>
                </c:pt>
                <c:pt idx="275">
                  <c:v>45.963558166666694</c:v>
                </c:pt>
                <c:pt idx="276">
                  <c:v>62.841755666666749</c:v>
                </c:pt>
                <c:pt idx="277">
                  <c:v>63.72692333333341</c:v>
                </c:pt>
                <c:pt idx="278">
                  <c:v>71.51427416666678</c:v>
                </c:pt>
                <c:pt idx="279">
                  <c:v>69.043166666666707</c:v>
                </c:pt>
                <c:pt idx="280">
                  <c:v>65.113775833333435</c:v>
                </c:pt>
                <c:pt idx="281">
                  <c:v>61.005775000000106</c:v>
                </c:pt>
                <c:pt idx="282">
                  <c:v>56.122453333333382</c:v>
                </c:pt>
                <c:pt idx="283">
                  <c:v>47.395003333333364</c:v>
                </c:pt>
                <c:pt idx="284">
                  <c:v>41.32246</c:v>
                </c:pt>
                <c:pt idx="285">
                  <c:v>52.99860000000001</c:v>
                </c:pt>
                <c:pt idx="286">
                  <c:v>51.873300000000029</c:v>
                </c:pt>
                <c:pt idx="287">
                  <c:v>47.455216000000007</c:v>
                </c:pt>
                <c:pt idx="288">
                  <c:v>67.393851999999995</c:v>
                </c:pt>
                <c:pt idx="289">
                  <c:v>94.489364999999935</c:v>
                </c:pt>
                <c:pt idx="290">
                  <c:v>108.84167783333331</c:v>
                </c:pt>
                <c:pt idx="291">
                  <c:v>92.088064166666697</c:v>
                </c:pt>
                <c:pt idx="292">
                  <c:v>72.362493666666708</c:v>
                </c:pt>
                <c:pt idx="293">
                  <c:v>64.466528333333343</c:v>
                </c:pt>
                <c:pt idx="294">
                  <c:v>90.853386666666736</c:v>
                </c:pt>
                <c:pt idx="295">
                  <c:v>76.087109500000054</c:v>
                </c:pt>
                <c:pt idx="296">
                  <c:v>51.986176000000043</c:v>
                </c:pt>
                <c:pt idx="297">
                  <c:v>85.111012166666669</c:v>
                </c:pt>
                <c:pt idx="298">
                  <c:v>77.625061500000029</c:v>
                </c:pt>
                <c:pt idx="299">
                  <c:v>76.689669166666675</c:v>
                </c:pt>
                <c:pt idx="300">
                  <c:v>76.475845999999976</c:v>
                </c:pt>
                <c:pt idx="301">
                  <c:v>97.043785833333359</c:v>
                </c:pt>
                <c:pt idx="302">
                  <c:v>94.950297500000019</c:v>
                </c:pt>
                <c:pt idx="303">
                  <c:v>86.479679999999959</c:v>
                </c:pt>
                <c:pt idx="304">
                  <c:v>105.2155199999998</c:v>
                </c:pt>
                <c:pt idx="305">
                  <c:v>105.2155199999999</c:v>
                </c:pt>
                <c:pt idx="306">
                  <c:v>105.2155199999999</c:v>
                </c:pt>
                <c:pt idx="307">
                  <c:v>106.9209346666666</c:v>
                </c:pt>
                <c:pt idx="308">
                  <c:v>108.32288133333319</c:v>
                </c:pt>
                <c:pt idx="309">
                  <c:v>111.34741333333299</c:v>
                </c:pt>
                <c:pt idx="310">
                  <c:v>104.4475156666665</c:v>
                </c:pt>
                <c:pt idx="311">
                  <c:v>118.2751503333331</c:v>
                </c:pt>
                <c:pt idx="312">
                  <c:v>108.33629599999981</c:v>
                </c:pt>
                <c:pt idx="313">
                  <c:v>111.65282399999981</c:v>
                </c:pt>
                <c:pt idx="314">
                  <c:v>119.0516063333332</c:v>
                </c:pt>
                <c:pt idx="315">
                  <c:v>113.12627499999981</c:v>
                </c:pt>
                <c:pt idx="316">
                  <c:v>123.8657116666665</c:v>
                </c:pt>
                <c:pt idx="317">
                  <c:v>109.90405466666661</c:v>
                </c:pt>
                <c:pt idx="318">
                  <c:v>87.036969666666593</c:v>
                </c:pt>
                <c:pt idx="319">
                  <c:v>90.792880666666505</c:v>
                </c:pt>
                <c:pt idx="320">
                  <c:v>82.028329166666538</c:v>
                </c:pt>
                <c:pt idx="321">
                  <c:v>91.141077666666519</c:v>
                </c:pt>
                <c:pt idx="322">
                  <c:v>87.915045999999862</c:v>
                </c:pt>
                <c:pt idx="323">
                  <c:v>93.364669999999819</c:v>
                </c:pt>
                <c:pt idx="324">
                  <c:v>127.11386116666631</c:v>
                </c:pt>
                <c:pt idx="325">
                  <c:v>127.77505883333299</c:v>
                </c:pt>
                <c:pt idx="326">
                  <c:v>132.03128016666631</c:v>
                </c:pt>
                <c:pt idx="327">
                  <c:v>112.1981343333331</c:v>
                </c:pt>
                <c:pt idx="328">
                  <c:v>113.37938566666631</c:v>
                </c:pt>
                <c:pt idx="329">
                  <c:v>88.045849999999959</c:v>
                </c:pt>
                <c:pt idx="330">
                  <c:v>88.883996333333229</c:v>
                </c:pt>
                <c:pt idx="331">
                  <c:v>85.70781999999997</c:v>
                </c:pt>
                <c:pt idx="332">
                  <c:v>90.96557116666655</c:v>
                </c:pt>
                <c:pt idx="333">
                  <c:v>104.23210433333321</c:v>
                </c:pt>
                <c:pt idx="334">
                  <c:v>105.6281161666666</c:v>
                </c:pt>
                <c:pt idx="335">
                  <c:v>104.71299816666659</c:v>
                </c:pt>
                <c:pt idx="336">
                  <c:v>95.098483666666439</c:v>
                </c:pt>
                <c:pt idx="337">
                  <c:v>81.873422500000004</c:v>
                </c:pt>
                <c:pt idx="338">
                  <c:v>83.531357499999913</c:v>
                </c:pt>
                <c:pt idx="339">
                  <c:v>78.490928999999966</c:v>
                </c:pt>
                <c:pt idx="340">
                  <c:v>76.654911499999884</c:v>
                </c:pt>
                <c:pt idx="341">
                  <c:v>80.601463333333214</c:v>
                </c:pt>
                <c:pt idx="342">
                  <c:v>79.867290999999938</c:v>
                </c:pt>
                <c:pt idx="343">
                  <c:v>99.053169500000024</c:v>
                </c:pt>
                <c:pt idx="344">
                  <c:v>99.259569833333387</c:v>
                </c:pt>
                <c:pt idx="345">
                  <c:v>96.7192583333333</c:v>
                </c:pt>
                <c:pt idx="346">
                  <c:v>77.942205499999943</c:v>
                </c:pt>
                <c:pt idx="347">
                  <c:v>62.938409333333304</c:v>
                </c:pt>
                <c:pt idx="348">
                  <c:v>69.325321999999957</c:v>
                </c:pt>
                <c:pt idx="349">
                  <c:v>64.93899666666664</c:v>
                </c:pt>
                <c:pt idx="350">
                  <c:v>79.114119833333277</c:v>
                </c:pt>
                <c:pt idx="351">
                  <c:v>59.746241166666749</c:v>
                </c:pt>
                <c:pt idx="352">
                  <c:v>74.225360833333369</c:v>
                </c:pt>
                <c:pt idx="353">
                  <c:v>47.693950000000044</c:v>
                </c:pt>
                <c:pt idx="354">
                  <c:v>75.384625999999912</c:v>
                </c:pt>
                <c:pt idx="355">
                  <c:v>79.499553999999947</c:v>
                </c:pt>
                <c:pt idx="356">
                  <c:v>65.042615833333386</c:v>
                </c:pt>
                <c:pt idx="357">
                  <c:v>54.429971999999999</c:v>
                </c:pt>
                <c:pt idx="358">
                  <c:v>56.894399999999969</c:v>
                </c:pt>
                <c:pt idx="359">
                  <c:v>76.418279166666508</c:v>
                </c:pt>
                <c:pt idx="360">
                  <c:v>70.26719999999986</c:v>
                </c:pt>
                <c:pt idx="361">
                  <c:v>65.377772999999948</c:v>
                </c:pt>
                <c:pt idx="362">
                  <c:v>54.315134999999991</c:v>
                </c:pt>
                <c:pt idx="363">
                  <c:v>49.700159999999954</c:v>
                </c:pt>
                <c:pt idx="364">
                  <c:v>55.444319999999912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299952"/>
        <c:axId val="342300344"/>
      </c:areaChart>
      <c:lineChart>
        <c:grouping val="standard"/>
        <c:varyColors val="0"/>
        <c:ser>
          <c:idx val="2"/>
          <c:order val="2"/>
          <c:tx>
            <c:strRef>
              <c:f>'Data 2'!$F$219</c:f>
              <c:strCache>
                <c:ptCount val="1"/>
                <c:pt idx="0">
                  <c:v>Demanda (b.c.)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2'!$B$220:$B$584</c:f>
              <c:strCache>
                <c:ptCount val="349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</c:strCache>
            </c:strRef>
          </c:cat>
          <c:val>
            <c:numRef>
              <c:f>'Data 2'!$F$220:$F$584</c:f>
              <c:numCache>
                <c:formatCode>0</c:formatCode>
                <c:ptCount val="365"/>
                <c:pt idx="0">
                  <c:v>575.42048799999998</c:v>
                </c:pt>
                <c:pt idx="1">
                  <c:v>672.59148400000004</c:v>
                </c:pt>
                <c:pt idx="2">
                  <c:v>658.44784400000003</c:v>
                </c:pt>
                <c:pt idx="3">
                  <c:v>625.94465000000002</c:v>
                </c:pt>
                <c:pt idx="4">
                  <c:v>681.00762699999996</c:v>
                </c:pt>
                <c:pt idx="5">
                  <c:v>603.47675800000002</c:v>
                </c:pt>
                <c:pt idx="6">
                  <c:v>760.53940800000009</c:v>
                </c:pt>
                <c:pt idx="7">
                  <c:v>785.58997299999999</c:v>
                </c:pt>
                <c:pt idx="8">
                  <c:v>784.0660969999999</c:v>
                </c:pt>
                <c:pt idx="9">
                  <c:v>688.90453400000001</c:v>
                </c:pt>
                <c:pt idx="10">
                  <c:v>639.27499499999999</c:v>
                </c:pt>
                <c:pt idx="11">
                  <c:v>754.7790379999999</c:v>
                </c:pt>
                <c:pt idx="12">
                  <c:v>766.62766199999999</c:v>
                </c:pt>
                <c:pt idx="13">
                  <c:v>774.66584599999999</c:v>
                </c:pt>
                <c:pt idx="14">
                  <c:v>766.084566</c:v>
                </c:pt>
                <c:pt idx="15">
                  <c:v>766.42274299999997</c:v>
                </c:pt>
                <c:pt idx="16">
                  <c:v>697.23071400000003</c:v>
                </c:pt>
                <c:pt idx="17">
                  <c:v>668.89746300000002</c:v>
                </c:pt>
                <c:pt idx="18">
                  <c:v>790.60382800000002</c:v>
                </c:pt>
                <c:pt idx="19">
                  <c:v>820.89923499999998</c:v>
                </c:pt>
                <c:pt idx="20">
                  <c:v>815.96327800000006</c:v>
                </c:pt>
                <c:pt idx="21">
                  <c:v>810.88861299999996</c:v>
                </c:pt>
                <c:pt idx="22">
                  <c:v>795.68968900000004</c:v>
                </c:pt>
                <c:pt idx="23">
                  <c:v>713.309256</c:v>
                </c:pt>
                <c:pt idx="24">
                  <c:v>658.8858590000001</c:v>
                </c:pt>
                <c:pt idx="25">
                  <c:v>776.45693500000004</c:v>
                </c:pt>
                <c:pt idx="26">
                  <c:v>788.37655500000005</c:v>
                </c:pt>
                <c:pt idx="27">
                  <c:v>779.56345700000008</c:v>
                </c:pt>
                <c:pt idx="28">
                  <c:v>780.82142699999997</c:v>
                </c:pt>
                <c:pt idx="29">
                  <c:v>773.54403300000001</c:v>
                </c:pt>
                <c:pt idx="30">
                  <c:v>688.48421299999995</c:v>
                </c:pt>
                <c:pt idx="31">
                  <c:v>655.05174</c:v>
                </c:pt>
                <c:pt idx="32">
                  <c:v>786.28889500000002</c:v>
                </c:pt>
                <c:pt idx="33">
                  <c:v>807.578665</c:v>
                </c:pt>
                <c:pt idx="34">
                  <c:v>820.16817600000002</c:v>
                </c:pt>
                <c:pt idx="35">
                  <c:v>818.85340199999996</c:v>
                </c:pt>
                <c:pt idx="36">
                  <c:v>820.10793500000011</c:v>
                </c:pt>
                <c:pt idx="37">
                  <c:v>746.75496699999997</c:v>
                </c:pt>
                <c:pt idx="38">
                  <c:v>682.76574100000005</c:v>
                </c:pt>
                <c:pt idx="39">
                  <c:v>795.58507499999996</c:v>
                </c:pt>
                <c:pt idx="40">
                  <c:v>811.10305700000004</c:v>
                </c:pt>
                <c:pt idx="41">
                  <c:v>797.37588800000003</c:v>
                </c:pt>
                <c:pt idx="42">
                  <c:v>786.00784099999998</c:v>
                </c:pt>
                <c:pt idx="43">
                  <c:v>761.29633999999999</c:v>
                </c:pt>
                <c:pt idx="44">
                  <c:v>684.15303099999994</c:v>
                </c:pt>
                <c:pt idx="45">
                  <c:v>631.01764200000002</c:v>
                </c:pt>
                <c:pt idx="46">
                  <c:v>740.78695499999992</c:v>
                </c:pt>
                <c:pt idx="47">
                  <c:v>770.94534499999997</c:v>
                </c:pt>
                <c:pt idx="48">
                  <c:v>758.55981900000006</c:v>
                </c:pt>
                <c:pt idx="49">
                  <c:v>739.42193000000009</c:v>
                </c:pt>
                <c:pt idx="50">
                  <c:v>745.01813200000004</c:v>
                </c:pt>
                <c:pt idx="51">
                  <c:v>685.61627899999996</c:v>
                </c:pt>
                <c:pt idx="52">
                  <c:v>637.30743700000005</c:v>
                </c:pt>
                <c:pt idx="53">
                  <c:v>751.20430299999998</c:v>
                </c:pt>
                <c:pt idx="54">
                  <c:v>773.62981300000001</c:v>
                </c:pt>
                <c:pt idx="55">
                  <c:v>768.00587300000007</c:v>
                </c:pt>
                <c:pt idx="56">
                  <c:v>752.72163799999998</c:v>
                </c:pt>
                <c:pt idx="57">
                  <c:v>734.68666500000006</c:v>
                </c:pt>
                <c:pt idx="58">
                  <c:v>658.41049299999997</c:v>
                </c:pt>
                <c:pt idx="59">
                  <c:v>599.31366299999991</c:v>
                </c:pt>
                <c:pt idx="60">
                  <c:v>698.81675399999995</c:v>
                </c:pt>
                <c:pt idx="61">
                  <c:v>702.91477300000008</c:v>
                </c:pt>
                <c:pt idx="62">
                  <c:v>716.26255100000003</c:v>
                </c:pt>
                <c:pt idx="63">
                  <c:v>724.23169499999995</c:v>
                </c:pt>
                <c:pt idx="64">
                  <c:v>713.51928099999998</c:v>
                </c:pt>
                <c:pt idx="65">
                  <c:v>626.67872</c:v>
                </c:pt>
                <c:pt idx="66">
                  <c:v>581.53828399999998</c:v>
                </c:pt>
                <c:pt idx="67">
                  <c:v>691.26995799999997</c:v>
                </c:pt>
                <c:pt idx="68">
                  <c:v>700.98978599999998</c:v>
                </c:pt>
                <c:pt idx="69">
                  <c:v>693.62515099999996</c:v>
                </c:pt>
                <c:pt idx="70">
                  <c:v>689.25967900000001</c:v>
                </c:pt>
                <c:pt idx="71">
                  <c:v>703.49001800000008</c:v>
                </c:pt>
                <c:pt idx="72">
                  <c:v>651.86233400000003</c:v>
                </c:pt>
                <c:pt idx="73">
                  <c:v>605.47905100000003</c:v>
                </c:pt>
                <c:pt idx="74">
                  <c:v>713.02619900000002</c:v>
                </c:pt>
                <c:pt idx="75">
                  <c:v>733.27536999999995</c:v>
                </c:pt>
                <c:pt idx="76">
                  <c:v>738.05664300000001</c:v>
                </c:pt>
                <c:pt idx="77">
                  <c:v>686.934934</c:v>
                </c:pt>
                <c:pt idx="78">
                  <c:v>707.47875299999998</c:v>
                </c:pt>
                <c:pt idx="79">
                  <c:v>655.00618999999995</c:v>
                </c:pt>
                <c:pt idx="80">
                  <c:v>612.58599199999992</c:v>
                </c:pt>
                <c:pt idx="81">
                  <c:v>730.65223700000001</c:v>
                </c:pt>
                <c:pt idx="82">
                  <c:v>751.9717290000001</c:v>
                </c:pt>
                <c:pt idx="83">
                  <c:v>745.95704000000001</c:v>
                </c:pt>
                <c:pt idx="84">
                  <c:v>733.01896099999999</c:v>
                </c:pt>
                <c:pt idx="85">
                  <c:v>706.23767500000008</c:v>
                </c:pt>
                <c:pt idx="86">
                  <c:v>624.79776500000003</c:v>
                </c:pt>
                <c:pt idx="87">
                  <c:v>551.00269300000002</c:v>
                </c:pt>
                <c:pt idx="88">
                  <c:v>651.43156700000009</c:v>
                </c:pt>
                <c:pt idx="89">
                  <c:v>649.30881299999999</c:v>
                </c:pt>
                <c:pt idx="90">
                  <c:v>645.72425600000008</c:v>
                </c:pt>
                <c:pt idx="91">
                  <c:v>571.09135700000002</c:v>
                </c:pt>
                <c:pt idx="92">
                  <c:v>514.62481000000002</c:v>
                </c:pt>
                <c:pt idx="93">
                  <c:v>541.04757499999994</c:v>
                </c:pt>
                <c:pt idx="94">
                  <c:v>525.14480600000002</c:v>
                </c:pt>
                <c:pt idx="95">
                  <c:v>572.46452099999999</c:v>
                </c:pt>
                <c:pt idx="96">
                  <c:v>648.50964099999999</c:v>
                </c:pt>
                <c:pt idx="97">
                  <c:v>669.91113699999994</c:v>
                </c:pt>
                <c:pt idx="98">
                  <c:v>680.25411299999996</c:v>
                </c:pt>
                <c:pt idx="99">
                  <c:v>670.93175199999996</c:v>
                </c:pt>
                <c:pt idx="100">
                  <c:v>609.83659</c:v>
                </c:pt>
                <c:pt idx="101">
                  <c:v>562.01590300000009</c:v>
                </c:pt>
                <c:pt idx="102">
                  <c:v>649.27627099999995</c:v>
                </c:pt>
                <c:pt idx="103">
                  <c:v>667.58108400000003</c:v>
                </c:pt>
                <c:pt idx="104">
                  <c:v>673.96673600000008</c:v>
                </c:pt>
                <c:pt idx="105">
                  <c:v>665.75767000000008</c:v>
                </c:pt>
                <c:pt idx="106">
                  <c:v>667.1895209999999</c:v>
                </c:pt>
                <c:pt idx="107">
                  <c:v>598.96281799999997</c:v>
                </c:pt>
                <c:pt idx="108">
                  <c:v>553.93596600000001</c:v>
                </c:pt>
                <c:pt idx="109">
                  <c:v>643.65120300000001</c:v>
                </c:pt>
                <c:pt idx="110">
                  <c:v>662.80265399999996</c:v>
                </c:pt>
                <c:pt idx="111">
                  <c:v>658.93644400000005</c:v>
                </c:pt>
                <c:pt idx="112">
                  <c:v>648.18180299999995</c:v>
                </c:pt>
                <c:pt idx="113">
                  <c:v>636.22864599999991</c:v>
                </c:pt>
                <c:pt idx="114">
                  <c:v>599.66721699999994</c:v>
                </c:pt>
                <c:pt idx="115">
                  <c:v>552.29586300000005</c:v>
                </c:pt>
                <c:pt idx="116">
                  <c:v>649.72075600000005</c:v>
                </c:pt>
                <c:pt idx="117">
                  <c:v>659.77964099999997</c:v>
                </c:pt>
                <c:pt idx="118">
                  <c:v>662.58533499999999</c:v>
                </c:pt>
                <c:pt idx="119">
                  <c:v>670.83946600000002</c:v>
                </c:pt>
                <c:pt idx="120">
                  <c:v>545.95156299999996</c:v>
                </c:pt>
                <c:pt idx="121">
                  <c:v>567.28912300000002</c:v>
                </c:pt>
                <c:pt idx="122">
                  <c:v>551.42188600000009</c:v>
                </c:pt>
                <c:pt idx="123">
                  <c:v>660.77808800000003</c:v>
                </c:pt>
                <c:pt idx="124">
                  <c:v>673.14155000000005</c:v>
                </c:pt>
                <c:pt idx="125">
                  <c:v>666.00357400000007</c:v>
                </c:pt>
                <c:pt idx="126">
                  <c:v>674.33637600000009</c:v>
                </c:pt>
                <c:pt idx="127">
                  <c:v>678.53926100000001</c:v>
                </c:pt>
                <c:pt idx="128">
                  <c:v>611.75904000000003</c:v>
                </c:pt>
                <c:pt idx="129">
                  <c:v>562.64093800000001</c:v>
                </c:pt>
                <c:pt idx="130">
                  <c:v>671.68045600000005</c:v>
                </c:pt>
                <c:pt idx="131">
                  <c:v>688.12151700000004</c:v>
                </c:pt>
                <c:pt idx="132">
                  <c:v>698.38768999999991</c:v>
                </c:pt>
                <c:pt idx="133">
                  <c:v>711.74916700000006</c:v>
                </c:pt>
                <c:pt idx="134">
                  <c:v>667.644363</c:v>
                </c:pt>
                <c:pt idx="135">
                  <c:v>604.04303300000004</c:v>
                </c:pt>
                <c:pt idx="136">
                  <c:v>561.30162199999995</c:v>
                </c:pt>
                <c:pt idx="137">
                  <c:v>669.31807600000002</c:v>
                </c:pt>
                <c:pt idx="138">
                  <c:v>682.49742000000003</c:v>
                </c:pt>
                <c:pt idx="139">
                  <c:v>669.95877500000006</c:v>
                </c:pt>
                <c:pt idx="140">
                  <c:v>663.34948600000007</c:v>
                </c:pt>
                <c:pt idx="141">
                  <c:v>665.16740200000004</c:v>
                </c:pt>
                <c:pt idx="142">
                  <c:v>604.46756000000005</c:v>
                </c:pt>
                <c:pt idx="143">
                  <c:v>553.69613700000002</c:v>
                </c:pt>
                <c:pt idx="144">
                  <c:v>649.93887600000005</c:v>
                </c:pt>
                <c:pt idx="145">
                  <c:v>672.40486699999997</c:v>
                </c:pt>
                <c:pt idx="146">
                  <c:v>679.40666399999998</c:v>
                </c:pt>
                <c:pt idx="147">
                  <c:v>686.49132999999995</c:v>
                </c:pt>
                <c:pt idx="148">
                  <c:v>676.056603</c:v>
                </c:pt>
                <c:pt idx="149">
                  <c:v>606.19614000000001</c:v>
                </c:pt>
                <c:pt idx="150">
                  <c:v>558.59132499999998</c:v>
                </c:pt>
                <c:pt idx="151">
                  <c:v>668.14398899999992</c:v>
                </c:pt>
                <c:pt idx="152">
                  <c:v>700.58109000000002</c:v>
                </c:pt>
                <c:pt idx="153">
                  <c:v>706.56613700000003</c:v>
                </c:pt>
                <c:pt idx="154">
                  <c:v>690.95028300000001</c:v>
                </c:pt>
                <c:pt idx="155">
                  <c:v>700.16166099999998</c:v>
                </c:pt>
                <c:pt idx="156">
                  <c:v>639.638238</c:v>
                </c:pt>
                <c:pt idx="157">
                  <c:v>586.807998</c:v>
                </c:pt>
                <c:pt idx="158">
                  <c:v>709.469919</c:v>
                </c:pt>
                <c:pt idx="159">
                  <c:v>716.54273400000011</c:v>
                </c:pt>
                <c:pt idx="160">
                  <c:v>716.83165800000006</c:v>
                </c:pt>
                <c:pt idx="161">
                  <c:v>704.69864300000006</c:v>
                </c:pt>
                <c:pt idx="162">
                  <c:v>684.62249699999995</c:v>
                </c:pt>
                <c:pt idx="163">
                  <c:v>612.52693999999997</c:v>
                </c:pt>
                <c:pt idx="164">
                  <c:v>556.48208999999997</c:v>
                </c:pt>
                <c:pt idx="165">
                  <c:v>658.39790200000004</c:v>
                </c:pt>
                <c:pt idx="166">
                  <c:v>663.45889099999999</c:v>
                </c:pt>
                <c:pt idx="167">
                  <c:v>678.58795900000007</c:v>
                </c:pt>
                <c:pt idx="168">
                  <c:v>686.4846409999999</c:v>
                </c:pt>
                <c:pt idx="169">
                  <c:v>698.89515599999993</c:v>
                </c:pt>
                <c:pt idx="170">
                  <c:v>640.7520649999999</c:v>
                </c:pt>
                <c:pt idx="171">
                  <c:v>588.54066</c:v>
                </c:pt>
                <c:pt idx="172">
                  <c:v>705.271838</c:v>
                </c:pt>
                <c:pt idx="173">
                  <c:v>703.68600900000001</c:v>
                </c:pt>
                <c:pt idx="174">
                  <c:v>663.85831999999994</c:v>
                </c:pt>
                <c:pt idx="175">
                  <c:v>711.29736500000001</c:v>
                </c:pt>
                <c:pt idx="176">
                  <c:v>730.36772299999996</c:v>
                </c:pt>
                <c:pt idx="177">
                  <c:v>679.10664300000008</c:v>
                </c:pt>
                <c:pt idx="178">
                  <c:v>630.96488499999998</c:v>
                </c:pt>
                <c:pt idx="179">
                  <c:v>759.05955599999993</c:v>
                </c:pt>
                <c:pt idx="180">
                  <c:v>781.69035199999996</c:v>
                </c:pt>
                <c:pt idx="181">
                  <c:v>778.75746600000002</c:v>
                </c:pt>
                <c:pt idx="182">
                  <c:v>759.82264399999997</c:v>
                </c:pt>
                <c:pt idx="183">
                  <c:v>762.417551</c:v>
                </c:pt>
                <c:pt idx="184">
                  <c:v>693.27235600000006</c:v>
                </c:pt>
                <c:pt idx="185">
                  <c:v>652.75155099999995</c:v>
                </c:pt>
                <c:pt idx="186">
                  <c:v>783.55716700000005</c:v>
                </c:pt>
                <c:pt idx="187">
                  <c:v>813.19259999999997</c:v>
                </c:pt>
                <c:pt idx="188">
                  <c:v>806.70058700000004</c:v>
                </c:pt>
                <c:pt idx="189">
                  <c:v>793.72991000000002</c:v>
                </c:pt>
                <c:pt idx="190">
                  <c:v>778.36209699999995</c:v>
                </c:pt>
                <c:pt idx="191">
                  <c:v>694.32959900000003</c:v>
                </c:pt>
                <c:pt idx="192">
                  <c:v>641.00340000000006</c:v>
                </c:pt>
                <c:pt idx="193">
                  <c:v>775.88296200000002</c:v>
                </c:pt>
                <c:pt idx="194">
                  <c:v>800.366758</c:v>
                </c:pt>
                <c:pt idx="195">
                  <c:v>805.94886199999996</c:v>
                </c:pt>
                <c:pt idx="196">
                  <c:v>800.39751699999999</c:v>
                </c:pt>
                <c:pt idx="197">
                  <c:v>803.45188300000007</c:v>
                </c:pt>
                <c:pt idx="198">
                  <c:v>706.89759199999992</c:v>
                </c:pt>
                <c:pt idx="199">
                  <c:v>645.32143200000007</c:v>
                </c:pt>
                <c:pt idx="200">
                  <c:v>793.53118599999993</c:v>
                </c:pt>
                <c:pt idx="201">
                  <c:v>813.85079099999996</c:v>
                </c:pt>
                <c:pt idx="202">
                  <c:v>800.37054499999999</c:v>
                </c:pt>
                <c:pt idx="203">
                  <c:v>803.84647199999995</c:v>
                </c:pt>
                <c:pt idx="204">
                  <c:v>790.76218799999992</c:v>
                </c:pt>
                <c:pt idx="205">
                  <c:v>688.22029799999996</c:v>
                </c:pt>
                <c:pt idx="206">
                  <c:v>636.419263</c:v>
                </c:pt>
                <c:pt idx="207">
                  <c:v>768.71257800000001</c:v>
                </c:pt>
                <c:pt idx="208">
                  <c:v>784.06750299999999</c:v>
                </c:pt>
                <c:pt idx="209">
                  <c:v>792.13379899999995</c:v>
                </c:pt>
                <c:pt idx="210">
                  <c:v>769.36248799999998</c:v>
                </c:pt>
                <c:pt idx="211">
                  <c:v>731.11047400000007</c:v>
                </c:pt>
                <c:pt idx="212">
                  <c:v>655.14873999999998</c:v>
                </c:pt>
                <c:pt idx="213">
                  <c:v>633.52447600000005</c:v>
                </c:pt>
                <c:pt idx="214">
                  <c:v>717.54544799999996</c:v>
                </c:pt>
                <c:pt idx="215">
                  <c:v>715.95669999999996</c:v>
                </c:pt>
                <c:pt idx="216">
                  <c:v>730.86459000000002</c:v>
                </c:pt>
                <c:pt idx="217">
                  <c:v>689.26132799999993</c:v>
                </c:pt>
                <c:pt idx="218">
                  <c:v>707.90887199999997</c:v>
                </c:pt>
                <c:pt idx="219">
                  <c:v>644.13698599999998</c:v>
                </c:pt>
                <c:pt idx="220">
                  <c:v>580.87630000000001</c:v>
                </c:pt>
                <c:pt idx="221">
                  <c:v>648.97861</c:v>
                </c:pt>
                <c:pt idx="222">
                  <c:v>650.95878000000005</c:v>
                </c:pt>
                <c:pt idx="223">
                  <c:v>671.93935499999998</c:v>
                </c:pt>
                <c:pt idx="224">
                  <c:v>711.58995400000003</c:v>
                </c:pt>
                <c:pt idx="225">
                  <c:v>676.24940800000002</c:v>
                </c:pt>
                <c:pt idx="226">
                  <c:v>600.04287899999997</c:v>
                </c:pt>
                <c:pt idx="227">
                  <c:v>561.27696400000002</c:v>
                </c:pt>
                <c:pt idx="228">
                  <c:v>640.10146499999996</c:v>
                </c:pt>
                <c:pt idx="229">
                  <c:v>648.27123699999993</c:v>
                </c:pt>
                <c:pt idx="230">
                  <c:v>647.90371100000004</c:v>
                </c:pt>
                <c:pt idx="231">
                  <c:v>673.79468599999996</c:v>
                </c:pt>
                <c:pt idx="232">
                  <c:v>681.30783200000008</c:v>
                </c:pt>
                <c:pt idx="233">
                  <c:v>641.82397600000002</c:v>
                </c:pt>
                <c:pt idx="234">
                  <c:v>629.73049800000001</c:v>
                </c:pt>
                <c:pt idx="235">
                  <c:v>685.535256</c:v>
                </c:pt>
                <c:pt idx="236">
                  <c:v>670.60181899999998</c:v>
                </c:pt>
                <c:pt idx="237">
                  <c:v>709.40724999999998</c:v>
                </c:pt>
                <c:pt idx="238">
                  <c:v>727.19728399999997</c:v>
                </c:pt>
                <c:pt idx="239">
                  <c:v>751.93620499999997</c:v>
                </c:pt>
                <c:pt idx="240">
                  <c:v>722.22364000000005</c:v>
                </c:pt>
                <c:pt idx="241">
                  <c:v>677.53843799999993</c:v>
                </c:pt>
                <c:pt idx="242">
                  <c:v>774.15998500000001</c:v>
                </c:pt>
                <c:pt idx="243">
                  <c:v>726.64171699999997</c:v>
                </c:pt>
                <c:pt idx="244">
                  <c:v>722.88143500000001</c:v>
                </c:pt>
                <c:pt idx="245">
                  <c:v>703.86565599999994</c:v>
                </c:pt>
                <c:pt idx="246">
                  <c:v>684.02727800000002</c:v>
                </c:pt>
                <c:pt idx="247">
                  <c:v>604.00330000000008</c:v>
                </c:pt>
                <c:pt idx="248">
                  <c:v>553.91379799999993</c:v>
                </c:pt>
                <c:pt idx="249">
                  <c:v>658.009638</c:v>
                </c:pt>
                <c:pt idx="250">
                  <c:v>657.37782400000003</c:v>
                </c:pt>
                <c:pt idx="251">
                  <c:v>682.59104100000002</c:v>
                </c:pt>
                <c:pt idx="252">
                  <c:v>680.389678</c:v>
                </c:pt>
                <c:pt idx="253">
                  <c:v>656.16621499999997</c:v>
                </c:pt>
                <c:pt idx="254">
                  <c:v>611.78079400000001</c:v>
                </c:pt>
                <c:pt idx="255">
                  <c:v>572.91299100000003</c:v>
                </c:pt>
                <c:pt idx="256">
                  <c:v>662.06022999999993</c:v>
                </c:pt>
                <c:pt idx="257">
                  <c:v>676.62780899999996</c:v>
                </c:pt>
                <c:pt idx="258">
                  <c:v>691.94719700000007</c:v>
                </c:pt>
                <c:pt idx="259">
                  <c:v>673.86003000000005</c:v>
                </c:pt>
                <c:pt idx="260">
                  <c:v>662.94270400000005</c:v>
                </c:pt>
                <c:pt idx="261">
                  <c:v>602.53416200000004</c:v>
                </c:pt>
                <c:pt idx="262">
                  <c:v>557.99584199999993</c:v>
                </c:pt>
                <c:pt idx="263">
                  <c:v>668.58845900000006</c:v>
                </c:pt>
                <c:pt idx="264">
                  <c:v>683.256801</c:v>
                </c:pt>
                <c:pt idx="265">
                  <c:v>680.58632799999998</c:v>
                </c:pt>
                <c:pt idx="266">
                  <c:v>674.06379900000002</c:v>
                </c:pt>
                <c:pt idx="267">
                  <c:v>671.256846</c:v>
                </c:pt>
                <c:pt idx="268">
                  <c:v>605.23161800000003</c:v>
                </c:pt>
                <c:pt idx="269">
                  <c:v>560.12632900000006</c:v>
                </c:pt>
                <c:pt idx="270">
                  <c:v>661.07131400000003</c:v>
                </c:pt>
                <c:pt idx="271">
                  <c:v>673.89155900000003</c:v>
                </c:pt>
                <c:pt idx="272">
                  <c:v>669.44063399999993</c:v>
                </c:pt>
                <c:pt idx="273">
                  <c:v>669.02714800000001</c:v>
                </c:pt>
                <c:pt idx="274">
                  <c:v>664.25241700000004</c:v>
                </c:pt>
                <c:pt idx="275">
                  <c:v>597.39046999999994</c:v>
                </c:pt>
                <c:pt idx="276">
                  <c:v>554.88542900000004</c:v>
                </c:pt>
                <c:pt idx="277">
                  <c:v>676.49750500000005</c:v>
                </c:pt>
                <c:pt idx="278">
                  <c:v>678.94383600000003</c:v>
                </c:pt>
                <c:pt idx="279">
                  <c:v>666.8543249999999</c:v>
                </c:pt>
                <c:pt idx="280">
                  <c:v>663.78225100000009</c:v>
                </c:pt>
                <c:pt idx="281">
                  <c:v>648.50814700000001</c:v>
                </c:pt>
                <c:pt idx="282">
                  <c:v>586.45927599999993</c:v>
                </c:pt>
                <c:pt idx="283">
                  <c:v>544.92945900000007</c:v>
                </c:pt>
                <c:pt idx="284">
                  <c:v>553.69470700000011</c:v>
                </c:pt>
                <c:pt idx="285">
                  <c:v>645.85571300000004</c:v>
                </c:pt>
                <c:pt idx="286">
                  <c:v>652.63324299999999</c:v>
                </c:pt>
                <c:pt idx="287">
                  <c:v>660.28725499999996</c:v>
                </c:pt>
                <c:pt idx="288">
                  <c:v>655.49831499999993</c:v>
                </c:pt>
                <c:pt idx="289">
                  <c:v>602.68890599999997</c:v>
                </c:pt>
                <c:pt idx="290">
                  <c:v>554.4358739999999</c:v>
                </c:pt>
                <c:pt idx="291">
                  <c:v>664.25896</c:v>
                </c:pt>
                <c:pt idx="292">
                  <c:v>668.88645499999996</c:v>
                </c:pt>
                <c:pt idx="293">
                  <c:v>668.64777500000002</c:v>
                </c:pt>
                <c:pt idx="294">
                  <c:v>657.39444700000001</c:v>
                </c:pt>
                <c:pt idx="295">
                  <c:v>660.07173299999999</c:v>
                </c:pt>
                <c:pt idx="296">
                  <c:v>597.33219400000007</c:v>
                </c:pt>
                <c:pt idx="297">
                  <c:v>570.69706999999994</c:v>
                </c:pt>
                <c:pt idx="298">
                  <c:v>662.75593700000002</c:v>
                </c:pt>
                <c:pt idx="299">
                  <c:v>675.357978</c:v>
                </c:pt>
                <c:pt idx="300">
                  <c:v>678.04891500000008</c:v>
                </c:pt>
                <c:pt idx="301">
                  <c:v>673.57824899999991</c:v>
                </c:pt>
                <c:pt idx="302">
                  <c:v>668.35729500000002</c:v>
                </c:pt>
                <c:pt idx="303">
                  <c:v>602.25895300000002</c:v>
                </c:pt>
                <c:pt idx="304">
                  <c:v>552.82003699999996</c:v>
                </c:pt>
                <c:pt idx="305">
                  <c:v>638.543453</c:v>
                </c:pt>
                <c:pt idx="306">
                  <c:v>682.68336299999999</c:v>
                </c:pt>
                <c:pt idx="307">
                  <c:v>681.225054</c:v>
                </c:pt>
                <c:pt idx="308">
                  <c:v>675.49455399999999</c:v>
                </c:pt>
                <c:pt idx="309">
                  <c:v>669.85911399999998</c:v>
                </c:pt>
                <c:pt idx="310">
                  <c:v>599.73860500000001</c:v>
                </c:pt>
                <c:pt idx="311">
                  <c:v>559.74933399999998</c:v>
                </c:pt>
                <c:pt idx="312">
                  <c:v>647.72324300000002</c:v>
                </c:pt>
                <c:pt idx="313">
                  <c:v>663.41976</c:v>
                </c:pt>
                <c:pt idx="314">
                  <c:v>664.88947199999996</c:v>
                </c:pt>
                <c:pt idx="315">
                  <c:v>664.880942</c:v>
                </c:pt>
                <c:pt idx="316">
                  <c:v>668.69906000000003</c:v>
                </c:pt>
                <c:pt idx="317">
                  <c:v>595.16769999999997</c:v>
                </c:pt>
                <c:pt idx="318">
                  <c:v>550.19022199999995</c:v>
                </c:pt>
                <c:pt idx="319">
                  <c:v>675.40602800000011</c:v>
                </c:pt>
                <c:pt idx="320">
                  <c:v>694.51208099999997</c:v>
                </c:pt>
                <c:pt idx="321">
                  <c:v>695.01660100000004</c:v>
                </c:pt>
                <c:pt idx="322">
                  <c:v>689.89496400000007</c:v>
                </c:pt>
                <c:pt idx="323">
                  <c:v>697.86866099999997</c:v>
                </c:pt>
                <c:pt idx="324">
                  <c:v>633.34972100000005</c:v>
                </c:pt>
                <c:pt idx="325">
                  <c:v>590.83499500000005</c:v>
                </c:pt>
                <c:pt idx="326">
                  <c:v>723.77010699999994</c:v>
                </c:pt>
                <c:pt idx="327">
                  <c:v>744.50110900000004</c:v>
                </c:pt>
                <c:pt idx="328">
                  <c:v>749.10221000000001</c:v>
                </c:pt>
                <c:pt idx="329">
                  <c:v>740.81037600000002</c:v>
                </c:pt>
                <c:pt idx="330">
                  <c:v>728.24059299999999</c:v>
                </c:pt>
                <c:pt idx="331">
                  <c:v>657.8997730000001</c:v>
                </c:pt>
                <c:pt idx="332">
                  <c:v>613.16720200000009</c:v>
                </c:pt>
                <c:pt idx="333">
                  <c:v>727.56537600000001</c:v>
                </c:pt>
                <c:pt idx="334">
                  <c:v>738.40917400000001</c:v>
                </c:pt>
                <c:pt idx="335">
                  <c:v>736.48047699999995</c:v>
                </c:pt>
                <c:pt idx="336">
                  <c:v>739.76549999999997</c:v>
                </c:pt>
                <c:pt idx="337">
                  <c:v>732.33466099999998</c:v>
                </c:pt>
                <c:pt idx="338">
                  <c:v>656.89916599999992</c:v>
                </c:pt>
                <c:pt idx="339">
                  <c:v>609.91473199999996</c:v>
                </c:pt>
                <c:pt idx="340">
                  <c:v>646.53697499999998</c:v>
                </c:pt>
                <c:pt idx="341">
                  <c:v>617.37214700000004</c:v>
                </c:pt>
                <c:pt idx="342">
                  <c:v>722.67414500000007</c:v>
                </c:pt>
                <c:pt idx="343">
                  <c:v>743.88023199999998</c:v>
                </c:pt>
                <c:pt idx="344">
                  <c:v>740.94802599999991</c:v>
                </c:pt>
                <c:pt idx="345">
                  <c:v>668.16720299999997</c:v>
                </c:pt>
                <c:pt idx="346">
                  <c:v>624.54775100000006</c:v>
                </c:pt>
                <c:pt idx="347">
                  <c:v>741.47647199999994</c:v>
                </c:pt>
                <c:pt idx="348">
                  <c:v>744.383734</c:v>
                </c:pt>
                <c:pt idx="349">
                  <c:v>738.19320999999991</c:v>
                </c:pt>
                <c:pt idx="350">
                  <c:v>731.57851700000003</c:v>
                </c:pt>
                <c:pt idx="351">
                  <c:v>717.45717400000001</c:v>
                </c:pt>
                <c:pt idx="352">
                  <c:v>660.887655</c:v>
                </c:pt>
                <c:pt idx="353">
                  <c:v>609.52009499999997</c:v>
                </c:pt>
                <c:pt idx="354">
                  <c:v>701.914309</c:v>
                </c:pt>
                <c:pt idx="355">
                  <c:v>712.74065700000006</c:v>
                </c:pt>
                <c:pt idx="356">
                  <c:v>697.17536899999993</c:v>
                </c:pt>
                <c:pt idx="357">
                  <c:v>615.44651299999998</c:v>
                </c:pt>
                <c:pt idx="358">
                  <c:v>523.61383799999999</c:v>
                </c:pt>
                <c:pt idx="359">
                  <c:v>578.24569299999996</c:v>
                </c:pt>
                <c:pt idx="360">
                  <c:v>575.37556999999993</c:v>
                </c:pt>
                <c:pt idx="361">
                  <c:v>659.96759600000007</c:v>
                </c:pt>
                <c:pt idx="362">
                  <c:v>656.65722100000005</c:v>
                </c:pt>
                <c:pt idx="363">
                  <c:v>651.76933799999995</c:v>
                </c:pt>
                <c:pt idx="364">
                  <c:v>601.28006099999993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99952"/>
        <c:axId val="342300344"/>
      </c:lineChart>
      <c:dateAx>
        <c:axId val="34229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42300344"/>
        <c:crosses val="autoZero"/>
        <c:auto val="0"/>
        <c:lblOffset val="100"/>
        <c:baseTimeUnit val="days"/>
        <c:majorTimeUnit val="months"/>
        <c:minorUnit val="30"/>
        <c:minorTimeUnit val="months"/>
      </c:dateAx>
      <c:valAx>
        <c:axId val="342300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299952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56985614924609"/>
          <c:y val="6.1259774168853892E-2"/>
          <c:w val="0.80090954484347987"/>
          <c:h val="6.715910511186101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2'!$C$589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2'!$D$588:$H$588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2'!$D$589:$H$589</c:f>
              <c:numCache>
                <c:formatCode>#,##0</c:formatCode>
                <c:ptCount val="5"/>
                <c:pt idx="0">
                  <c:v>30269.749269500004</c:v>
                </c:pt>
                <c:pt idx="1">
                  <c:v>20308.536622399999</c:v>
                </c:pt>
                <c:pt idx="2">
                  <c:v>36505.845255000015</c:v>
                </c:pt>
                <c:pt idx="3">
                  <c:v>38797.681498299986</c:v>
                </c:pt>
                <c:pt idx="4">
                  <c:v>27651.158147700011</c:v>
                </c:pt>
              </c:numCache>
            </c:numRef>
          </c:val>
        </c:ser>
        <c:ser>
          <c:idx val="0"/>
          <c:order val="1"/>
          <c:tx>
            <c:strRef>
              <c:f>'Data 2'!$C$590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</c:spPr>
          <c:invertIfNegative val="0"/>
          <c:cat>
            <c:numRef>
              <c:f>'Data 2'!$D$588:$H$588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2'!$D$590:$H$590</c:f>
              <c:numCache>
                <c:formatCode>#,##0</c:formatCode>
                <c:ptCount val="5"/>
                <c:pt idx="0">
                  <c:v>42105.432999999997</c:v>
                </c:pt>
                <c:pt idx="1">
                  <c:v>48140.065000000002</c:v>
                </c:pt>
                <c:pt idx="2">
                  <c:v>54344.351999999999</c:v>
                </c:pt>
                <c:pt idx="3">
                  <c:v>50634.89</c:v>
                </c:pt>
                <c:pt idx="4">
                  <c:v>47707.211000000003</c:v>
                </c:pt>
              </c:numCache>
            </c:numRef>
          </c:val>
        </c:ser>
        <c:ser>
          <c:idx val="2"/>
          <c:order val="2"/>
          <c:tx>
            <c:strRef>
              <c:f>'Data 2'!$C$591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</c:spPr>
          <c:invertIfNegative val="0"/>
          <c:cat>
            <c:numRef>
              <c:f>'Data 2'!$D$588:$H$588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2'!$D$591:$H$591</c:f>
              <c:numCache>
                <c:formatCode>#,##0</c:formatCode>
                <c:ptCount val="5"/>
                <c:pt idx="0">
                  <c:v>7091.6880000000001</c:v>
                </c:pt>
                <c:pt idx="1">
                  <c:v>7829.9009999999998</c:v>
                </c:pt>
                <c:pt idx="2">
                  <c:v>7918.0379999999996</c:v>
                </c:pt>
                <c:pt idx="3">
                  <c:v>7802.424</c:v>
                </c:pt>
                <c:pt idx="4">
                  <c:v>7838.6819999999998</c:v>
                </c:pt>
              </c:numCache>
            </c:numRef>
          </c:val>
        </c:ser>
        <c:ser>
          <c:idx val="3"/>
          <c:order val="3"/>
          <c:tx>
            <c:strRef>
              <c:f>'Data 2'!$C$592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'Data 2'!$D$588:$H$588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2'!$D$592:$H$592</c:f>
              <c:numCache>
                <c:formatCode>#,##0</c:formatCode>
                <c:ptCount val="5"/>
                <c:pt idx="0">
                  <c:v>1832.357</c:v>
                </c:pt>
                <c:pt idx="1">
                  <c:v>3444.134</c:v>
                </c:pt>
                <c:pt idx="2">
                  <c:v>4441.527</c:v>
                </c:pt>
                <c:pt idx="3">
                  <c:v>4958.915</c:v>
                </c:pt>
                <c:pt idx="4">
                  <c:v>5085.22</c:v>
                </c:pt>
              </c:numCache>
            </c:numRef>
          </c:val>
        </c:ser>
        <c:ser>
          <c:idx val="4"/>
          <c:order val="4"/>
          <c:tx>
            <c:strRef>
              <c:f>'Data 2'!$C$593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 w="25400">
              <a:noFill/>
            </a:ln>
          </c:spPr>
          <c:invertIfNegative val="0"/>
          <c:cat>
            <c:numRef>
              <c:f>'Data 2'!$D$588:$H$588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2'!$D$593:$H$593</c:f>
              <c:numCache>
                <c:formatCode>#,##0</c:formatCode>
                <c:ptCount val="5"/>
                <c:pt idx="0">
                  <c:v>4284.8410000000003</c:v>
                </c:pt>
                <c:pt idx="1">
                  <c:v>4746.1490000000003</c:v>
                </c:pt>
                <c:pt idx="2">
                  <c:v>5065.5659999999998</c:v>
                </c:pt>
                <c:pt idx="3">
                  <c:v>4717.9780000000001</c:v>
                </c:pt>
                <c:pt idx="4">
                  <c:v>4614.5680000000002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301128"/>
        <c:axId val="342301520"/>
      </c:barChart>
      <c:catAx>
        <c:axId val="342301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30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30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301128"/>
        <c:crosses val="autoZero"/>
        <c:crossBetween val="between"/>
        <c:majorUnit val="20000"/>
        <c:minorUnit val="232.77677009999999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29824561403508"/>
          <c:y val="4.2948611686697051E-2"/>
          <c:w val="0.78718524658101952"/>
          <c:h val="0.105286987152921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7325040252319E-2"/>
          <c:y val="0.17213703550214118"/>
          <c:w val="0.84219615011358873"/>
          <c:h val="0.682149122807017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2'!$C$598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2'!$D$597:$H$597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2'!$D$598:$H$598</c:f>
              <c:numCache>
                <c:formatCode>#,##0</c:formatCode>
                <c:ptCount val="5"/>
                <c:pt idx="0">
                  <c:v>16708.358179999999</c:v>
                </c:pt>
                <c:pt idx="1">
                  <c:v>16928.16318</c:v>
                </c:pt>
                <c:pt idx="2">
                  <c:v>16992.455999999998</c:v>
                </c:pt>
                <c:pt idx="3">
                  <c:v>16998.686000000002</c:v>
                </c:pt>
                <c:pt idx="4">
                  <c:v>17022.826000000001</c:v>
                </c:pt>
              </c:numCache>
            </c:numRef>
          </c:val>
        </c:ser>
        <c:ser>
          <c:idx val="0"/>
          <c:order val="1"/>
          <c:tx>
            <c:strRef>
              <c:f>'Data 2'!$C$599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</c:spPr>
          <c:invertIfNegative val="0"/>
          <c:cat>
            <c:numRef>
              <c:f>'Data 2'!$D$597:$H$597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2'!$D$599:$H$599</c:f>
              <c:numCache>
                <c:formatCode>#,##0</c:formatCode>
                <c:ptCount val="5"/>
                <c:pt idx="0">
                  <c:v>21017.087450000003</c:v>
                </c:pt>
                <c:pt idx="1">
                  <c:v>22607.70205</c:v>
                </c:pt>
                <c:pt idx="2">
                  <c:v>22845.770999999993</c:v>
                </c:pt>
                <c:pt idx="3">
                  <c:v>22864.240999999995</c:v>
                </c:pt>
                <c:pt idx="4">
                  <c:v>22864.240999999995</c:v>
                </c:pt>
              </c:numCache>
            </c:numRef>
          </c:val>
        </c:ser>
        <c:ser>
          <c:idx val="3"/>
          <c:order val="2"/>
          <c:tx>
            <c:strRef>
              <c:f>'Data 2'!$C$600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</c:spPr>
          <c:invertIfNegative val="0"/>
          <c:cat>
            <c:numRef>
              <c:f>'Data 2'!$D$597:$H$597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2'!$D$600:$H$600</c:f>
              <c:numCache>
                <c:formatCode>#,##0</c:formatCode>
                <c:ptCount val="5"/>
                <c:pt idx="0">
                  <c:v>4058.6172400001406</c:v>
                </c:pt>
                <c:pt idx="1">
                  <c:v>4320.9375100001462</c:v>
                </c:pt>
                <c:pt idx="2">
                  <c:v>4396.4600000001174</c:v>
                </c:pt>
                <c:pt idx="3">
                  <c:v>4402.6160000001173</c:v>
                </c:pt>
                <c:pt idx="4">
                  <c:v>4420.38800000012</c:v>
                </c:pt>
              </c:numCache>
            </c:numRef>
          </c:val>
        </c:ser>
        <c:ser>
          <c:idx val="4"/>
          <c:order val="3"/>
          <c:tx>
            <c:strRef>
              <c:f>'Data 2'!$C$601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'Data 2'!$D$597:$H$597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2'!$D$601:$H$601</c:f>
              <c:numCache>
                <c:formatCode>#,##0</c:formatCode>
                <c:ptCount val="5"/>
                <c:pt idx="0">
                  <c:v>998.62</c:v>
                </c:pt>
                <c:pt idx="1">
                  <c:v>1950.02</c:v>
                </c:pt>
                <c:pt idx="2">
                  <c:v>2299.527</c:v>
                </c:pt>
                <c:pt idx="3">
                  <c:v>2299.527</c:v>
                </c:pt>
                <c:pt idx="4">
                  <c:v>2299.527</c:v>
                </c:pt>
              </c:numCache>
            </c:numRef>
          </c:val>
        </c:ser>
        <c:ser>
          <c:idx val="5"/>
          <c:order val="4"/>
          <c:tx>
            <c:strRef>
              <c:f>'Data 2'!$C$602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 w="25400">
              <a:noFill/>
            </a:ln>
          </c:spPr>
          <c:invertIfNegative val="0"/>
          <c:cat>
            <c:numRef>
              <c:f>'Data 2'!$D$597:$H$597</c:f>
              <c:numCache>
                <c:formatCode>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2'!$D$602:$H$602</c:f>
              <c:numCache>
                <c:formatCode>#,##0</c:formatCode>
                <c:ptCount val="5"/>
                <c:pt idx="0">
                  <c:v>883.69991000000016</c:v>
                </c:pt>
                <c:pt idx="1">
                  <c:v>969.91141000000016</c:v>
                </c:pt>
                <c:pt idx="2">
                  <c:v>945.22199999999998</c:v>
                </c:pt>
                <c:pt idx="3">
                  <c:v>982.74499999999989</c:v>
                </c:pt>
                <c:pt idx="4">
                  <c:v>741.68700000000013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424824"/>
        <c:axId val="345425216"/>
      </c:barChart>
      <c:catAx>
        <c:axId val="345424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5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425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4824"/>
        <c:crosses val="autoZero"/>
        <c:crossBetween val="between"/>
        <c:majorUnit val="10000"/>
        <c:minorUnit val="214.5190467000000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780112044817926"/>
          <c:y val="4.7334576598977787E-2"/>
          <c:w val="0.76015406162464971"/>
          <c:h val="0.100901022240640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89" r="0.75000000000000089" t="1" header="0.511811024" footer="0.511811024"/>
    <c:pageSetup paperSize="9" orientation="landscape" verticalDpi="355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2028507363204E-2"/>
          <c:y val="0.17927054161766282"/>
          <c:w val="0.86759659918646215"/>
          <c:h val="0.56749450190126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3'!$C$145</c:f>
              <c:strCache>
                <c:ptCount val="1"/>
                <c:pt idx="0">
                  <c:v>Renovables: hidráulica, hidroeólica, eólica, solar fotovoltaica, solar térmica y otras renovables. No incluye la generación bombeo.</c:v>
                </c:pt>
              </c:strCache>
            </c:strRef>
          </c:tx>
          <c:spPr>
            <a:solidFill>
              <a:srgbClr val="99FF33"/>
            </a:solidFill>
            <a:ln w="25400">
              <a:noFill/>
            </a:ln>
          </c:spPr>
          <c:invertIfNegative val="0"/>
          <c:cat>
            <c:strRef>
              <c:f>'Data 3'!$D$142:$W$142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3'!$D$143:$W$143</c:f>
              <c:numCache>
                <c:formatCode>#,##0.0</c:formatCode>
                <c:ptCount val="20"/>
                <c:pt idx="0">
                  <c:v>37.042056336292987</c:v>
                </c:pt>
                <c:pt idx="1">
                  <c:v>50.554025966068238</c:v>
                </c:pt>
                <c:pt idx="2">
                  <c:v>17.120159488491097</c:v>
                </c:pt>
                <c:pt idx="3">
                  <c:v>2.9127441896742985</c:v>
                </c:pt>
                <c:pt idx="4">
                  <c:v>20.106427139148899</c:v>
                </c:pt>
                <c:pt idx="5">
                  <c:v>7.9814528932663924</c:v>
                </c:pt>
                <c:pt idx="6">
                  <c:v>36.147856529677959</c:v>
                </c:pt>
                <c:pt idx="7">
                  <c:v>49.430398473638398</c:v>
                </c:pt>
                <c:pt idx="8">
                  <c:v>63.74113811691943</c:v>
                </c:pt>
                <c:pt idx="9">
                  <c:v>17.403892286923103</c:v>
                </c:pt>
                <c:pt idx="10">
                  <c:v>0</c:v>
                </c:pt>
                <c:pt idx="11">
                  <c:v>23.649460867301222</c:v>
                </c:pt>
                <c:pt idx="12">
                  <c:v>51.428381483161331</c:v>
                </c:pt>
                <c:pt idx="13">
                  <c:v>64.22878170985507</c:v>
                </c:pt>
                <c:pt idx="14">
                  <c:v>31.865900056590135</c:v>
                </c:pt>
                <c:pt idx="15">
                  <c:v>3.7454278939646313E-2</c:v>
                </c:pt>
                <c:pt idx="16">
                  <c:v>27.846028059532113</c:v>
                </c:pt>
                <c:pt idx="17">
                  <c:v>70.702058978050459</c:v>
                </c:pt>
                <c:pt idx="18">
                  <c:v>13.296327809179909</c:v>
                </c:pt>
                <c:pt idx="19">
                  <c:v>35.44309991006687</c:v>
                </c:pt>
              </c:numCache>
            </c:numRef>
          </c:val>
        </c:ser>
        <c:ser>
          <c:idx val="1"/>
          <c:order val="1"/>
          <c:tx>
            <c:strRef>
              <c:f>'Data 3'!$C$146</c:f>
              <c:strCache>
                <c:ptCount val="1"/>
                <c:pt idx="0">
                  <c:v>No renovables: nuclear, carbón, fuel/gas, ciclo combinado, cogeneración y residuos.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'Data 3'!$D$142:$W$142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3'!$D$144:$W$144</c:f>
              <c:numCache>
                <c:formatCode>#,##0.0</c:formatCode>
                <c:ptCount val="20"/>
                <c:pt idx="0">
                  <c:v>62.957943663707013</c:v>
                </c:pt>
                <c:pt idx="1">
                  <c:v>49.445974033931755</c:v>
                </c:pt>
                <c:pt idx="2">
                  <c:v>82.879840511508903</c:v>
                </c:pt>
                <c:pt idx="3">
                  <c:v>97.087255810325686</c:v>
                </c:pt>
                <c:pt idx="4">
                  <c:v>79.893572860851094</c:v>
                </c:pt>
                <c:pt idx="5">
                  <c:v>92.018547106733607</c:v>
                </c:pt>
                <c:pt idx="6">
                  <c:v>63.852143470322041</c:v>
                </c:pt>
                <c:pt idx="7">
                  <c:v>50.569601526361595</c:v>
                </c:pt>
                <c:pt idx="8">
                  <c:v>36.258861883080577</c:v>
                </c:pt>
                <c:pt idx="9">
                  <c:v>82.59610771307689</c:v>
                </c:pt>
                <c:pt idx="10">
                  <c:v>100</c:v>
                </c:pt>
                <c:pt idx="11">
                  <c:v>76.350539132698785</c:v>
                </c:pt>
                <c:pt idx="12">
                  <c:v>48.571618516838669</c:v>
                </c:pt>
                <c:pt idx="13">
                  <c:v>35.771218290144915</c:v>
                </c:pt>
                <c:pt idx="14">
                  <c:v>68.134099943409851</c:v>
                </c:pt>
                <c:pt idx="15">
                  <c:v>99.962545721060366</c:v>
                </c:pt>
                <c:pt idx="16">
                  <c:v>72.153971940467883</c:v>
                </c:pt>
                <c:pt idx="17">
                  <c:v>29.297941021949548</c:v>
                </c:pt>
                <c:pt idx="18">
                  <c:v>86.703672190820086</c:v>
                </c:pt>
                <c:pt idx="19">
                  <c:v>64.556900089933123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45426000"/>
        <c:axId val="345426392"/>
      </c:barChart>
      <c:catAx>
        <c:axId val="3454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6392"/>
        <c:crosses val="autoZero"/>
        <c:auto val="1"/>
        <c:lblAlgn val="ctr"/>
        <c:lblOffset val="0"/>
        <c:noMultiLvlLbl val="0"/>
      </c:catAx>
      <c:valAx>
        <c:axId val="345426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6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2374552877693727E-2"/>
          <c:y val="2.6608864113017352E-2"/>
          <c:w val="0.84775603629775476"/>
          <c:h val="0.11159162706804986"/>
        </c:manualLayout>
      </c:layout>
      <c:overlay val="0"/>
      <c:txPr>
        <a:bodyPr/>
        <a:lstStyle/>
        <a:p>
          <a:pPr>
            <a:defRPr sz="800">
              <a:solidFill>
                <a:srgbClr val="0054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5362447163983E-2"/>
          <c:y val="0.17605177321172585"/>
          <c:w val="0.87148765273526285"/>
          <c:h val="0.5988954217134467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3'!$C$150</c:f>
              <c:strCache>
                <c:ptCount val="1"/>
                <c:pt idx="0">
                  <c:v>Nuclear </c:v>
                </c:pt>
              </c:strCache>
            </c:strRef>
          </c:tx>
          <c:spPr>
            <a:solidFill>
              <a:srgbClr val="464394"/>
            </a:solidFill>
            <a:ln w="25400">
              <a:noFill/>
            </a:ln>
          </c:spPr>
          <c:invertIfNegative val="0"/>
          <c:cat>
            <c:strRef>
              <c:f>'Data 3'!$D$149:$W$149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3'!$D$150:$W$150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52.388268387362281</c:v>
                </c:pt>
                <c:pt idx="5">
                  <c:v>0</c:v>
                </c:pt>
                <c:pt idx="6">
                  <c:v>0</c:v>
                </c:pt>
                <c:pt idx="7">
                  <c:v>72.581677722452483</c:v>
                </c:pt>
                <c:pt idx="8">
                  <c:v>0</c:v>
                </c:pt>
                <c:pt idx="9">
                  <c:v>66.397479992967874</c:v>
                </c:pt>
                <c:pt idx="10">
                  <c:v>0</c:v>
                </c:pt>
                <c:pt idx="11">
                  <c:v>99.901592749329964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32.07635840884349</c:v>
                </c:pt>
              </c:numCache>
            </c:numRef>
          </c:val>
        </c:ser>
        <c:ser>
          <c:idx val="2"/>
          <c:order val="1"/>
          <c:tx>
            <c:strRef>
              <c:f>'Data 3'!$C$151</c:f>
              <c:strCache>
                <c:ptCount val="1"/>
                <c:pt idx="0">
                  <c:v>Carbón 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'Data 3'!$D$149:$W$149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3'!$D$151:$W$151</c:f>
              <c:numCache>
                <c:formatCode>#,##0.0</c:formatCode>
                <c:ptCount val="20"/>
                <c:pt idx="0">
                  <c:v>56.969666626094707</c:v>
                </c:pt>
                <c:pt idx="1">
                  <c:v>59.298104699120316</c:v>
                </c:pt>
                <c:pt idx="2">
                  <c:v>89.680569493403041</c:v>
                </c:pt>
                <c:pt idx="3">
                  <c:v>43.07054603907109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8.3044750994516434</c:v>
                </c:pt>
                <c:pt idx="8">
                  <c:v>83.799349969616259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77.332813031187158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30.924759567852846</c:v>
                </c:pt>
              </c:numCache>
            </c:numRef>
          </c:val>
        </c:ser>
        <c:ser>
          <c:idx val="3"/>
          <c:order val="2"/>
          <c:tx>
            <c:strRef>
              <c:f>'Data 3'!$C$152</c:f>
              <c:strCache>
                <c:ptCount val="1"/>
                <c:pt idx="0">
                  <c:v>Fuel/gas </c:v>
                </c:pt>
              </c:strCache>
            </c:strRef>
          </c:tx>
          <c:spPr>
            <a:solidFill>
              <a:srgbClr val="BA0F16"/>
            </a:solidFill>
            <a:ln w="25400">
              <a:noFill/>
            </a:ln>
          </c:spPr>
          <c:invertIfNegative val="0"/>
          <c:cat>
            <c:strRef>
              <c:f>'Data 3'!$D$149:$W$149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3'!$D$152:$W$152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30.537053394231755</c:v>
                </c:pt>
                <c:pt idx="4">
                  <c:v>0</c:v>
                </c:pt>
                <c:pt idx="5">
                  <c:v>59.720966523103279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95.973423476707381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3.8058531019845216</c:v>
                </c:pt>
              </c:numCache>
            </c:numRef>
          </c:val>
        </c:ser>
        <c:ser>
          <c:idx val="4"/>
          <c:order val="3"/>
          <c:tx>
            <c:strRef>
              <c:f>'Data 3'!$C$153</c:f>
              <c:strCache>
                <c:ptCount val="1"/>
                <c:pt idx="0">
                  <c:v>Ciclo combinado 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3'!$D$149:$W$149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3'!$D$153:$W$153</c:f>
              <c:numCache>
                <c:formatCode>#,##0.0</c:formatCode>
                <c:ptCount val="20"/>
                <c:pt idx="0">
                  <c:v>25.223685640927425</c:v>
                </c:pt>
                <c:pt idx="1">
                  <c:v>2.365711222428295</c:v>
                </c:pt>
                <c:pt idx="2">
                  <c:v>2.5962953338593655</c:v>
                </c:pt>
                <c:pt idx="3">
                  <c:v>18.685962678921474</c:v>
                </c:pt>
                <c:pt idx="4">
                  <c:v>34.255712761748235</c:v>
                </c:pt>
                <c:pt idx="5">
                  <c:v>40.279033476896728</c:v>
                </c:pt>
                <c:pt idx="6">
                  <c:v>0</c:v>
                </c:pt>
                <c:pt idx="7">
                  <c:v>11.804253431531754</c:v>
                </c:pt>
                <c:pt idx="8">
                  <c:v>0</c:v>
                </c:pt>
                <c:pt idx="9">
                  <c:v>19.446745473251315</c:v>
                </c:pt>
                <c:pt idx="10">
                  <c:v>0</c:v>
                </c:pt>
                <c:pt idx="11">
                  <c:v>0</c:v>
                </c:pt>
                <c:pt idx="12">
                  <c:v>2.7933468218021891</c:v>
                </c:pt>
                <c:pt idx="13">
                  <c:v>88.575965839612905</c:v>
                </c:pt>
                <c:pt idx="14">
                  <c:v>0</c:v>
                </c:pt>
                <c:pt idx="15">
                  <c:v>0</c:v>
                </c:pt>
                <c:pt idx="16">
                  <c:v>58.51384949395689</c:v>
                </c:pt>
                <c:pt idx="17">
                  <c:v>46.904936072012575</c:v>
                </c:pt>
                <c:pt idx="18">
                  <c:v>46.736761324821565</c:v>
                </c:pt>
                <c:pt idx="19">
                  <c:v>17.197666960591423</c:v>
                </c:pt>
              </c:numCache>
            </c:numRef>
          </c:val>
        </c:ser>
        <c:ser>
          <c:idx val="0"/>
          <c:order val="4"/>
          <c:tx>
            <c:strRef>
              <c:f>'Data 3'!$C$154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strRef>
              <c:f>'Data 3'!$D$149:$W$149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3'!$D$154:$W$154</c:f>
              <c:numCache>
                <c:formatCode>#,##0.0</c:formatCode>
                <c:ptCount val="20"/>
                <c:pt idx="0">
                  <c:v>16.94119128485541</c:v>
                </c:pt>
                <c:pt idx="1">
                  <c:v>34.322391824187335</c:v>
                </c:pt>
                <c:pt idx="2">
                  <c:v>4.6031891657870707</c:v>
                </c:pt>
                <c:pt idx="3">
                  <c:v>0.72850792071583415</c:v>
                </c:pt>
                <c:pt idx="4">
                  <c:v>10.581442586940559</c:v>
                </c:pt>
                <c:pt idx="5">
                  <c:v>0</c:v>
                </c:pt>
                <c:pt idx="6">
                  <c:v>89.874472863493651</c:v>
                </c:pt>
                <c:pt idx="7">
                  <c:v>7.3095937465641327</c:v>
                </c:pt>
                <c:pt idx="8">
                  <c:v>16.200650030383738</c:v>
                </c:pt>
                <c:pt idx="9">
                  <c:v>13.366638226454198</c:v>
                </c:pt>
                <c:pt idx="10">
                  <c:v>0</c:v>
                </c:pt>
                <c:pt idx="11">
                  <c:v>9.8407250670047033E-2</c:v>
                </c:pt>
                <c:pt idx="12">
                  <c:v>19.873840147010647</c:v>
                </c:pt>
                <c:pt idx="13">
                  <c:v>11.424034160387105</c:v>
                </c:pt>
                <c:pt idx="14">
                  <c:v>84.66652792626725</c:v>
                </c:pt>
                <c:pt idx="15">
                  <c:v>0</c:v>
                </c:pt>
                <c:pt idx="16">
                  <c:v>41.486150506043103</c:v>
                </c:pt>
                <c:pt idx="17">
                  <c:v>53.095063927987432</c:v>
                </c:pt>
                <c:pt idx="18">
                  <c:v>51.689558273537784</c:v>
                </c:pt>
                <c:pt idx="19">
                  <c:v>14.708624280415943</c:v>
                </c:pt>
              </c:numCache>
            </c:numRef>
          </c:val>
        </c:ser>
        <c:ser>
          <c:idx val="5"/>
          <c:order val="5"/>
          <c:tx>
            <c:strRef>
              <c:f>'Data 3'!$C$155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'Data 3'!$D$149:$W$149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3'!$D$155:$W$155</c:f>
              <c:numCache>
                <c:formatCode>#,##0.0</c:formatCode>
                <c:ptCount val="20"/>
                <c:pt idx="0">
                  <c:v>0.8654564481224668</c:v>
                </c:pt>
                <c:pt idx="1">
                  <c:v>4.0137922542640583</c:v>
                </c:pt>
                <c:pt idx="2">
                  <c:v>3.1199460069505238</c:v>
                </c:pt>
                <c:pt idx="3">
                  <c:v>6.9779299670598469</c:v>
                </c:pt>
                <c:pt idx="4">
                  <c:v>2.7745762639489238</c:v>
                </c:pt>
                <c:pt idx="5">
                  <c:v>0</c:v>
                </c:pt>
                <c:pt idx="6">
                  <c:v>10.125527136506351</c:v>
                </c:pt>
                <c:pt idx="7">
                  <c:v>0</c:v>
                </c:pt>
                <c:pt idx="8">
                  <c:v>0</c:v>
                </c:pt>
                <c:pt idx="9">
                  <c:v>0.78913630732662021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15.333472073732763</c:v>
                </c:pt>
                <c:pt idx="15">
                  <c:v>4.0265765232926114</c:v>
                </c:pt>
                <c:pt idx="16">
                  <c:v>0</c:v>
                </c:pt>
                <c:pt idx="17">
                  <c:v>0</c:v>
                </c:pt>
                <c:pt idx="18">
                  <c:v>1.5736804016406325</c:v>
                </c:pt>
                <c:pt idx="19">
                  <c:v>1.286737680311788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45427176"/>
        <c:axId val="345427568"/>
      </c:barChart>
      <c:catAx>
        <c:axId val="34542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75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45427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71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58747857631931"/>
          <c:y val="5.3297460508729286E-2"/>
          <c:w val="0.79841001802485534"/>
          <c:h val="6.384116619568895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54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2897384305835E-2"/>
          <c:y val="0.18178086781705477"/>
          <c:w val="0.86823401022240632"/>
          <c:h val="0.58038965209136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3'!$C$159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3'!$D$158:$W$158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3'!$D$159:$W$159</c:f>
              <c:numCache>
                <c:formatCode>#,##0.0</c:formatCode>
                <c:ptCount val="20"/>
                <c:pt idx="0">
                  <c:v>4.3863405036053233</c:v>
                </c:pt>
                <c:pt idx="1">
                  <c:v>40.755243919872505</c:v>
                </c:pt>
                <c:pt idx="2">
                  <c:v>55.837146749239587</c:v>
                </c:pt>
                <c:pt idx="3">
                  <c:v>0</c:v>
                </c:pt>
                <c:pt idx="4">
                  <c:v>18.505993162274187</c:v>
                </c:pt>
                <c:pt idx="5">
                  <c:v>0.51831980009741518</c:v>
                </c:pt>
                <c:pt idx="6">
                  <c:v>64.367652806591565</c:v>
                </c:pt>
                <c:pt idx="7">
                  <c:v>6.7085005207548161</c:v>
                </c:pt>
                <c:pt idx="8">
                  <c:v>37.653896831301886</c:v>
                </c:pt>
                <c:pt idx="9">
                  <c:v>55.980175251492035</c:v>
                </c:pt>
                <c:pt idx="10">
                  <c:v>0</c:v>
                </c:pt>
                <c:pt idx="11">
                  <c:v>31.736501900527681</c:v>
                </c:pt>
                <c:pt idx="12">
                  <c:v>41.536116709109614</c:v>
                </c:pt>
                <c:pt idx="13">
                  <c:v>10.269487593669893</c:v>
                </c:pt>
                <c:pt idx="14">
                  <c:v>34.633705782004938</c:v>
                </c:pt>
                <c:pt idx="15">
                  <c:v>0</c:v>
                </c:pt>
                <c:pt idx="16">
                  <c:v>7.9385099979847666</c:v>
                </c:pt>
                <c:pt idx="17">
                  <c:v>14.339783430055419</c:v>
                </c:pt>
                <c:pt idx="18">
                  <c:v>51.194993054605796</c:v>
                </c:pt>
                <c:pt idx="19">
                  <c:v>29.508229805389281</c:v>
                </c:pt>
              </c:numCache>
            </c:numRef>
          </c:val>
        </c:ser>
        <c:ser>
          <c:idx val="5"/>
          <c:order val="1"/>
          <c:tx>
            <c:strRef>
              <c:f>'Data 3'!$C$160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'Data 3'!$D$158:$W$158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3'!$D$160:$W$160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1.2367464336237535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9.1305807572057435E-3</c:v>
                </c:pt>
              </c:numCache>
            </c:numRef>
          </c:val>
        </c:ser>
        <c:ser>
          <c:idx val="1"/>
          <c:order val="2"/>
          <c:tx>
            <c:strRef>
              <c:f>'Data 3'!$C$161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</c:spPr>
          <c:invertIfNegative val="0"/>
          <c:cat>
            <c:strRef>
              <c:f>'Data 3'!$D$158:$W$158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3'!$D$161:$W$161</c:f>
              <c:numCache>
                <c:formatCode>#,##0.0</c:formatCode>
                <c:ptCount val="20"/>
                <c:pt idx="0">
                  <c:v>48.480391835745266</c:v>
                </c:pt>
                <c:pt idx="1">
                  <c:v>55.00375383008361</c:v>
                </c:pt>
                <c:pt idx="2">
                  <c:v>36.074245955108005</c:v>
                </c:pt>
                <c:pt idx="3">
                  <c:v>4.0932239428803783</c:v>
                </c:pt>
                <c:pt idx="4">
                  <c:v>63.058912712873514</c:v>
                </c:pt>
                <c:pt idx="5">
                  <c:v>57.361263734613964</c:v>
                </c:pt>
                <c:pt idx="6">
                  <c:v>15.96640467099828</c:v>
                </c:pt>
                <c:pt idx="7">
                  <c:v>68.256177694408109</c:v>
                </c:pt>
                <c:pt idx="8">
                  <c:v>56.732560537443533</c:v>
                </c:pt>
                <c:pt idx="9">
                  <c:v>35.242829398589251</c:v>
                </c:pt>
                <c:pt idx="10">
                  <c:v>0</c:v>
                </c:pt>
                <c:pt idx="11">
                  <c:v>0</c:v>
                </c:pt>
                <c:pt idx="12">
                  <c:v>55.731096442838357</c:v>
                </c:pt>
                <c:pt idx="13">
                  <c:v>78.13387236403706</c:v>
                </c:pt>
                <c:pt idx="14">
                  <c:v>0</c:v>
                </c:pt>
                <c:pt idx="15">
                  <c:v>0</c:v>
                </c:pt>
                <c:pt idx="16">
                  <c:v>31.18205683823405</c:v>
                </c:pt>
                <c:pt idx="17">
                  <c:v>70.812671665207944</c:v>
                </c:pt>
                <c:pt idx="18">
                  <c:v>43.320826416104168</c:v>
                </c:pt>
                <c:pt idx="19">
                  <c:v>51.333820588098092</c:v>
                </c:pt>
              </c:numCache>
            </c:numRef>
          </c:val>
        </c:ser>
        <c:ser>
          <c:idx val="4"/>
          <c:order val="3"/>
          <c:tx>
            <c:strRef>
              <c:f>'Data 3'!$C$162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strRef>
              <c:f>'Data 3'!$D$158:$W$158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3'!$D$162:$W$162</c:f>
              <c:numCache>
                <c:formatCode>#,##0.0</c:formatCode>
                <c:ptCount val="20"/>
                <c:pt idx="0">
                  <c:v>11.96529299381328</c:v>
                </c:pt>
                <c:pt idx="1">
                  <c:v>3.9566713965411942</c:v>
                </c:pt>
                <c:pt idx="2">
                  <c:v>2.2220012115493362E-2</c:v>
                </c:pt>
                <c:pt idx="3">
                  <c:v>94.388830013796365</c:v>
                </c:pt>
                <c:pt idx="4">
                  <c:v>14.775917047030399</c:v>
                </c:pt>
                <c:pt idx="5">
                  <c:v>39.719685554217456</c:v>
                </c:pt>
                <c:pt idx="6">
                  <c:v>0.46412233225875943</c:v>
                </c:pt>
                <c:pt idx="7">
                  <c:v>16.072674880732425</c:v>
                </c:pt>
                <c:pt idx="8">
                  <c:v>4.3219438807033823</c:v>
                </c:pt>
                <c:pt idx="9">
                  <c:v>5.6870876806123389</c:v>
                </c:pt>
                <c:pt idx="10">
                  <c:v>0</c:v>
                </c:pt>
                <c:pt idx="11">
                  <c:v>22.290021295848568</c:v>
                </c:pt>
                <c:pt idx="12">
                  <c:v>0.13668979665622105</c:v>
                </c:pt>
                <c:pt idx="13">
                  <c:v>11.048834778505331</c:v>
                </c:pt>
                <c:pt idx="14">
                  <c:v>24.447681017300404</c:v>
                </c:pt>
                <c:pt idx="15">
                  <c:v>100</c:v>
                </c:pt>
                <c:pt idx="16">
                  <c:v>55.873675164946711</c:v>
                </c:pt>
                <c:pt idx="17">
                  <c:v>8.1689377529284855</c:v>
                </c:pt>
                <c:pt idx="18">
                  <c:v>3.6262612025051135</c:v>
                </c:pt>
                <c:pt idx="19">
                  <c:v>8.7882293870140753</c:v>
                </c:pt>
              </c:numCache>
            </c:numRef>
          </c:val>
        </c:ser>
        <c:ser>
          <c:idx val="3"/>
          <c:order val="4"/>
          <c:tx>
            <c:strRef>
              <c:f>'Data 3'!$C$163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3'!$D$158:$W$158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3'!$D$163:$W$163</c:f>
              <c:numCache>
                <c:formatCode>#,##0.0</c:formatCode>
                <c:ptCount val="20"/>
                <c:pt idx="0">
                  <c:v>16.087589397568149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2.5206016436382606</c:v>
                </c:pt>
                <c:pt idx="5">
                  <c:v>0</c:v>
                </c:pt>
                <c:pt idx="6">
                  <c:v>0</c:v>
                </c:pt>
                <c:pt idx="7">
                  <c:v>6.8900642317208369</c:v>
                </c:pt>
                <c:pt idx="8">
                  <c:v>0</c:v>
                </c:pt>
                <c:pt idx="9">
                  <c:v>1.0211900567875802</c:v>
                </c:pt>
                <c:pt idx="10">
                  <c:v>0</c:v>
                </c:pt>
                <c:pt idx="11">
                  <c:v>40.894028917780545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2.6410515554471465</c:v>
                </c:pt>
                <c:pt idx="17">
                  <c:v>0</c:v>
                </c:pt>
                <c:pt idx="18">
                  <c:v>0</c:v>
                </c:pt>
                <c:pt idx="19">
                  <c:v>5.4260440329790365</c:v>
                </c:pt>
              </c:numCache>
            </c:numRef>
          </c:val>
        </c:ser>
        <c:ser>
          <c:idx val="2"/>
          <c:order val="5"/>
          <c:tx>
            <c:strRef>
              <c:f>'Data 3'!$C$164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 w="25400">
              <a:noFill/>
            </a:ln>
          </c:spPr>
          <c:invertIfNegative val="0"/>
          <c:cat>
            <c:strRef>
              <c:f>'Data 3'!$D$158:$W$158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3'!$D$164:$W$164</c:f>
              <c:numCache>
                <c:formatCode>#,##0.0</c:formatCode>
                <c:ptCount val="20"/>
                <c:pt idx="0">
                  <c:v>19.080385269267996</c:v>
                </c:pt>
                <c:pt idx="1">
                  <c:v>0.28433085350268783</c:v>
                </c:pt>
                <c:pt idx="2">
                  <c:v>8.066387283536919</c:v>
                </c:pt>
                <c:pt idx="3">
                  <c:v>1.5179460433232479</c:v>
                </c:pt>
                <c:pt idx="4">
                  <c:v>1.1385754341836163</c:v>
                </c:pt>
                <c:pt idx="5">
                  <c:v>1.163984477447422</c:v>
                </c:pt>
                <c:pt idx="6">
                  <c:v>19.201820190151402</c:v>
                </c:pt>
                <c:pt idx="7">
                  <c:v>2.0725826723837928</c:v>
                </c:pt>
                <c:pt idx="8">
                  <c:v>1.2915987505512065</c:v>
                </c:pt>
                <c:pt idx="9">
                  <c:v>2.0687176125187969</c:v>
                </c:pt>
                <c:pt idx="10">
                  <c:v>0</c:v>
                </c:pt>
                <c:pt idx="11">
                  <c:v>5.0794478858432166</c:v>
                </c:pt>
                <c:pt idx="12">
                  <c:v>2.5960970513958119</c:v>
                </c:pt>
                <c:pt idx="13">
                  <c:v>0.54780526378773109</c:v>
                </c:pt>
                <c:pt idx="14">
                  <c:v>40.918613200694658</c:v>
                </c:pt>
                <c:pt idx="15">
                  <c:v>0</c:v>
                </c:pt>
                <c:pt idx="16">
                  <c:v>2.3647064433873108</c:v>
                </c:pt>
                <c:pt idx="17">
                  <c:v>6.6786071518081496</c:v>
                </c:pt>
                <c:pt idx="18">
                  <c:v>1.8579193267849121</c:v>
                </c:pt>
                <c:pt idx="19">
                  <c:v>4.9345456057623114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45428352"/>
        <c:axId val="341734192"/>
      </c:barChart>
      <c:catAx>
        <c:axId val="3454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73419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417341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42835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9200856471888362E-2"/>
          <c:y val="5.9931521192829622E-2"/>
          <c:w val="0.85779002624671907"/>
          <c:h val="5.717175596952819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31187122736416E-2"/>
          <c:y val="0.1530408998276413"/>
          <c:w val="0.85723643804755256"/>
          <c:h val="0.61399370986810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3'!$C$203</c:f>
              <c:strCache>
                <c:ptCount val="1"/>
                <c:pt idx="0">
                  <c:v>Bombeo puro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3'!$D$203:$W$203</c:f>
              <c:numCache>
                <c:formatCode>#,##0.0</c:formatCode>
                <c:ptCount val="20"/>
                <c:pt idx="0">
                  <c:v>6.138981881956882</c:v>
                </c:pt>
                <c:pt idx="1">
                  <c:v>5.7251554405566409</c:v>
                </c:pt>
                <c:pt idx="2">
                  <c:v>0</c:v>
                </c:pt>
                <c:pt idx="3">
                  <c:v>0</c:v>
                </c:pt>
                <c:pt idx="4">
                  <c:v>24.792316488977058</c:v>
                </c:pt>
                <c:pt idx="5">
                  <c:v>0</c:v>
                </c:pt>
                <c:pt idx="6">
                  <c:v>53.647701524778967</c:v>
                </c:pt>
                <c:pt idx="7">
                  <c:v>7.3114156362955001</c:v>
                </c:pt>
                <c:pt idx="8">
                  <c:v>0</c:v>
                </c:pt>
                <c:pt idx="9">
                  <c:v>4.8872469020848568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5.6923476006962366</c:v>
                </c:pt>
              </c:numCache>
            </c:numRef>
          </c:val>
        </c:ser>
        <c:ser>
          <c:idx val="2"/>
          <c:order val="1"/>
          <c:tx>
            <c:strRef>
              <c:f>'Data 3'!$C$204</c:f>
              <c:strCache>
                <c:ptCount val="1"/>
                <c:pt idx="0">
                  <c:v>Nuclear </c:v>
                </c:pt>
              </c:strCache>
            </c:strRef>
          </c:tx>
          <c:spPr>
            <a:solidFill>
              <a:srgbClr val="464394"/>
            </a:solidFill>
            <a:ln w="25400">
              <a:noFill/>
            </a:ln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3'!$D$204:$W$204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17.446038033851814</c:v>
                </c:pt>
                <c:pt idx="5">
                  <c:v>0</c:v>
                </c:pt>
                <c:pt idx="6">
                  <c:v>0</c:v>
                </c:pt>
                <c:pt idx="7">
                  <c:v>34.122546807512869</c:v>
                </c:pt>
                <c:pt idx="8">
                  <c:v>12.333044481471179</c:v>
                </c:pt>
                <c:pt idx="9">
                  <c:v>33.738712731293759</c:v>
                </c:pt>
                <c:pt idx="10">
                  <c:v>0</c:v>
                </c:pt>
                <c:pt idx="11">
                  <c:v>99.047399252650337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12.948988279600801</c:v>
                </c:pt>
              </c:numCache>
            </c:numRef>
          </c:val>
        </c:ser>
        <c:ser>
          <c:idx val="3"/>
          <c:order val="2"/>
          <c:tx>
            <c:strRef>
              <c:f>'Data 3'!$C$205</c:f>
              <c:strCache>
                <c:ptCount val="1"/>
                <c:pt idx="0">
                  <c:v>Carbón 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3'!$D$205:$W$205</c:f>
              <c:numCache>
                <c:formatCode>#,##0.0</c:formatCode>
                <c:ptCount val="20"/>
                <c:pt idx="0">
                  <c:v>20.952667025742901</c:v>
                </c:pt>
                <c:pt idx="1">
                  <c:v>27.582583551503536</c:v>
                </c:pt>
                <c:pt idx="2">
                  <c:v>69.2324291152201</c:v>
                </c:pt>
                <c:pt idx="3">
                  <c:v>21.297724362705154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17.093069560128232</c:v>
                </c:pt>
                <c:pt idx="8">
                  <c:v>70.300439345578525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51.24401466123728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18.701099810208909</c:v>
                </c:pt>
              </c:numCache>
            </c:numRef>
          </c:val>
        </c:ser>
        <c:ser>
          <c:idx val="4"/>
          <c:order val="3"/>
          <c:tx>
            <c:strRef>
              <c:f>'Data 3'!$C$206</c:f>
              <c:strCache>
                <c:ptCount val="1"/>
                <c:pt idx="0">
                  <c:v>Fuel/gas </c:v>
                </c:pt>
              </c:strCache>
            </c:strRef>
          </c:tx>
          <c:spPr>
            <a:solidFill>
              <a:srgbClr val="BA0F16"/>
            </a:solidFill>
            <a:ln w="25400">
              <a:noFill/>
            </a:ln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3'!$D$206:$W$206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35.80236584798044</c:v>
                </c:pt>
                <c:pt idx="4">
                  <c:v>0</c:v>
                </c:pt>
                <c:pt idx="5">
                  <c:v>63.115247282555089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97.231445063084223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4.2579619833006408</c:v>
                </c:pt>
              </c:numCache>
            </c:numRef>
          </c:val>
        </c:ser>
        <c:ser>
          <c:idx val="5"/>
          <c:order val="4"/>
          <c:tx>
            <c:strRef>
              <c:f>'Data 3'!$C$207</c:f>
              <c:strCache>
                <c:ptCount val="1"/>
                <c:pt idx="0">
                  <c:v>Ciclo combinado 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3'!$D$207:$W$207</c:f>
              <c:numCache>
                <c:formatCode>#,##0.0</c:formatCode>
                <c:ptCount val="20"/>
                <c:pt idx="0">
                  <c:v>62.684431180483834</c:v>
                </c:pt>
                <c:pt idx="1">
                  <c:v>48.846438916217679</c:v>
                </c:pt>
                <c:pt idx="2">
                  <c:v>25.009098396486309</c:v>
                </c:pt>
                <c:pt idx="3">
                  <c:v>39.010210540100104</c:v>
                </c:pt>
                <c:pt idx="4">
                  <c:v>46.791141766563435</c:v>
                </c:pt>
                <c:pt idx="5">
                  <c:v>35.517481735745335</c:v>
                </c:pt>
                <c:pt idx="6">
                  <c:v>0</c:v>
                </c:pt>
                <c:pt idx="7">
                  <c:v>25.802155813408596</c:v>
                </c:pt>
                <c:pt idx="8">
                  <c:v>0</c:v>
                </c:pt>
                <c:pt idx="9">
                  <c:v>46.43485283860138</c:v>
                </c:pt>
                <c:pt idx="10">
                  <c:v>0</c:v>
                </c:pt>
                <c:pt idx="11">
                  <c:v>0</c:v>
                </c:pt>
                <c:pt idx="12">
                  <c:v>32.595688308076291</c:v>
                </c:pt>
                <c:pt idx="13">
                  <c:v>94.426581437661852</c:v>
                </c:pt>
                <c:pt idx="14">
                  <c:v>0</c:v>
                </c:pt>
                <c:pt idx="15">
                  <c:v>0</c:v>
                </c:pt>
                <c:pt idx="16">
                  <c:v>90.381941944381367</c:v>
                </c:pt>
                <c:pt idx="17">
                  <c:v>87.483225439359288</c:v>
                </c:pt>
                <c:pt idx="18">
                  <c:v>78.074965169013595</c:v>
                </c:pt>
                <c:pt idx="19">
                  <c:v>45.605025573661052</c:v>
                </c:pt>
              </c:numCache>
            </c:numRef>
          </c:val>
        </c:ser>
        <c:ser>
          <c:idx val="0"/>
          <c:order val="5"/>
          <c:tx>
            <c:strRef>
              <c:f>'Data 3'!$C$208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 w="25400">
              <a:noFill/>
            </a:ln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3'!$D$208:$W$208</c:f>
              <c:numCache>
                <c:formatCode>#,##0.0</c:formatCode>
                <c:ptCount val="20"/>
                <c:pt idx="0">
                  <c:v>9.2142233789803907</c:v>
                </c:pt>
                <c:pt idx="1">
                  <c:v>15.732682214684706</c:v>
                </c:pt>
                <c:pt idx="2">
                  <c:v>2.428942475003931</c:v>
                </c:pt>
                <c:pt idx="3">
                  <c:v>0.48861090094284715</c:v>
                </c:pt>
                <c:pt idx="4">
                  <c:v>9.9453271988904746</c:v>
                </c:pt>
                <c:pt idx="5">
                  <c:v>1.3672709816995785</c:v>
                </c:pt>
                <c:pt idx="6">
                  <c:v>44.874383148135195</c:v>
                </c:pt>
                <c:pt idx="7">
                  <c:v>15.670812182654807</c:v>
                </c:pt>
                <c:pt idx="8">
                  <c:v>17.366516172950302</c:v>
                </c:pt>
                <c:pt idx="9">
                  <c:v>14.314943303619604</c:v>
                </c:pt>
                <c:pt idx="10">
                  <c:v>0</c:v>
                </c:pt>
                <c:pt idx="11">
                  <c:v>0.95260074734965838</c:v>
                </c:pt>
                <c:pt idx="12">
                  <c:v>14.443441260686566</c:v>
                </c:pt>
                <c:pt idx="13">
                  <c:v>5.5734185623381496</c:v>
                </c:pt>
                <c:pt idx="14">
                  <c:v>90.87501837244622</c:v>
                </c:pt>
                <c:pt idx="15">
                  <c:v>0</c:v>
                </c:pt>
                <c:pt idx="16">
                  <c:v>9.3499897535876286</c:v>
                </c:pt>
                <c:pt idx="17">
                  <c:v>12.516774560640709</c:v>
                </c:pt>
                <c:pt idx="18">
                  <c:v>15.847146715414178</c:v>
                </c:pt>
                <c:pt idx="19">
                  <c:v>11.504609517529811</c:v>
                </c:pt>
              </c:numCache>
            </c:numRef>
          </c:val>
        </c:ser>
        <c:ser>
          <c:idx val="6"/>
          <c:order val="6"/>
          <c:tx>
            <c:strRef>
              <c:f>'Data 3'!$C$209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'Data 3'!$D$202:$W$202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3'!$D$209:$W$209</c:f>
              <c:numCache>
                <c:formatCode>#,##0.0</c:formatCode>
                <c:ptCount val="20"/>
                <c:pt idx="0">
                  <c:v>1.0096965328359908</c:v>
                </c:pt>
                <c:pt idx="1">
                  <c:v>2.1131398770374341</c:v>
                </c:pt>
                <c:pt idx="2">
                  <c:v>3.329530013289661</c:v>
                </c:pt>
                <c:pt idx="3">
                  <c:v>3.4010883482714465</c:v>
                </c:pt>
                <c:pt idx="4">
                  <c:v>1.0251765117172165</c:v>
                </c:pt>
                <c:pt idx="5">
                  <c:v>0</c:v>
                </c:pt>
                <c:pt idx="6">
                  <c:v>1.4779153270858407</c:v>
                </c:pt>
                <c:pt idx="7">
                  <c:v>0</c:v>
                </c:pt>
                <c:pt idx="8">
                  <c:v>0</c:v>
                </c:pt>
                <c:pt idx="9">
                  <c:v>0.62424422440041349</c:v>
                </c:pt>
                <c:pt idx="10">
                  <c:v>0</c:v>
                </c:pt>
                <c:pt idx="11">
                  <c:v>0</c:v>
                </c:pt>
                <c:pt idx="12">
                  <c:v>1.7168557699998803</c:v>
                </c:pt>
                <c:pt idx="13">
                  <c:v>0</c:v>
                </c:pt>
                <c:pt idx="14">
                  <c:v>9.1249816275537707</c:v>
                </c:pt>
                <c:pt idx="15">
                  <c:v>2.7685549369157685</c:v>
                </c:pt>
                <c:pt idx="16">
                  <c:v>0.26806830203100507</c:v>
                </c:pt>
                <c:pt idx="17">
                  <c:v>0</c:v>
                </c:pt>
                <c:pt idx="18">
                  <c:v>6.0778881155722271</c:v>
                </c:pt>
                <c:pt idx="19">
                  <c:v>1.2899672350025451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92370248"/>
        <c:axId val="341734584"/>
      </c:barChart>
      <c:catAx>
        <c:axId val="29237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7345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41734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2370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1062372450033467E-2"/>
          <c:y val="4.460684929353894E-2"/>
          <c:w val="0.87551577694970706"/>
          <c:h val="6.4064387056513045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99212598425201E-2"/>
          <c:y val="0.15293785078431774"/>
          <c:w val="0.85973763874873865"/>
          <c:h val="0.60057359018112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3'!$C$213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'Data 3'!$D$212:$W$212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3'!$D$213:$W$213</c:f>
              <c:numCache>
                <c:formatCode>#,##0.0</c:formatCode>
                <c:ptCount val="20"/>
                <c:pt idx="0">
                  <c:v>9.863103869200728</c:v>
                </c:pt>
                <c:pt idx="1">
                  <c:v>39.939404173083901</c:v>
                </c:pt>
                <c:pt idx="2">
                  <c:v>60.586362859721376</c:v>
                </c:pt>
                <c:pt idx="3">
                  <c:v>0</c:v>
                </c:pt>
                <c:pt idx="4">
                  <c:v>28.444453731895468</c:v>
                </c:pt>
                <c:pt idx="5">
                  <c:v>0.37723338291428476</c:v>
                </c:pt>
                <c:pt idx="6">
                  <c:v>66.195400441643784</c:v>
                </c:pt>
                <c:pt idx="7">
                  <c:v>11.263588780029396</c:v>
                </c:pt>
                <c:pt idx="8">
                  <c:v>41.539409108903691</c:v>
                </c:pt>
                <c:pt idx="9">
                  <c:v>53.964582704548413</c:v>
                </c:pt>
                <c:pt idx="10">
                  <c:v>0</c:v>
                </c:pt>
                <c:pt idx="11">
                  <c:v>61.162459295960595</c:v>
                </c:pt>
                <c:pt idx="12">
                  <c:v>51.840165762348768</c:v>
                </c:pt>
                <c:pt idx="13">
                  <c:v>9.355899774818397</c:v>
                </c:pt>
                <c:pt idx="14">
                  <c:v>50.095967531366881</c:v>
                </c:pt>
                <c:pt idx="15">
                  <c:v>0</c:v>
                </c:pt>
                <c:pt idx="16">
                  <c:v>4.5710742870026797</c:v>
                </c:pt>
                <c:pt idx="17">
                  <c:v>16.771161260355143</c:v>
                </c:pt>
                <c:pt idx="18">
                  <c:v>40.884193867832877</c:v>
                </c:pt>
                <c:pt idx="19">
                  <c:v>35.639949377468049</c:v>
                </c:pt>
              </c:numCache>
            </c:numRef>
          </c:val>
        </c:ser>
        <c:ser>
          <c:idx val="1"/>
          <c:order val="1"/>
          <c:tx>
            <c:strRef>
              <c:f>'Data 3'!$C$214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'Data 3'!$D$212:$W$212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3'!$D$214:$W$214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3.4019700961153627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2.3844977749432651E-2</c:v>
                </c:pt>
              </c:numCache>
            </c:numRef>
          </c:val>
        </c:ser>
        <c:ser>
          <c:idx val="4"/>
          <c:order val="2"/>
          <c:tx>
            <c:strRef>
              <c:f>'Data 3'!$C$215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dLbls>
            <c:delete val="1"/>
          </c:dLbls>
          <c:cat>
            <c:strRef>
              <c:f>'Data 3'!$D$212:$W$212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3'!$D$215:$W$215</c:f>
              <c:numCache>
                <c:formatCode>#,##0.0</c:formatCode>
                <c:ptCount val="20"/>
                <c:pt idx="0">
                  <c:v>55.011077481809586</c:v>
                </c:pt>
                <c:pt idx="1">
                  <c:v>54.547961981586901</c:v>
                </c:pt>
                <c:pt idx="2">
                  <c:v>35.843990838221451</c:v>
                </c:pt>
                <c:pt idx="3">
                  <c:v>4.3796496280297772</c:v>
                </c:pt>
                <c:pt idx="4">
                  <c:v>53.053061776171774</c:v>
                </c:pt>
                <c:pt idx="5">
                  <c:v>45.57564679247087</c:v>
                </c:pt>
                <c:pt idx="6">
                  <c:v>23.769321915225934</c:v>
                </c:pt>
                <c:pt idx="7">
                  <c:v>65.721459238155873</c:v>
                </c:pt>
                <c:pt idx="8">
                  <c:v>53.377761727615301</c:v>
                </c:pt>
                <c:pt idx="9">
                  <c:v>36.136644158043865</c:v>
                </c:pt>
                <c:pt idx="10">
                  <c:v>0</c:v>
                </c:pt>
                <c:pt idx="11">
                  <c:v>0</c:v>
                </c:pt>
                <c:pt idx="12">
                  <c:v>47.225651021089043</c:v>
                </c:pt>
                <c:pt idx="13">
                  <c:v>75.483837283134278</c:v>
                </c:pt>
                <c:pt idx="14">
                  <c:v>0</c:v>
                </c:pt>
                <c:pt idx="15">
                  <c:v>0</c:v>
                </c:pt>
                <c:pt idx="16">
                  <c:v>33.726596366096508</c:v>
                </c:pt>
                <c:pt idx="17">
                  <c:v>69.13971671865913</c:v>
                </c:pt>
                <c:pt idx="18">
                  <c:v>45.924918621565389</c:v>
                </c:pt>
                <c:pt idx="19">
                  <c:v>48.193402741548461</c:v>
                </c:pt>
              </c:numCache>
            </c:numRef>
          </c:val>
        </c:ser>
        <c:ser>
          <c:idx val="2"/>
          <c:order val="3"/>
          <c:tx>
            <c:strRef>
              <c:f>'Data 3'!$C$216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'Data 3'!$D$212:$W$212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3'!$D$216:$W$216</c:f>
              <c:numCache>
                <c:formatCode>#,##0.0</c:formatCode>
                <c:ptCount val="20"/>
                <c:pt idx="0">
                  <c:v>14.382987820810595</c:v>
                </c:pt>
                <c:pt idx="1">
                  <c:v>5.0254155146709323</c:v>
                </c:pt>
                <c:pt idx="2">
                  <c:v>5.5774547386913537E-2</c:v>
                </c:pt>
                <c:pt idx="3">
                  <c:v>93.064554835613109</c:v>
                </c:pt>
                <c:pt idx="4">
                  <c:v>15.481168013544435</c:v>
                </c:pt>
                <c:pt idx="5">
                  <c:v>49.639194040728064</c:v>
                </c:pt>
                <c:pt idx="6">
                  <c:v>1.376097377066839</c:v>
                </c:pt>
                <c:pt idx="7">
                  <c:v>15.956655648519769</c:v>
                </c:pt>
                <c:pt idx="8">
                  <c:v>4.662157721051571</c:v>
                </c:pt>
                <c:pt idx="9">
                  <c:v>7.4147255044168876</c:v>
                </c:pt>
                <c:pt idx="10">
                  <c:v>0</c:v>
                </c:pt>
                <c:pt idx="11">
                  <c:v>15.041436423291623</c:v>
                </c:pt>
                <c:pt idx="12">
                  <c:v>0.22633584435196402</c:v>
                </c:pt>
                <c:pt idx="13">
                  <c:v>14.427117456542661</c:v>
                </c:pt>
                <c:pt idx="14">
                  <c:v>30.415065299148523</c:v>
                </c:pt>
                <c:pt idx="15">
                  <c:v>100</c:v>
                </c:pt>
                <c:pt idx="16">
                  <c:v>56.217911273710229</c:v>
                </c:pt>
                <c:pt idx="17">
                  <c:v>10.912391161382526</c:v>
                </c:pt>
                <c:pt idx="18">
                  <c:v>6.073413535117127</c:v>
                </c:pt>
                <c:pt idx="19">
                  <c:v>9.7645079208873202</c:v>
                </c:pt>
              </c:numCache>
            </c:numRef>
          </c:val>
        </c:ser>
        <c:ser>
          <c:idx val="3"/>
          <c:order val="4"/>
          <c:tx>
            <c:strRef>
              <c:f>'Data 3'!$C$217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'Data 3'!$D$212:$W$212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3'!$D$217:$W$217</c:f>
              <c:numCache>
                <c:formatCode>#,##0.0</c:formatCode>
                <c:ptCount val="20"/>
                <c:pt idx="0">
                  <c:v>16.50125319752749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2.2186139487237915</c:v>
                </c:pt>
                <c:pt idx="5">
                  <c:v>0</c:v>
                </c:pt>
                <c:pt idx="6">
                  <c:v>0</c:v>
                </c:pt>
                <c:pt idx="7">
                  <c:v>6.0429168159811786</c:v>
                </c:pt>
                <c:pt idx="8">
                  <c:v>0</c:v>
                </c:pt>
                <c:pt idx="9">
                  <c:v>0.63347733446251842</c:v>
                </c:pt>
                <c:pt idx="10">
                  <c:v>0</c:v>
                </c:pt>
                <c:pt idx="11">
                  <c:v>22.799900862991358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4.0222994230434974</c:v>
                </c:pt>
                <c:pt idx="17">
                  <c:v>0</c:v>
                </c:pt>
                <c:pt idx="18">
                  <c:v>0</c:v>
                </c:pt>
                <c:pt idx="19">
                  <c:v>4.814062348482846</c:v>
                </c:pt>
              </c:numCache>
            </c:numRef>
          </c:val>
        </c:ser>
        <c:ser>
          <c:idx val="5"/>
          <c:order val="5"/>
          <c:tx>
            <c:strRef>
              <c:f>'Data 3'!$C$218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dLbls>
            <c:delete val="1"/>
          </c:dLbls>
          <c:cat>
            <c:strRef>
              <c:f>'Data 3'!$D$212:$W$212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3'!$D$218:$W$218</c:f>
              <c:numCache>
                <c:formatCode>#,##0.0</c:formatCode>
                <c:ptCount val="20"/>
                <c:pt idx="0">
                  <c:v>4.2415776306516122</c:v>
                </c:pt>
                <c:pt idx="1">
                  <c:v>0.48721833065827957</c:v>
                </c:pt>
                <c:pt idx="2">
                  <c:v>3.5138717546702725</c:v>
                </c:pt>
                <c:pt idx="3">
                  <c:v>2.5557955363571101</c:v>
                </c:pt>
                <c:pt idx="4">
                  <c:v>0.80270252966451583</c:v>
                </c:pt>
                <c:pt idx="5">
                  <c:v>1.0059556877714257</c:v>
                </c:pt>
                <c:pt idx="6">
                  <c:v>8.659180266063446</c:v>
                </c:pt>
                <c:pt idx="7">
                  <c:v>1.0153795173137923</c:v>
                </c:pt>
                <c:pt idx="8">
                  <c:v>0.42067144242944382</c:v>
                </c:pt>
                <c:pt idx="9">
                  <c:v>1.8505702985283055</c:v>
                </c:pt>
                <c:pt idx="10">
                  <c:v>0</c:v>
                </c:pt>
                <c:pt idx="11">
                  <c:v>0.99620341775642363</c:v>
                </c:pt>
                <c:pt idx="12">
                  <c:v>0.7078473722102232</c:v>
                </c:pt>
                <c:pt idx="13">
                  <c:v>0.73314548550467107</c:v>
                </c:pt>
                <c:pt idx="14">
                  <c:v>19.488967169484585</c:v>
                </c:pt>
                <c:pt idx="15">
                  <c:v>0</c:v>
                </c:pt>
                <c:pt idx="16">
                  <c:v>1.4621186501470853</c:v>
                </c:pt>
                <c:pt idx="17">
                  <c:v>3.1767308596032078</c:v>
                </c:pt>
                <c:pt idx="18">
                  <c:v>7.1174739754845966</c:v>
                </c:pt>
                <c:pt idx="19">
                  <c:v>1.564232633863901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60"/>
        <c:overlap val="100"/>
        <c:axId val="341735368"/>
        <c:axId val="341735760"/>
      </c:barChart>
      <c:catAx>
        <c:axId val="34173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7357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417357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73536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09669619376838"/>
          <c:y val="4.9024142869869725E-2"/>
          <c:w val="0.81983424419336248"/>
          <c:h val="5.737165721417689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717105219615"/>
          <c:y val="8.5416095804833322E-2"/>
          <c:w val="0.8296075912643871"/>
          <c:h val="0.761751481655731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1'!$E$108</c:f>
              <c:strCache>
                <c:ptCount val="1"/>
                <c:pt idx="0">
                  <c:v>Índice de cobertura mínimo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'Data 1'!$C$109:$C$117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1'!$E$109:$E$117</c:f>
              <c:numCache>
                <c:formatCode>#,##0.00\ \ \ _)</c:formatCode>
                <c:ptCount val="9"/>
                <c:pt idx="0">
                  <c:v>1.19</c:v>
                </c:pt>
                <c:pt idx="1">
                  <c:v>1.23</c:v>
                </c:pt>
                <c:pt idx="2">
                  <c:v>1.25</c:v>
                </c:pt>
                <c:pt idx="3">
                  <c:v>1.34</c:v>
                </c:pt>
                <c:pt idx="4">
                  <c:v>1.39</c:v>
                </c:pt>
                <c:pt idx="5">
                  <c:v>1.38</c:v>
                </c:pt>
                <c:pt idx="6">
                  <c:v>1.4327726495407145</c:v>
                </c:pt>
                <c:pt idx="7">
                  <c:v>1.4467667540118685</c:v>
                </c:pt>
                <c:pt idx="8">
                  <c:v>1.3695401983887763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294345336"/>
        <c:axId val="294345728"/>
      </c:barChart>
      <c:catAx>
        <c:axId val="294345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345728"/>
        <c:crosses val="autoZero"/>
        <c:auto val="0"/>
        <c:lblAlgn val="ctr"/>
        <c:lblOffset val="100"/>
        <c:noMultiLvlLbl val="0"/>
      </c:catAx>
      <c:valAx>
        <c:axId val="294345728"/>
        <c:scaling>
          <c:orientation val="minMax"/>
          <c:min val="0.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\ \ \ _)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34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 horizontalDpi="-4" vertic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92755544793035"/>
          <c:y val="0.22297370860730512"/>
          <c:w val="0.7845559600322346"/>
          <c:h val="0.59459655628614694"/>
        </c:manualLayout>
      </c:layout>
      <c:areaChart>
        <c:grouping val="stacked"/>
        <c:varyColors val="0"/>
        <c:ser>
          <c:idx val="0"/>
          <c:order val="0"/>
          <c:tx>
            <c:strRef>
              <c:f>'Data 2'!$D$219</c:f>
              <c:strCache>
                <c:ptCount val="1"/>
                <c:pt idx="0">
                  <c:v>Prevista (1)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numRef>
              <c:f>'Data 2'!$C$220:$C$584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2'!$D$220:$D$584</c:f>
              <c:numCache>
                <c:formatCode>0</c:formatCode>
                <c:ptCount val="365"/>
                <c:pt idx="0">
                  <c:v>34.611600000000003</c:v>
                </c:pt>
                <c:pt idx="1">
                  <c:v>34.611600000000017</c:v>
                </c:pt>
                <c:pt idx="2">
                  <c:v>34.611600000000003</c:v>
                </c:pt>
                <c:pt idx="3">
                  <c:v>34.611600000000017</c:v>
                </c:pt>
                <c:pt idx="4">
                  <c:v>34.611600000000017</c:v>
                </c:pt>
                <c:pt idx="5">
                  <c:v>34.611600000000017</c:v>
                </c:pt>
                <c:pt idx="6">
                  <c:v>34.611600000000017</c:v>
                </c:pt>
                <c:pt idx="7">
                  <c:v>34.611600000000017</c:v>
                </c:pt>
                <c:pt idx="8">
                  <c:v>34.611600000000017</c:v>
                </c:pt>
                <c:pt idx="9">
                  <c:v>34.611600000000017</c:v>
                </c:pt>
                <c:pt idx="10">
                  <c:v>34.611600000000017</c:v>
                </c:pt>
                <c:pt idx="11">
                  <c:v>34.611600000000017</c:v>
                </c:pt>
                <c:pt idx="12">
                  <c:v>34.611600000000017</c:v>
                </c:pt>
                <c:pt idx="13">
                  <c:v>34.611600000000003</c:v>
                </c:pt>
                <c:pt idx="14">
                  <c:v>34.611600000000017</c:v>
                </c:pt>
                <c:pt idx="15">
                  <c:v>34.611600000000017</c:v>
                </c:pt>
                <c:pt idx="16">
                  <c:v>34.611600000000017</c:v>
                </c:pt>
                <c:pt idx="17">
                  <c:v>34.611600000000017</c:v>
                </c:pt>
                <c:pt idx="18">
                  <c:v>34.611600000000017</c:v>
                </c:pt>
                <c:pt idx="19">
                  <c:v>34.611600000000017</c:v>
                </c:pt>
                <c:pt idx="20">
                  <c:v>34.611600000000017</c:v>
                </c:pt>
                <c:pt idx="21">
                  <c:v>34.611600000000017</c:v>
                </c:pt>
                <c:pt idx="22">
                  <c:v>34.611600000000017</c:v>
                </c:pt>
                <c:pt idx="23">
                  <c:v>34.611600000000017</c:v>
                </c:pt>
                <c:pt idx="24">
                  <c:v>34.611600000000017</c:v>
                </c:pt>
                <c:pt idx="25">
                  <c:v>34.611600000000017</c:v>
                </c:pt>
                <c:pt idx="26">
                  <c:v>34.611600000000017</c:v>
                </c:pt>
                <c:pt idx="27">
                  <c:v>34.611600000000017</c:v>
                </c:pt>
                <c:pt idx="28">
                  <c:v>34.611600000000003</c:v>
                </c:pt>
                <c:pt idx="29">
                  <c:v>35.028590000000023</c:v>
                </c:pt>
                <c:pt idx="30">
                  <c:v>44.619360000000029</c:v>
                </c:pt>
                <c:pt idx="31">
                  <c:v>44.619360000000029</c:v>
                </c:pt>
                <c:pt idx="32">
                  <c:v>44.619360000000029</c:v>
                </c:pt>
                <c:pt idx="33">
                  <c:v>44.619360000000029</c:v>
                </c:pt>
                <c:pt idx="34">
                  <c:v>44.619360000000029</c:v>
                </c:pt>
                <c:pt idx="35">
                  <c:v>44.619360000000029</c:v>
                </c:pt>
                <c:pt idx="36">
                  <c:v>44.619360000000029</c:v>
                </c:pt>
                <c:pt idx="37">
                  <c:v>44.619360000000015</c:v>
                </c:pt>
                <c:pt idx="38">
                  <c:v>44.619360000000043</c:v>
                </c:pt>
                <c:pt idx="39">
                  <c:v>44.619360000000029</c:v>
                </c:pt>
                <c:pt idx="40">
                  <c:v>44.619360000000015</c:v>
                </c:pt>
                <c:pt idx="41">
                  <c:v>44.619360000000029</c:v>
                </c:pt>
                <c:pt idx="42">
                  <c:v>44.619360000000029</c:v>
                </c:pt>
                <c:pt idx="43">
                  <c:v>44.619360000000043</c:v>
                </c:pt>
                <c:pt idx="44">
                  <c:v>44.619360000000029</c:v>
                </c:pt>
                <c:pt idx="45">
                  <c:v>44.619360000000029</c:v>
                </c:pt>
                <c:pt idx="46">
                  <c:v>44.619360000000043</c:v>
                </c:pt>
                <c:pt idx="47">
                  <c:v>44.619360000000029</c:v>
                </c:pt>
                <c:pt idx="48">
                  <c:v>44.619360000000043</c:v>
                </c:pt>
                <c:pt idx="49">
                  <c:v>44.619360000000029</c:v>
                </c:pt>
                <c:pt idx="50">
                  <c:v>44.619360000000015</c:v>
                </c:pt>
                <c:pt idx="51">
                  <c:v>44.619360000000015</c:v>
                </c:pt>
                <c:pt idx="52">
                  <c:v>44.619360000000029</c:v>
                </c:pt>
                <c:pt idx="53">
                  <c:v>44.619360000000029</c:v>
                </c:pt>
                <c:pt idx="54">
                  <c:v>44.619360000000029</c:v>
                </c:pt>
                <c:pt idx="55">
                  <c:v>44.619360000000029</c:v>
                </c:pt>
                <c:pt idx="56">
                  <c:v>44.619360000000043</c:v>
                </c:pt>
                <c:pt idx="57">
                  <c:v>44.619360000000029</c:v>
                </c:pt>
                <c:pt idx="58">
                  <c:v>45.029090000000025</c:v>
                </c:pt>
                <c:pt idx="59">
                  <c:v>50.383913833333352</c:v>
                </c:pt>
                <c:pt idx="60">
                  <c:v>57.320070000000023</c:v>
                </c:pt>
                <c:pt idx="61">
                  <c:v>60.30518000000005</c:v>
                </c:pt>
                <c:pt idx="62">
                  <c:v>66.30312000000005</c:v>
                </c:pt>
                <c:pt idx="63">
                  <c:v>66.30312000000005</c:v>
                </c:pt>
                <c:pt idx="64">
                  <c:v>66.30312000000005</c:v>
                </c:pt>
                <c:pt idx="65">
                  <c:v>66.303120000000064</c:v>
                </c:pt>
                <c:pt idx="66">
                  <c:v>67.065650000000062</c:v>
                </c:pt>
                <c:pt idx="67">
                  <c:v>104.35247999999996</c:v>
                </c:pt>
                <c:pt idx="68">
                  <c:v>104.35248000000003</c:v>
                </c:pt>
                <c:pt idx="69">
                  <c:v>104.75222999999997</c:v>
                </c:pt>
                <c:pt idx="70">
                  <c:v>110.13382999999999</c:v>
                </c:pt>
                <c:pt idx="71">
                  <c:v>95.645760000000038</c:v>
                </c:pt>
                <c:pt idx="72">
                  <c:v>95.645760000000024</c:v>
                </c:pt>
                <c:pt idx="73">
                  <c:v>93.247260000000026</c:v>
                </c:pt>
                <c:pt idx="74">
                  <c:v>112.88533999999994</c:v>
                </c:pt>
                <c:pt idx="75">
                  <c:v>113.27519999999997</c:v>
                </c:pt>
                <c:pt idx="76">
                  <c:v>113.27519999999996</c:v>
                </c:pt>
                <c:pt idx="77">
                  <c:v>112.85951016666661</c:v>
                </c:pt>
                <c:pt idx="78">
                  <c:v>93.526559999999989</c:v>
                </c:pt>
                <c:pt idx="79">
                  <c:v>101.74487999999992</c:v>
                </c:pt>
                <c:pt idx="80">
                  <c:v>101.74487999999992</c:v>
                </c:pt>
                <c:pt idx="81">
                  <c:v>97.740122333333318</c:v>
                </c:pt>
                <c:pt idx="82">
                  <c:v>81.527705000000054</c:v>
                </c:pt>
                <c:pt idx="83">
                  <c:v>87.317126000000044</c:v>
                </c:pt>
                <c:pt idx="84">
                  <c:v>76.080540000000084</c:v>
                </c:pt>
                <c:pt idx="85">
                  <c:v>69.763440000000088</c:v>
                </c:pt>
                <c:pt idx="86">
                  <c:v>79.845840000000081</c:v>
                </c:pt>
                <c:pt idx="87">
                  <c:v>76.290643333333378</c:v>
                </c:pt>
                <c:pt idx="88">
                  <c:v>71.627520000000047</c:v>
                </c:pt>
                <c:pt idx="89">
                  <c:v>71.627520000000032</c:v>
                </c:pt>
                <c:pt idx="90">
                  <c:v>71.627520000000075</c:v>
                </c:pt>
                <c:pt idx="91">
                  <c:v>71.627520000000004</c:v>
                </c:pt>
                <c:pt idx="92">
                  <c:v>71.627520000000047</c:v>
                </c:pt>
                <c:pt idx="93">
                  <c:v>81.150210000000044</c:v>
                </c:pt>
                <c:pt idx="94">
                  <c:v>81.564240000000069</c:v>
                </c:pt>
                <c:pt idx="95">
                  <c:v>99.323929999999947</c:v>
                </c:pt>
                <c:pt idx="96">
                  <c:v>108.06359999999984</c:v>
                </c:pt>
                <c:pt idx="97">
                  <c:v>106.38319999999985</c:v>
                </c:pt>
                <c:pt idx="98">
                  <c:v>92.490817999999905</c:v>
                </c:pt>
                <c:pt idx="99">
                  <c:v>88.147679999999994</c:v>
                </c:pt>
                <c:pt idx="100">
                  <c:v>88.147679999999994</c:v>
                </c:pt>
                <c:pt idx="101">
                  <c:v>88.147679999999966</c:v>
                </c:pt>
                <c:pt idx="102">
                  <c:v>108.00861999999987</c:v>
                </c:pt>
                <c:pt idx="103">
                  <c:v>106.67039999999987</c:v>
                </c:pt>
                <c:pt idx="104">
                  <c:v>106.67039999999984</c:v>
                </c:pt>
                <c:pt idx="105">
                  <c:v>106.34491716666658</c:v>
                </c:pt>
                <c:pt idx="106">
                  <c:v>96.69815999999993</c:v>
                </c:pt>
                <c:pt idx="107">
                  <c:v>112.15751999999991</c:v>
                </c:pt>
                <c:pt idx="108">
                  <c:v>112.15751999999986</c:v>
                </c:pt>
                <c:pt idx="109">
                  <c:v>112.15751999999996</c:v>
                </c:pt>
                <c:pt idx="110">
                  <c:v>112.15751999999988</c:v>
                </c:pt>
                <c:pt idx="111">
                  <c:v>112.15043816666655</c:v>
                </c:pt>
                <c:pt idx="112">
                  <c:v>101.95967999999989</c:v>
                </c:pt>
                <c:pt idx="113">
                  <c:v>95.923542666666606</c:v>
                </c:pt>
                <c:pt idx="114">
                  <c:v>108.43205416666649</c:v>
                </c:pt>
                <c:pt idx="115">
                  <c:v>108.86265933333321</c:v>
                </c:pt>
                <c:pt idx="116">
                  <c:v>101.75303999999983</c:v>
                </c:pt>
                <c:pt idx="117">
                  <c:v>101.75303999999991</c:v>
                </c:pt>
                <c:pt idx="118">
                  <c:v>103.50900749999992</c:v>
                </c:pt>
                <c:pt idx="119">
                  <c:v>125.83487999999983</c:v>
                </c:pt>
                <c:pt idx="120">
                  <c:v>135.87215999999981</c:v>
                </c:pt>
                <c:pt idx="121">
                  <c:v>135.87215999999984</c:v>
                </c:pt>
                <c:pt idx="122">
                  <c:v>149.55335999999969</c:v>
                </c:pt>
                <c:pt idx="123">
                  <c:v>158.8138914999999</c:v>
                </c:pt>
                <c:pt idx="124">
                  <c:v>151.05983999999992</c:v>
                </c:pt>
                <c:pt idx="125">
                  <c:v>151.05983999999981</c:v>
                </c:pt>
                <c:pt idx="126">
                  <c:v>151.05983999999992</c:v>
                </c:pt>
                <c:pt idx="127">
                  <c:v>150.67375999999993</c:v>
                </c:pt>
                <c:pt idx="128">
                  <c:v>141.79391999999993</c:v>
                </c:pt>
                <c:pt idx="129">
                  <c:v>141.79391999999993</c:v>
                </c:pt>
                <c:pt idx="130">
                  <c:v>174.02044333333322</c:v>
                </c:pt>
                <c:pt idx="131">
                  <c:v>178.17447916666671</c:v>
                </c:pt>
                <c:pt idx="132">
                  <c:v>165.30552000000003</c:v>
                </c:pt>
                <c:pt idx="133">
                  <c:v>168.26077883333321</c:v>
                </c:pt>
                <c:pt idx="134">
                  <c:v>147.3561581666664</c:v>
                </c:pt>
                <c:pt idx="135">
                  <c:v>133.01548749999981</c:v>
                </c:pt>
                <c:pt idx="136">
                  <c:v>128.81508499999993</c:v>
                </c:pt>
                <c:pt idx="137">
                  <c:v>177.26352000000023</c:v>
                </c:pt>
                <c:pt idx="138">
                  <c:v>177.26352000000011</c:v>
                </c:pt>
                <c:pt idx="139">
                  <c:v>177.2539270000002</c:v>
                </c:pt>
                <c:pt idx="140">
                  <c:v>163.4496</c:v>
                </c:pt>
                <c:pt idx="141">
                  <c:v>163.4496</c:v>
                </c:pt>
                <c:pt idx="142">
                  <c:v>163.4496</c:v>
                </c:pt>
                <c:pt idx="143">
                  <c:v>163.4496</c:v>
                </c:pt>
                <c:pt idx="144">
                  <c:v>163.4496</c:v>
                </c:pt>
                <c:pt idx="145">
                  <c:v>155.20792750000001</c:v>
                </c:pt>
                <c:pt idx="146">
                  <c:v>148.23959999999991</c:v>
                </c:pt>
                <c:pt idx="147">
                  <c:v>147.86635999999982</c:v>
                </c:pt>
                <c:pt idx="148">
                  <c:v>139.21386999999982</c:v>
                </c:pt>
                <c:pt idx="149">
                  <c:v>116.32833299999993</c:v>
                </c:pt>
                <c:pt idx="150">
                  <c:v>89.423990000000018</c:v>
                </c:pt>
                <c:pt idx="151">
                  <c:v>114.88680000000009</c:v>
                </c:pt>
                <c:pt idx="152">
                  <c:v>114.88680000000001</c:v>
                </c:pt>
                <c:pt idx="153">
                  <c:v>109.35235533333332</c:v>
                </c:pt>
                <c:pt idx="154">
                  <c:v>104.84952000000003</c:v>
                </c:pt>
                <c:pt idx="155">
                  <c:v>103.116</c:v>
                </c:pt>
                <c:pt idx="156">
                  <c:v>100.53478616666663</c:v>
                </c:pt>
                <c:pt idx="157">
                  <c:v>66.954480000000089</c:v>
                </c:pt>
                <c:pt idx="158">
                  <c:v>77.615760000000094</c:v>
                </c:pt>
                <c:pt idx="159">
                  <c:v>77.615760000000108</c:v>
                </c:pt>
                <c:pt idx="160">
                  <c:v>77.615760000000122</c:v>
                </c:pt>
                <c:pt idx="161">
                  <c:v>77.615760000000094</c:v>
                </c:pt>
                <c:pt idx="162">
                  <c:v>75.88224000000011</c:v>
                </c:pt>
                <c:pt idx="163">
                  <c:v>74.148720000000097</c:v>
                </c:pt>
                <c:pt idx="164">
                  <c:v>81.456120000000098</c:v>
                </c:pt>
                <c:pt idx="165">
                  <c:v>76.809840000000079</c:v>
                </c:pt>
                <c:pt idx="166">
                  <c:v>76.809840000000079</c:v>
                </c:pt>
                <c:pt idx="167">
                  <c:v>76.809840000000094</c:v>
                </c:pt>
                <c:pt idx="168">
                  <c:v>70.650240000000096</c:v>
                </c:pt>
                <c:pt idx="169">
                  <c:v>66.954480000000075</c:v>
                </c:pt>
                <c:pt idx="170">
                  <c:v>76.372573500000144</c:v>
                </c:pt>
                <c:pt idx="171">
                  <c:v>68.585040000000092</c:v>
                </c:pt>
                <c:pt idx="172">
                  <c:v>68.58504000000012</c:v>
                </c:pt>
                <c:pt idx="173">
                  <c:v>62.439090000000071</c:v>
                </c:pt>
                <c:pt idx="174">
                  <c:v>58.751520000000077</c:v>
                </c:pt>
                <c:pt idx="175">
                  <c:v>58.751520000000063</c:v>
                </c:pt>
                <c:pt idx="176">
                  <c:v>58.751520000000077</c:v>
                </c:pt>
                <c:pt idx="177">
                  <c:v>58.751520000000077</c:v>
                </c:pt>
                <c:pt idx="178">
                  <c:v>58.950026000000058</c:v>
                </c:pt>
                <c:pt idx="179">
                  <c:v>58.751520000000077</c:v>
                </c:pt>
                <c:pt idx="180">
                  <c:v>58.751520000000063</c:v>
                </c:pt>
                <c:pt idx="181">
                  <c:v>69.030480000000097</c:v>
                </c:pt>
                <c:pt idx="182">
                  <c:v>69.030480000000082</c:v>
                </c:pt>
                <c:pt idx="183">
                  <c:v>69.030480000000082</c:v>
                </c:pt>
                <c:pt idx="184">
                  <c:v>69.030480000000097</c:v>
                </c:pt>
                <c:pt idx="185">
                  <c:v>69.030480000000068</c:v>
                </c:pt>
                <c:pt idx="186">
                  <c:v>69.030480000000082</c:v>
                </c:pt>
                <c:pt idx="187">
                  <c:v>69.030480000000082</c:v>
                </c:pt>
                <c:pt idx="188">
                  <c:v>69.030480000000082</c:v>
                </c:pt>
                <c:pt idx="189">
                  <c:v>69.030480000000082</c:v>
                </c:pt>
                <c:pt idx="190">
                  <c:v>68.024650000000094</c:v>
                </c:pt>
                <c:pt idx="191">
                  <c:v>44.890560000000022</c:v>
                </c:pt>
                <c:pt idx="192">
                  <c:v>44.890560000000029</c:v>
                </c:pt>
                <c:pt idx="193">
                  <c:v>44.890560000000029</c:v>
                </c:pt>
                <c:pt idx="194">
                  <c:v>44.890560000000022</c:v>
                </c:pt>
                <c:pt idx="195">
                  <c:v>44.890560000000029</c:v>
                </c:pt>
                <c:pt idx="196">
                  <c:v>44.890560000000029</c:v>
                </c:pt>
                <c:pt idx="197">
                  <c:v>47.513530000000031</c:v>
                </c:pt>
                <c:pt idx="198">
                  <c:v>44.890560000000029</c:v>
                </c:pt>
                <c:pt idx="199">
                  <c:v>44.890560000000029</c:v>
                </c:pt>
                <c:pt idx="200">
                  <c:v>44.890560000000029</c:v>
                </c:pt>
                <c:pt idx="201">
                  <c:v>44.890560000000029</c:v>
                </c:pt>
                <c:pt idx="202">
                  <c:v>44.890560000000022</c:v>
                </c:pt>
                <c:pt idx="203">
                  <c:v>44.890560000000029</c:v>
                </c:pt>
                <c:pt idx="204">
                  <c:v>44.890560000000029</c:v>
                </c:pt>
                <c:pt idx="205">
                  <c:v>44.890560000000022</c:v>
                </c:pt>
                <c:pt idx="206">
                  <c:v>50.311430000000037</c:v>
                </c:pt>
                <c:pt idx="207">
                  <c:v>44.890560000000029</c:v>
                </c:pt>
                <c:pt idx="208">
                  <c:v>44.890560000000029</c:v>
                </c:pt>
                <c:pt idx="209">
                  <c:v>44.890560000000029</c:v>
                </c:pt>
                <c:pt idx="210">
                  <c:v>44.890560000000029</c:v>
                </c:pt>
                <c:pt idx="211">
                  <c:v>44.883421833333372</c:v>
                </c:pt>
                <c:pt idx="212">
                  <c:v>44.890560000000029</c:v>
                </c:pt>
                <c:pt idx="213">
                  <c:v>44.890560000000029</c:v>
                </c:pt>
                <c:pt idx="214">
                  <c:v>44.890560000000029</c:v>
                </c:pt>
                <c:pt idx="215">
                  <c:v>44.890560000000029</c:v>
                </c:pt>
                <c:pt idx="216">
                  <c:v>44.890560000000029</c:v>
                </c:pt>
                <c:pt idx="217">
                  <c:v>44.890560000000029</c:v>
                </c:pt>
                <c:pt idx="218">
                  <c:v>44.890560000000029</c:v>
                </c:pt>
                <c:pt idx="219">
                  <c:v>44.890560000000029</c:v>
                </c:pt>
                <c:pt idx="220">
                  <c:v>44.890560000000022</c:v>
                </c:pt>
                <c:pt idx="221">
                  <c:v>44.890560000000022</c:v>
                </c:pt>
                <c:pt idx="222">
                  <c:v>44.890560000000029</c:v>
                </c:pt>
                <c:pt idx="223">
                  <c:v>44.890560000000029</c:v>
                </c:pt>
                <c:pt idx="224">
                  <c:v>44.890560000000029</c:v>
                </c:pt>
                <c:pt idx="225">
                  <c:v>44.890560000000029</c:v>
                </c:pt>
                <c:pt idx="226">
                  <c:v>44.890560000000043</c:v>
                </c:pt>
                <c:pt idx="227">
                  <c:v>44.890560000000029</c:v>
                </c:pt>
                <c:pt idx="228">
                  <c:v>44.890560000000022</c:v>
                </c:pt>
                <c:pt idx="229">
                  <c:v>44.890560000000029</c:v>
                </c:pt>
                <c:pt idx="230">
                  <c:v>44.890560000000029</c:v>
                </c:pt>
                <c:pt idx="231">
                  <c:v>44.890560000000029</c:v>
                </c:pt>
                <c:pt idx="232">
                  <c:v>44.890560000000029</c:v>
                </c:pt>
                <c:pt idx="233">
                  <c:v>44.890560000000029</c:v>
                </c:pt>
                <c:pt idx="234">
                  <c:v>44.890560000000029</c:v>
                </c:pt>
                <c:pt idx="235">
                  <c:v>51.482400000000069</c:v>
                </c:pt>
                <c:pt idx="236">
                  <c:v>54.778320000000036</c:v>
                </c:pt>
                <c:pt idx="237">
                  <c:v>54.778320000000036</c:v>
                </c:pt>
                <c:pt idx="238">
                  <c:v>54.400662500000053</c:v>
                </c:pt>
                <c:pt idx="239">
                  <c:v>44.890560000000029</c:v>
                </c:pt>
                <c:pt idx="240">
                  <c:v>44.890560000000029</c:v>
                </c:pt>
                <c:pt idx="241">
                  <c:v>44.890560000000029</c:v>
                </c:pt>
                <c:pt idx="242">
                  <c:v>44.890560000000029</c:v>
                </c:pt>
                <c:pt idx="243">
                  <c:v>44.890560000000043</c:v>
                </c:pt>
                <c:pt idx="244">
                  <c:v>44.890560000000029</c:v>
                </c:pt>
                <c:pt idx="245">
                  <c:v>44.890560000000029</c:v>
                </c:pt>
                <c:pt idx="246">
                  <c:v>44.890560000000029</c:v>
                </c:pt>
                <c:pt idx="247">
                  <c:v>44.890560000000029</c:v>
                </c:pt>
                <c:pt idx="248">
                  <c:v>44.890560000000029</c:v>
                </c:pt>
                <c:pt idx="249">
                  <c:v>48.357600000000019</c:v>
                </c:pt>
                <c:pt idx="250">
                  <c:v>48.356745333333357</c:v>
                </c:pt>
                <c:pt idx="251">
                  <c:v>48.686520000000016</c:v>
                </c:pt>
                <c:pt idx="252">
                  <c:v>47.009280000000018</c:v>
                </c:pt>
                <c:pt idx="253">
                  <c:v>46.479600000000033</c:v>
                </c:pt>
                <c:pt idx="254">
                  <c:v>44.890560000000029</c:v>
                </c:pt>
                <c:pt idx="255">
                  <c:v>44.890560000000043</c:v>
                </c:pt>
                <c:pt idx="256">
                  <c:v>48.357600000000019</c:v>
                </c:pt>
                <c:pt idx="257">
                  <c:v>48.357600000000019</c:v>
                </c:pt>
                <c:pt idx="258">
                  <c:v>48.356745333333357</c:v>
                </c:pt>
                <c:pt idx="259">
                  <c:v>50.108720000000034</c:v>
                </c:pt>
                <c:pt idx="260">
                  <c:v>44.890560000000029</c:v>
                </c:pt>
                <c:pt idx="261">
                  <c:v>44.890560000000029</c:v>
                </c:pt>
                <c:pt idx="262">
                  <c:v>52.885560000000027</c:v>
                </c:pt>
                <c:pt idx="263">
                  <c:v>54.484560000000045</c:v>
                </c:pt>
                <c:pt idx="264">
                  <c:v>54.484560000000045</c:v>
                </c:pt>
                <c:pt idx="265">
                  <c:v>54.48456000000003</c:v>
                </c:pt>
                <c:pt idx="266">
                  <c:v>54.484560000000059</c:v>
                </c:pt>
                <c:pt idx="267">
                  <c:v>54.484560000000045</c:v>
                </c:pt>
                <c:pt idx="268">
                  <c:v>54.48456000000003</c:v>
                </c:pt>
                <c:pt idx="269">
                  <c:v>54.484560000000045</c:v>
                </c:pt>
                <c:pt idx="270">
                  <c:v>72.688800000000086</c:v>
                </c:pt>
                <c:pt idx="271">
                  <c:v>72.688800000000072</c:v>
                </c:pt>
                <c:pt idx="272">
                  <c:v>72.688800000000086</c:v>
                </c:pt>
                <c:pt idx="273">
                  <c:v>71.338325000000083</c:v>
                </c:pt>
                <c:pt idx="274">
                  <c:v>61.546467000000078</c:v>
                </c:pt>
                <c:pt idx="275">
                  <c:v>54.484560000000045</c:v>
                </c:pt>
                <c:pt idx="276">
                  <c:v>74.05852000000003</c:v>
                </c:pt>
                <c:pt idx="277">
                  <c:v>93.489932999999979</c:v>
                </c:pt>
                <c:pt idx="278">
                  <c:v>81.867960000000082</c:v>
                </c:pt>
                <c:pt idx="279">
                  <c:v>74.628960000000063</c:v>
                </c:pt>
                <c:pt idx="280">
                  <c:v>74.628960000000035</c:v>
                </c:pt>
                <c:pt idx="281">
                  <c:v>74.628960000000077</c:v>
                </c:pt>
                <c:pt idx="282">
                  <c:v>83.894880000000086</c:v>
                </c:pt>
                <c:pt idx="283">
                  <c:v>83.894880000000057</c:v>
                </c:pt>
                <c:pt idx="284">
                  <c:v>83.894880000000086</c:v>
                </c:pt>
                <c:pt idx="285">
                  <c:v>83.894880000000057</c:v>
                </c:pt>
                <c:pt idx="286">
                  <c:v>83.894880000000043</c:v>
                </c:pt>
                <c:pt idx="287">
                  <c:v>101.95563000000006</c:v>
                </c:pt>
                <c:pt idx="288">
                  <c:v>122.04551999999991</c:v>
                </c:pt>
                <c:pt idx="289">
                  <c:v>122.04551999999991</c:v>
                </c:pt>
                <c:pt idx="290">
                  <c:v>122.04552000000002</c:v>
                </c:pt>
                <c:pt idx="291">
                  <c:v>122.04552000000002</c:v>
                </c:pt>
                <c:pt idx="292">
                  <c:v>114.78339499999997</c:v>
                </c:pt>
                <c:pt idx="293">
                  <c:v>111.19249500000002</c:v>
                </c:pt>
                <c:pt idx="294">
                  <c:v>84.464610000000107</c:v>
                </c:pt>
                <c:pt idx="295">
                  <c:v>73.002480000000091</c:v>
                </c:pt>
                <c:pt idx="296">
                  <c:v>79.674320000000122</c:v>
                </c:pt>
                <c:pt idx="297">
                  <c:v>84.801040000000086</c:v>
                </c:pt>
                <c:pt idx="298">
                  <c:v>73.002480000000119</c:v>
                </c:pt>
                <c:pt idx="299">
                  <c:v>73.002480000000077</c:v>
                </c:pt>
                <c:pt idx="300">
                  <c:v>73.002480000000119</c:v>
                </c:pt>
                <c:pt idx="301">
                  <c:v>67.59736000000008</c:v>
                </c:pt>
                <c:pt idx="302">
                  <c:v>63.736560000000054</c:v>
                </c:pt>
                <c:pt idx="303">
                  <c:v>87.622749000000098</c:v>
                </c:pt>
                <c:pt idx="304">
                  <c:v>68.899920000000051</c:v>
                </c:pt>
                <c:pt idx="305">
                  <c:v>97.735680000000087</c:v>
                </c:pt>
                <c:pt idx="306">
                  <c:v>97.735680000000031</c:v>
                </c:pt>
                <c:pt idx="307">
                  <c:v>97.735679999999988</c:v>
                </c:pt>
                <c:pt idx="308">
                  <c:v>97.735680000000045</c:v>
                </c:pt>
                <c:pt idx="309">
                  <c:v>97.735680000000031</c:v>
                </c:pt>
                <c:pt idx="310">
                  <c:v>97.735680000000045</c:v>
                </c:pt>
                <c:pt idx="311">
                  <c:v>97.735680000000031</c:v>
                </c:pt>
                <c:pt idx="312">
                  <c:v>107.11824000000006</c:v>
                </c:pt>
                <c:pt idx="313">
                  <c:v>107.11824000000006</c:v>
                </c:pt>
                <c:pt idx="314">
                  <c:v>106.98962333333341</c:v>
                </c:pt>
                <c:pt idx="315">
                  <c:v>97.857840000000024</c:v>
                </c:pt>
                <c:pt idx="316">
                  <c:v>97.857840000000067</c:v>
                </c:pt>
                <c:pt idx="317">
                  <c:v>97.857840000000053</c:v>
                </c:pt>
                <c:pt idx="318">
                  <c:v>97.857840000000039</c:v>
                </c:pt>
                <c:pt idx="319">
                  <c:v>125.95127999999991</c:v>
                </c:pt>
                <c:pt idx="320">
                  <c:v>122.36766333333333</c:v>
                </c:pt>
                <c:pt idx="321">
                  <c:v>116.56872000000001</c:v>
                </c:pt>
                <c:pt idx="322">
                  <c:v>116.56872000000003</c:v>
                </c:pt>
                <c:pt idx="323">
                  <c:v>116.56158183333332</c:v>
                </c:pt>
                <c:pt idx="324">
                  <c:v>106.28976000000002</c:v>
                </c:pt>
                <c:pt idx="325">
                  <c:v>106.27616600000005</c:v>
                </c:pt>
                <c:pt idx="326">
                  <c:v>86.71440000000004</c:v>
                </c:pt>
                <c:pt idx="327">
                  <c:v>83.208425000000048</c:v>
                </c:pt>
                <c:pt idx="328">
                  <c:v>78.369600000000062</c:v>
                </c:pt>
                <c:pt idx="329">
                  <c:v>78.369600000000062</c:v>
                </c:pt>
                <c:pt idx="330">
                  <c:v>75.906206666666719</c:v>
                </c:pt>
                <c:pt idx="331">
                  <c:v>65.700720000000032</c:v>
                </c:pt>
                <c:pt idx="332">
                  <c:v>65.700720000000004</c:v>
                </c:pt>
                <c:pt idx="333">
                  <c:v>75.092159999999993</c:v>
                </c:pt>
                <c:pt idx="334">
                  <c:v>75.092160000000007</c:v>
                </c:pt>
                <c:pt idx="335">
                  <c:v>67.686419999999998</c:v>
                </c:pt>
                <c:pt idx="336">
                  <c:v>55.343520000000005</c:v>
                </c:pt>
                <c:pt idx="337">
                  <c:v>55.343520000000005</c:v>
                </c:pt>
                <c:pt idx="338">
                  <c:v>55.343520000000012</c:v>
                </c:pt>
                <c:pt idx="339">
                  <c:v>55.343520000000005</c:v>
                </c:pt>
                <c:pt idx="340">
                  <c:v>55.343520000000005</c:v>
                </c:pt>
                <c:pt idx="341">
                  <c:v>55.343520000000005</c:v>
                </c:pt>
                <c:pt idx="342">
                  <c:v>55.326923333333333</c:v>
                </c:pt>
                <c:pt idx="343">
                  <c:v>31.444320000000012</c:v>
                </c:pt>
                <c:pt idx="344">
                  <c:v>31.444320000000012</c:v>
                </c:pt>
                <c:pt idx="345">
                  <c:v>31.444320000000012</c:v>
                </c:pt>
                <c:pt idx="346">
                  <c:v>31.444320000000012</c:v>
                </c:pt>
                <c:pt idx="347">
                  <c:v>31.444320000000012</c:v>
                </c:pt>
                <c:pt idx="348">
                  <c:v>31.444320000000001</c:v>
                </c:pt>
                <c:pt idx="349">
                  <c:v>31.444320000000012</c:v>
                </c:pt>
                <c:pt idx="350">
                  <c:v>31.444320000000012</c:v>
                </c:pt>
                <c:pt idx="351">
                  <c:v>31.444320000000012</c:v>
                </c:pt>
                <c:pt idx="352">
                  <c:v>31.444320000000012</c:v>
                </c:pt>
                <c:pt idx="353">
                  <c:v>31.444320000000012</c:v>
                </c:pt>
                <c:pt idx="354">
                  <c:v>31.444320000000012</c:v>
                </c:pt>
                <c:pt idx="355">
                  <c:v>31.444320000000012</c:v>
                </c:pt>
                <c:pt idx="356">
                  <c:v>31.444320000000012</c:v>
                </c:pt>
                <c:pt idx="357">
                  <c:v>31.444320000000012</c:v>
                </c:pt>
                <c:pt idx="358">
                  <c:v>31.444320000000012</c:v>
                </c:pt>
                <c:pt idx="359">
                  <c:v>31.444320000000012</c:v>
                </c:pt>
                <c:pt idx="360">
                  <c:v>31.444320000000012</c:v>
                </c:pt>
                <c:pt idx="361">
                  <c:v>31.444320000000001</c:v>
                </c:pt>
                <c:pt idx="362">
                  <c:v>31.444320000000012</c:v>
                </c:pt>
                <c:pt idx="363">
                  <c:v>31.444320000000012</c:v>
                </c:pt>
                <c:pt idx="364">
                  <c:v>31.444320000000012</c:v>
                </c:pt>
              </c:numCache>
            </c:numRef>
          </c:val>
        </c:ser>
        <c:ser>
          <c:idx val="1"/>
          <c:order val="1"/>
          <c:tx>
            <c:strRef>
              <c:f>'Data 2'!$E$219</c:f>
              <c:strCache>
                <c:ptCount val="1"/>
                <c:pt idx="0">
                  <c:v>No prevista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cat>
            <c:numRef>
              <c:f>'Data 2'!$C$220:$C$584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2'!$E$220:$E$584</c:f>
              <c:numCache>
                <c:formatCode>0</c:formatCode>
                <c:ptCount val="365"/>
                <c:pt idx="0">
                  <c:v>23.334157500000032</c:v>
                </c:pt>
                <c:pt idx="1">
                  <c:v>24.33017000000001</c:v>
                </c:pt>
                <c:pt idx="2">
                  <c:v>25.264800000000022</c:v>
                </c:pt>
                <c:pt idx="3">
                  <c:v>31.307742000000019</c:v>
                </c:pt>
                <c:pt idx="4">
                  <c:v>32.56989766666667</c:v>
                </c:pt>
                <c:pt idx="5">
                  <c:v>35.466626999999995</c:v>
                </c:pt>
                <c:pt idx="6">
                  <c:v>32.494483000000017</c:v>
                </c:pt>
                <c:pt idx="7">
                  <c:v>33.003468500000018</c:v>
                </c:pt>
                <c:pt idx="8">
                  <c:v>28.873820500000019</c:v>
                </c:pt>
                <c:pt idx="9">
                  <c:v>37.456356666666629</c:v>
                </c:pt>
                <c:pt idx="10">
                  <c:v>37.376159166666653</c:v>
                </c:pt>
                <c:pt idx="11">
                  <c:v>31.349600000000009</c:v>
                </c:pt>
                <c:pt idx="12">
                  <c:v>35.516547499999994</c:v>
                </c:pt>
                <c:pt idx="13">
                  <c:v>36.54087000000002</c:v>
                </c:pt>
                <c:pt idx="14">
                  <c:v>34.398106833333316</c:v>
                </c:pt>
                <c:pt idx="15">
                  <c:v>28.705919999999992</c:v>
                </c:pt>
                <c:pt idx="16">
                  <c:v>42.245159999999956</c:v>
                </c:pt>
                <c:pt idx="17">
                  <c:v>37.78156066666665</c:v>
                </c:pt>
                <c:pt idx="18">
                  <c:v>22.81109750000001</c:v>
                </c:pt>
                <c:pt idx="19">
                  <c:v>54.129022333333239</c:v>
                </c:pt>
                <c:pt idx="20">
                  <c:v>39.587628333333292</c:v>
                </c:pt>
                <c:pt idx="21">
                  <c:v>15.873386666666679</c:v>
                </c:pt>
                <c:pt idx="22">
                  <c:v>13.51302333333334</c:v>
                </c:pt>
                <c:pt idx="23">
                  <c:v>45.396584333333301</c:v>
                </c:pt>
                <c:pt idx="24">
                  <c:v>53.738841666666602</c:v>
                </c:pt>
                <c:pt idx="25">
                  <c:v>25.992347666666667</c:v>
                </c:pt>
                <c:pt idx="26">
                  <c:v>20.603102333333339</c:v>
                </c:pt>
                <c:pt idx="27">
                  <c:v>30.836907833333349</c:v>
                </c:pt>
                <c:pt idx="28">
                  <c:v>12.13248000000001</c:v>
                </c:pt>
                <c:pt idx="29">
                  <c:v>17.964871500000001</c:v>
                </c:pt>
                <c:pt idx="30">
                  <c:v>34.941943333333342</c:v>
                </c:pt>
                <c:pt idx="31">
                  <c:v>29.92378999999999</c:v>
                </c:pt>
                <c:pt idx="32">
                  <c:v>27.912867166666661</c:v>
                </c:pt>
                <c:pt idx="33">
                  <c:v>23.226315833333341</c:v>
                </c:pt>
                <c:pt idx="34">
                  <c:v>42.034628833333322</c:v>
                </c:pt>
                <c:pt idx="35">
                  <c:v>20.59116683333334</c:v>
                </c:pt>
                <c:pt idx="36">
                  <c:v>34.798995666666663</c:v>
                </c:pt>
                <c:pt idx="37">
                  <c:v>35.406848666666676</c:v>
                </c:pt>
                <c:pt idx="38">
                  <c:v>35.017459166666669</c:v>
                </c:pt>
                <c:pt idx="39">
                  <c:v>19.502835999999999</c:v>
                </c:pt>
                <c:pt idx="40">
                  <c:v>17.080540166666669</c:v>
                </c:pt>
                <c:pt idx="41">
                  <c:v>16.73259083333334</c:v>
                </c:pt>
                <c:pt idx="42">
                  <c:v>16.834952000000001</c:v>
                </c:pt>
                <c:pt idx="43">
                  <c:v>16.366094999999998</c:v>
                </c:pt>
                <c:pt idx="44">
                  <c:v>14.68713</c:v>
                </c:pt>
                <c:pt idx="45">
                  <c:v>12.13248000000001</c:v>
                </c:pt>
                <c:pt idx="46">
                  <c:v>25.992154500000002</c:v>
                </c:pt>
                <c:pt idx="47">
                  <c:v>27.293599999999991</c:v>
                </c:pt>
                <c:pt idx="48">
                  <c:v>32.938892499999973</c:v>
                </c:pt>
                <c:pt idx="49">
                  <c:v>29.430038333333307</c:v>
                </c:pt>
                <c:pt idx="50">
                  <c:v>23.933288000000001</c:v>
                </c:pt>
                <c:pt idx="51">
                  <c:v>26.619975666666669</c:v>
                </c:pt>
                <c:pt idx="52">
                  <c:v>19.499486000000001</c:v>
                </c:pt>
                <c:pt idx="53">
                  <c:v>22.287720000000018</c:v>
                </c:pt>
                <c:pt idx="54">
                  <c:v>28.51296000000001</c:v>
                </c:pt>
                <c:pt idx="55">
                  <c:v>23.637180000000011</c:v>
                </c:pt>
                <c:pt idx="56">
                  <c:v>16.852923999999998</c:v>
                </c:pt>
                <c:pt idx="57">
                  <c:v>12.642528</c:v>
                </c:pt>
                <c:pt idx="58">
                  <c:v>12.13248000000001</c:v>
                </c:pt>
                <c:pt idx="59">
                  <c:v>12.13248000000001</c:v>
                </c:pt>
                <c:pt idx="60">
                  <c:v>21.925320500000009</c:v>
                </c:pt>
                <c:pt idx="61">
                  <c:v>22.432056666666679</c:v>
                </c:pt>
                <c:pt idx="62">
                  <c:v>36.530120000000011</c:v>
                </c:pt>
                <c:pt idx="63">
                  <c:v>46.692479999999982</c:v>
                </c:pt>
                <c:pt idx="64">
                  <c:v>30.236993333333348</c:v>
                </c:pt>
                <c:pt idx="65">
                  <c:v>31.45592566666668</c:v>
                </c:pt>
                <c:pt idx="66">
                  <c:v>23.949920000000009</c:v>
                </c:pt>
                <c:pt idx="67">
                  <c:v>24.873000000000001</c:v>
                </c:pt>
                <c:pt idx="68">
                  <c:v>30.657944333333351</c:v>
                </c:pt>
                <c:pt idx="69">
                  <c:v>31.448875333333358</c:v>
                </c:pt>
                <c:pt idx="70">
                  <c:v>21.523920000000007</c:v>
                </c:pt>
                <c:pt idx="71">
                  <c:v>27.645405999999998</c:v>
                </c:pt>
                <c:pt idx="72">
                  <c:v>59.369154000000002</c:v>
                </c:pt>
                <c:pt idx="73">
                  <c:v>55.63597399999999</c:v>
                </c:pt>
                <c:pt idx="74">
                  <c:v>44.383416666666612</c:v>
                </c:pt>
                <c:pt idx="75">
                  <c:v>43.082199999999915</c:v>
                </c:pt>
                <c:pt idx="76">
                  <c:v>39.421936666666618</c:v>
                </c:pt>
                <c:pt idx="77">
                  <c:v>34.69789500000001</c:v>
                </c:pt>
                <c:pt idx="78">
                  <c:v>44.574239999999932</c:v>
                </c:pt>
                <c:pt idx="79">
                  <c:v>60.603449999999903</c:v>
                </c:pt>
                <c:pt idx="80">
                  <c:v>61.825674166666559</c:v>
                </c:pt>
                <c:pt idx="81">
                  <c:v>48.976691833333277</c:v>
                </c:pt>
                <c:pt idx="82">
                  <c:v>49.149986333333281</c:v>
                </c:pt>
                <c:pt idx="83">
                  <c:v>45.358968499999975</c:v>
                </c:pt>
                <c:pt idx="84">
                  <c:v>51.226793333333291</c:v>
                </c:pt>
                <c:pt idx="85">
                  <c:v>46.996922333333274</c:v>
                </c:pt>
                <c:pt idx="86">
                  <c:v>37.659680000000002</c:v>
                </c:pt>
                <c:pt idx="87">
                  <c:v>37.949181999999979</c:v>
                </c:pt>
                <c:pt idx="88">
                  <c:v>39.485457499999967</c:v>
                </c:pt>
                <c:pt idx="89">
                  <c:v>40.112130999999977</c:v>
                </c:pt>
                <c:pt idx="90">
                  <c:v>38.216879999999982</c:v>
                </c:pt>
                <c:pt idx="91">
                  <c:v>38.216879999999996</c:v>
                </c:pt>
                <c:pt idx="92">
                  <c:v>50.123361666666597</c:v>
                </c:pt>
                <c:pt idx="93">
                  <c:v>48.905317499999931</c:v>
                </c:pt>
                <c:pt idx="94">
                  <c:v>38.216879999999996</c:v>
                </c:pt>
                <c:pt idx="95">
                  <c:v>38.399039999999992</c:v>
                </c:pt>
                <c:pt idx="96">
                  <c:v>41.131439999999976</c:v>
                </c:pt>
                <c:pt idx="97">
                  <c:v>51.024735999999955</c:v>
                </c:pt>
                <c:pt idx="98">
                  <c:v>62.123973999999897</c:v>
                </c:pt>
                <c:pt idx="99">
                  <c:v>58.986662499999909</c:v>
                </c:pt>
                <c:pt idx="100">
                  <c:v>66.761900666666591</c:v>
                </c:pt>
                <c:pt idx="101">
                  <c:v>38.340335666666654</c:v>
                </c:pt>
                <c:pt idx="102">
                  <c:v>40.007078333333318</c:v>
                </c:pt>
                <c:pt idx="103">
                  <c:v>22.83608583333335</c:v>
                </c:pt>
                <c:pt idx="104">
                  <c:v>36.861464833333329</c:v>
                </c:pt>
                <c:pt idx="105">
                  <c:v>43.00340533333334</c:v>
                </c:pt>
                <c:pt idx="106">
                  <c:v>34.176674000000013</c:v>
                </c:pt>
                <c:pt idx="107">
                  <c:v>25.470038166666651</c:v>
                </c:pt>
                <c:pt idx="108">
                  <c:v>23.516694000000012</c:v>
                </c:pt>
                <c:pt idx="109">
                  <c:v>22.896100833333342</c:v>
                </c:pt>
                <c:pt idx="110">
                  <c:v>39.198888333333308</c:v>
                </c:pt>
                <c:pt idx="111">
                  <c:v>51.808019999999935</c:v>
                </c:pt>
                <c:pt idx="112">
                  <c:v>60.187679999999929</c:v>
                </c:pt>
                <c:pt idx="113">
                  <c:v>42.300279999999979</c:v>
                </c:pt>
                <c:pt idx="114">
                  <c:v>37.602080000000008</c:v>
                </c:pt>
                <c:pt idx="115">
                  <c:v>59.2125766666666</c:v>
                </c:pt>
                <c:pt idx="116">
                  <c:v>80.984427333333372</c:v>
                </c:pt>
                <c:pt idx="117">
                  <c:v>90.439401833333378</c:v>
                </c:pt>
                <c:pt idx="118">
                  <c:v>84.688320000000047</c:v>
                </c:pt>
                <c:pt idx="119">
                  <c:v>79.93378233333334</c:v>
                </c:pt>
                <c:pt idx="120">
                  <c:v>55.442517333333321</c:v>
                </c:pt>
                <c:pt idx="121">
                  <c:v>68.726092166666618</c:v>
                </c:pt>
                <c:pt idx="122">
                  <c:v>76.408184499999976</c:v>
                </c:pt>
                <c:pt idx="123">
                  <c:v>65.318782499999941</c:v>
                </c:pt>
                <c:pt idx="124">
                  <c:v>64.061938333333231</c:v>
                </c:pt>
                <c:pt idx="125">
                  <c:v>50.955526666666643</c:v>
                </c:pt>
                <c:pt idx="126">
                  <c:v>35.142884999999985</c:v>
                </c:pt>
                <c:pt idx="127">
                  <c:v>18.660963166666669</c:v>
                </c:pt>
                <c:pt idx="128">
                  <c:v>16.80998000000001</c:v>
                </c:pt>
                <c:pt idx="129">
                  <c:v>30.310389500000021</c:v>
                </c:pt>
                <c:pt idx="130">
                  <c:v>43.155505166666643</c:v>
                </c:pt>
                <c:pt idx="131">
                  <c:v>45.212700166666643</c:v>
                </c:pt>
                <c:pt idx="132">
                  <c:v>49.805536666666661</c:v>
                </c:pt>
                <c:pt idx="133">
                  <c:v>43.545718999999984</c:v>
                </c:pt>
                <c:pt idx="134">
                  <c:v>43.381174166666625</c:v>
                </c:pt>
                <c:pt idx="135">
                  <c:v>45.942304999999969</c:v>
                </c:pt>
                <c:pt idx="136">
                  <c:v>66.157978333333304</c:v>
                </c:pt>
                <c:pt idx="137">
                  <c:v>35.164416666666654</c:v>
                </c:pt>
                <c:pt idx="138">
                  <c:v>11.583440000000001</c:v>
                </c:pt>
                <c:pt idx="139">
                  <c:v>28.19901333333334</c:v>
                </c:pt>
                <c:pt idx="140">
                  <c:v>43.30569000000002</c:v>
                </c:pt>
                <c:pt idx="141">
                  <c:v>42.471837666666673</c:v>
                </c:pt>
                <c:pt idx="142">
                  <c:v>29.44689</c:v>
                </c:pt>
                <c:pt idx="143">
                  <c:v>25.04309000000001</c:v>
                </c:pt>
                <c:pt idx="144">
                  <c:v>25.14792666666666</c:v>
                </c:pt>
                <c:pt idx="145">
                  <c:v>19.148075000000013</c:v>
                </c:pt>
                <c:pt idx="146">
                  <c:v>26.603337333333329</c:v>
                </c:pt>
                <c:pt idx="147">
                  <c:v>28.617387999999991</c:v>
                </c:pt>
                <c:pt idx="148">
                  <c:v>25.679877666666659</c:v>
                </c:pt>
                <c:pt idx="149">
                  <c:v>33.910079999999979</c:v>
                </c:pt>
                <c:pt idx="150">
                  <c:v>34.745152999999974</c:v>
                </c:pt>
                <c:pt idx="151">
                  <c:v>33.663069333333333</c:v>
                </c:pt>
                <c:pt idx="152">
                  <c:v>34.531079999999989</c:v>
                </c:pt>
                <c:pt idx="153">
                  <c:v>29.250584666666668</c:v>
                </c:pt>
                <c:pt idx="154">
                  <c:v>39.110060000000011</c:v>
                </c:pt>
                <c:pt idx="155">
                  <c:v>56.360914333333376</c:v>
                </c:pt>
                <c:pt idx="156">
                  <c:v>85.600267333333349</c:v>
                </c:pt>
                <c:pt idx="157">
                  <c:v>86.960237499999948</c:v>
                </c:pt>
                <c:pt idx="158">
                  <c:v>63.03788266666664</c:v>
                </c:pt>
                <c:pt idx="159">
                  <c:v>52.46317499999995</c:v>
                </c:pt>
                <c:pt idx="160">
                  <c:v>64.586106666666524</c:v>
                </c:pt>
                <c:pt idx="161">
                  <c:v>60.169144999999951</c:v>
                </c:pt>
                <c:pt idx="162">
                  <c:v>53.467679999999923</c:v>
                </c:pt>
                <c:pt idx="163">
                  <c:v>60.925367999999857</c:v>
                </c:pt>
                <c:pt idx="164">
                  <c:v>51.07452349999992</c:v>
                </c:pt>
                <c:pt idx="165">
                  <c:v>54.276540833333264</c:v>
                </c:pt>
                <c:pt idx="166">
                  <c:v>52.423593333333287</c:v>
                </c:pt>
                <c:pt idx="167">
                  <c:v>40.824785833333301</c:v>
                </c:pt>
                <c:pt idx="168">
                  <c:v>34.024391666666659</c:v>
                </c:pt>
                <c:pt idx="169">
                  <c:v>34.419860666666658</c:v>
                </c:pt>
                <c:pt idx="170">
                  <c:v>44.56861999999996</c:v>
                </c:pt>
                <c:pt idx="171">
                  <c:v>19.683421500000001</c:v>
                </c:pt>
                <c:pt idx="172">
                  <c:v>11.50838233333333</c:v>
                </c:pt>
                <c:pt idx="173">
                  <c:v>12.29242</c:v>
                </c:pt>
                <c:pt idx="174">
                  <c:v>14.754529333333339</c:v>
                </c:pt>
                <c:pt idx="175">
                  <c:v>19.227569166666679</c:v>
                </c:pt>
                <c:pt idx="176">
                  <c:v>17.831972666666669</c:v>
                </c:pt>
                <c:pt idx="177">
                  <c:v>37.006262000000014</c:v>
                </c:pt>
                <c:pt idx="178">
                  <c:v>14.86991833333334</c:v>
                </c:pt>
                <c:pt idx="179">
                  <c:v>13.204709333333339</c:v>
                </c:pt>
                <c:pt idx="180">
                  <c:v>8.2303846666666693</c:v>
                </c:pt>
                <c:pt idx="181">
                  <c:v>6.1054799999999991</c:v>
                </c:pt>
                <c:pt idx="182">
                  <c:v>15.670232000000011</c:v>
                </c:pt>
                <c:pt idx="183">
                  <c:v>28.194826833333369</c:v>
                </c:pt>
                <c:pt idx="184">
                  <c:v>35.404418833333374</c:v>
                </c:pt>
                <c:pt idx="185">
                  <c:v>18.700827999999991</c:v>
                </c:pt>
                <c:pt idx="186">
                  <c:v>17.833101166666658</c:v>
                </c:pt>
                <c:pt idx="187">
                  <c:v>23.129377999999988</c:v>
                </c:pt>
                <c:pt idx="188">
                  <c:v>20.176366999999999</c:v>
                </c:pt>
                <c:pt idx="189">
                  <c:v>16.700400000000009</c:v>
                </c:pt>
                <c:pt idx="190">
                  <c:v>17.069204333333339</c:v>
                </c:pt>
                <c:pt idx="191">
                  <c:v>31.72002149999998</c:v>
                </c:pt>
                <c:pt idx="192">
                  <c:v>36.8342368333333</c:v>
                </c:pt>
                <c:pt idx="193">
                  <c:v>27.089030333333341</c:v>
                </c:pt>
                <c:pt idx="194">
                  <c:v>20.258939999999999</c:v>
                </c:pt>
                <c:pt idx="195">
                  <c:v>20.565058833333328</c:v>
                </c:pt>
                <c:pt idx="196">
                  <c:v>17.378815500000002</c:v>
                </c:pt>
                <c:pt idx="197">
                  <c:v>20.839642999999999</c:v>
                </c:pt>
                <c:pt idx="198">
                  <c:v>28.853316833333331</c:v>
                </c:pt>
                <c:pt idx="199">
                  <c:v>27.660426000000012</c:v>
                </c:pt>
                <c:pt idx="200">
                  <c:v>16.02232500000002</c:v>
                </c:pt>
                <c:pt idx="201">
                  <c:v>24.120680499999992</c:v>
                </c:pt>
                <c:pt idx="202">
                  <c:v>37.033531833333328</c:v>
                </c:pt>
                <c:pt idx="203">
                  <c:v>15.76347366666667</c:v>
                </c:pt>
                <c:pt idx="204">
                  <c:v>15.364418666666671</c:v>
                </c:pt>
                <c:pt idx="205">
                  <c:v>14.60981</c:v>
                </c:pt>
                <c:pt idx="206">
                  <c:v>18.540347499999999</c:v>
                </c:pt>
                <c:pt idx="207">
                  <c:v>12.460371833333332</c:v>
                </c:pt>
                <c:pt idx="208">
                  <c:v>18.071672500000002</c:v>
                </c:pt>
                <c:pt idx="209">
                  <c:v>12.948604999999999</c:v>
                </c:pt>
                <c:pt idx="210">
                  <c:v>16.692893999999999</c:v>
                </c:pt>
                <c:pt idx="211">
                  <c:v>7.3664339999999999</c:v>
                </c:pt>
                <c:pt idx="212">
                  <c:v>19.395537000000001</c:v>
                </c:pt>
                <c:pt idx="213">
                  <c:v>46.508921166666589</c:v>
                </c:pt>
                <c:pt idx="214">
                  <c:v>14.083858500000009</c:v>
                </c:pt>
                <c:pt idx="215">
                  <c:v>21.425190833333343</c:v>
                </c:pt>
                <c:pt idx="216">
                  <c:v>32.652083333333337</c:v>
                </c:pt>
                <c:pt idx="217">
                  <c:v>45.899688999999917</c:v>
                </c:pt>
                <c:pt idx="218">
                  <c:v>55.274865499999962</c:v>
                </c:pt>
                <c:pt idx="219">
                  <c:v>51.542439333333306</c:v>
                </c:pt>
                <c:pt idx="220">
                  <c:v>39.211050166666652</c:v>
                </c:pt>
                <c:pt idx="221">
                  <c:v>43.166123666666607</c:v>
                </c:pt>
                <c:pt idx="222">
                  <c:v>40.252546999999943</c:v>
                </c:pt>
                <c:pt idx="223">
                  <c:v>34.19893166666666</c:v>
                </c:pt>
                <c:pt idx="224">
                  <c:v>26.699155000000008</c:v>
                </c:pt>
                <c:pt idx="225">
                  <c:v>24.85364233333333</c:v>
                </c:pt>
                <c:pt idx="226">
                  <c:v>30.213583166666659</c:v>
                </c:pt>
                <c:pt idx="227">
                  <c:v>22.910155</c:v>
                </c:pt>
                <c:pt idx="228">
                  <c:v>16.074480000000012</c:v>
                </c:pt>
                <c:pt idx="229">
                  <c:v>16.074480000000012</c:v>
                </c:pt>
                <c:pt idx="230">
                  <c:v>16.074480000000012</c:v>
                </c:pt>
                <c:pt idx="231">
                  <c:v>17.139191833333342</c:v>
                </c:pt>
                <c:pt idx="232">
                  <c:v>9.9408125000000052</c:v>
                </c:pt>
                <c:pt idx="233">
                  <c:v>15.226276000000011</c:v>
                </c:pt>
                <c:pt idx="234">
                  <c:v>19.827039666666671</c:v>
                </c:pt>
                <c:pt idx="235">
                  <c:v>14.40615583333334</c:v>
                </c:pt>
                <c:pt idx="236">
                  <c:v>10.36930933333333</c:v>
                </c:pt>
                <c:pt idx="237">
                  <c:v>3.3201600000000013</c:v>
                </c:pt>
                <c:pt idx="238">
                  <c:v>5.3650360000000026</c:v>
                </c:pt>
                <c:pt idx="239">
                  <c:v>11.81905833333334</c:v>
                </c:pt>
                <c:pt idx="240">
                  <c:v>48.045777666666638</c:v>
                </c:pt>
                <c:pt idx="241">
                  <c:v>41.147278999999976</c:v>
                </c:pt>
                <c:pt idx="242">
                  <c:v>15.363930000000009</c:v>
                </c:pt>
                <c:pt idx="243">
                  <c:v>13.795840000000009</c:v>
                </c:pt>
                <c:pt idx="244">
                  <c:v>19.334633499999999</c:v>
                </c:pt>
                <c:pt idx="245">
                  <c:v>9.9224764999999966</c:v>
                </c:pt>
                <c:pt idx="246">
                  <c:v>10.861087500000011</c:v>
                </c:pt>
                <c:pt idx="247">
                  <c:v>26.61602216666666</c:v>
                </c:pt>
                <c:pt idx="248">
                  <c:v>10.572378666666669</c:v>
                </c:pt>
                <c:pt idx="249">
                  <c:v>26.726584666666682</c:v>
                </c:pt>
                <c:pt idx="250">
                  <c:v>27.165650000000021</c:v>
                </c:pt>
                <c:pt idx="251">
                  <c:v>23.616659333333331</c:v>
                </c:pt>
                <c:pt idx="252">
                  <c:v>14.432978666666669</c:v>
                </c:pt>
                <c:pt idx="253">
                  <c:v>13.568433499999999</c:v>
                </c:pt>
                <c:pt idx="254">
                  <c:v>26.396380833333328</c:v>
                </c:pt>
                <c:pt idx="255">
                  <c:v>61.094364999999854</c:v>
                </c:pt>
                <c:pt idx="256">
                  <c:v>47.321612166666597</c:v>
                </c:pt>
                <c:pt idx="257">
                  <c:v>22.865760000000009</c:v>
                </c:pt>
                <c:pt idx="258">
                  <c:v>18.799890000000012</c:v>
                </c:pt>
                <c:pt idx="259">
                  <c:v>10.245329333333341</c:v>
                </c:pt>
                <c:pt idx="260">
                  <c:v>11.899200000000009</c:v>
                </c:pt>
                <c:pt idx="261">
                  <c:v>10.114340000000009</c:v>
                </c:pt>
                <c:pt idx="262">
                  <c:v>3.9991445000000039</c:v>
                </c:pt>
                <c:pt idx="263">
                  <c:v>8.6675693333333399</c:v>
                </c:pt>
                <c:pt idx="264">
                  <c:v>15.399637000000009</c:v>
                </c:pt>
                <c:pt idx="265">
                  <c:v>15.80711333333335</c:v>
                </c:pt>
                <c:pt idx="266">
                  <c:v>9.6680520000000083</c:v>
                </c:pt>
                <c:pt idx="267">
                  <c:v>4.6143560000000017</c:v>
                </c:pt>
                <c:pt idx="268">
                  <c:v>15.54003</c:v>
                </c:pt>
                <c:pt idx="269">
                  <c:v>37.941866333333351</c:v>
                </c:pt>
                <c:pt idx="270">
                  <c:v>33.52688899999999</c:v>
                </c:pt>
                <c:pt idx="271">
                  <c:v>37.25350899999998</c:v>
                </c:pt>
                <c:pt idx="272">
                  <c:v>30.33288000000001</c:v>
                </c:pt>
                <c:pt idx="273">
                  <c:v>37.299263833333363</c:v>
                </c:pt>
                <c:pt idx="274">
                  <c:v>38.426508999999996</c:v>
                </c:pt>
                <c:pt idx="275">
                  <c:v>45.963558166666694</c:v>
                </c:pt>
                <c:pt idx="276">
                  <c:v>62.841755666666749</c:v>
                </c:pt>
                <c:pt idx="277">
                  <c:v>63.72692333333341</c:v>
                </c:pt>
                <c:pt idx="278">
                  <c:v>71.51427416666678</c:v>
                </c:pt>
                <c:pt idx="279">
                  <c:v>69.043166666666707</c:v>
                </c:pt>
                <c:pt idx="280">
                  <c:v>65.113775833333435</c:v>
                </c:pt>
                <c:pt idx="281">
                  <c:v>61.005775000000106</c:v>
                </c:pt>
                <c:pt idx="282">
                  <c:v>56.122453333333382</c:v>
                </c:pt>
                <c:pt idx="283">
                  <c:v>47.395003333333364</c:v>
                </c:pt>
                <c:pt idx="284">
                  <c:v>41.32246</c:v>
                </c:pt>
                <c:pt idx="285">
                  <c:v>52.99860000000001</c:v>
                </c:pt>
                <c:pt idx="286">
                  <c:v>51.873300000000029</c:v>
                </c:pt>
                <c:pt idx="287">
                  <c:v>47.455216000000007</c:v>
                </c:pt>
                <c:pt idx="288">
                  <c:v>67.393851999999995</c:v>
                </c:pt>
                <c:pt idx="289">
                  <c:v>94.489364999999935</c:v>
                </c:pt>
                <c:pt idx="290">
                  <c:v>108.84167783333331</c:v>
                </c:pt>
                <c:pt idx="291">
                  <c:v>92.088064166666697</c:v>
                </c:pt>
                <c:pt idx="292">
                  <c:v>72.362493666666708</c:v>
                </c:pt>
                <c:pt idx="293">
                  <c:v>64.466528333333343</c:v>
                </c:pt>
                <c:pt idx="294">
                  <c:v>90.853386666666736</c:v>
                </c:pt>
                <c:pt idx="295">
                  <c:v>76.087109500000054</c:v>
                </c:pt>
                <c:pt idx="296">
                  <c:v>51.986176000000043</c:v>
                </c:pt>
                <c:pt idx="297">
                  <c:v>85.111012166666669</c:v>
                </c:pt>
                <c:pt idx="298">
                  <c:v>77.625061500000029</c:v>
                </c:pt>
                <c:pt idx="299">
                  <c:v>76.689669166666675</c:v>
                </c:pt>
                <c:pt idx="300">
                  <c:v>76.475845999999976</c:v>
                </c:pt>
                <c:pt idx="301">
                  <c:v>97.043785833333359</c:v>
                </c:pt>
                <c:pt idx="302">
                  <c:v>94.950297500000019</c:v>
                </c:pt>
                <c:pt idx="303">
                  <c:v>86.479679999999959</c:v>
                </c:pt>
                <c:pt idx="304">
                  <c:v>105.2155199999998</c:v>
                </c:pt>
                <c:pt idx="305">
                  <c:v>105.2155199999999</c:v>
                </c:pt>
                <c:pt idx="306">
                  <c:v>105.2155199999999</c:v>
                </c:pt>
                <c:pt idx="307">
                  <c:v>106.9209346666666</c:v>
                </c:pt>
                <c:pt idx="308">
                  <c:v>108.32288133333319</c:v>
                </c:pt>
                <c:pt idx="309">
                  <c:v>111.34741333333299</c:v>
                </c:pt>
                <c:pt idx="310">
                  <c:v>104.4475156666665</c:v>
                </c:pt>
                <c:pt idx="311">
                  <c:v>118.2751503333331</c:v>
                </c:pt>
                <c:pt idx="312">
                  <c:v>108.33629599999981</c:v>
                </c:pt>
                <c:pt idx="313">
                  <c:v>111.65282399999981</c:v>
                </c:pt>
                <c:pt idx="314">
                  <c:v>119.0516063333332</c:v>
                </c:pt>
                <c:pt idx="315">
                  <c:v>113.12627499999981</c:v>
                </c:pt>
                <c:pt idx="316">
                  <c:v>123.8657116666665</c:v>
                </c:pt>
                <c:pt idx="317">
                  <c:v>109.90405466666661</c:v>
                </c:pt>
                <c:pt idx="318">
                  <c:v>87.036969666666593</c:v>
                </c:pt>
                <c:pt idx="319">
                  <c:v>90.792880666666505</c:v>
                </c:pt>
                <c:pt idx="320">
                  <c:v>82.028329166666538</c:v>
                </c:pt>
                <c:pt idx="321">
                  <c:v>91.141077666666519</c:v>
                </c:pt>
                <c:pt idx="322">
                  <c:v>87.915045999999862</c:v>
                </c:pt>
                <c:pt idx="323">
                  <c:v>93.364669999999819</c:v>
                </c:pt>
                <c:pt idx="324">
                  <c:v>127.11386116666631</c:v>
                </c:pt>
                <c:pt idx="325">
                  <c:v>127.77505883333299</c:v>
                </c:pt>
                <c:pt idx="326">
                  <c:v>132.03128016666631</c:v>
                </c:pt>
                <c:pt idx="327">
                  <c:v>112.1981343333331</c:v>
                </c:pt>
                <c:pt idx="328">
                  <c:v>113.37938566666631</c:v>
                </c:pt>
                <c:pt idx="329">
                  <c:v>88.045849999999959</c:v>
                </c:pt>
                <c:pt idx="330">
                  <c:v>88.883996333333229</c:v>
                </c:pt>
                <c:pt idx="331">
                  <c:v>85.70781999999997</c:v>
                </c:pt>
                <c:pt idx="332">
                  <c:v>90.96557116666655</c:v>
                </c:pt>
                <c:pt idx="333">
                  <c:v>104.23210433333321</c:v>
                </c:pt>
                <c:pt idx="334">
                  <c:v>105.6281161666666</c:v>
                </c:pt>
                <c:pt idx="335">
                  <c:v>104.71299816666659</c:v>
                </c:pt>
                <c:pt idx="336">
                  <c:v>95.098483666666439</c:v>
                </c:pt>
                <c:pt idx="337">
                  <c:v>81.873422500000004</c:v>
                </c:pt>
                <c:pt idx="338">
                  <c:v>83.531357499999913</c:v>
                </c:pt>
                <c:pt idx="339">
                  <c:v>78.490928999999966</c:v>
                </c:pt>
                <c:pt idx="340">
                  <c:v>76.654911499999884</c:v>
                </c:pt>
                <c:pt idx="341">
                  <c:v>80.601463333333214</c:v>
                </c:pt>
                <c:pt idx="342">
                  <c:v>79.867290999999938</c:v>
                </c:pt>
                <c:pt idx="343">
                  <c:v>99.053169500000024</c:v>
                </c:pt>
                <c:pt idx="344">
                  <c:v>99.259569833333387</c:v>
                </c:pt>
                <c:pt idx="345">
                  <c:v>96.7192583333333</c:v>
                </c:pt>
                <c:pt idx="346">
                  <c:v>77.942205499999943</c:v>
                </c:pt>
                <c:pt idx="347">
                  <c:v>62.938409333333304</c:v>
                </c:pt>
                <c:pt idx="348">
                  <c:v>69.325321999999957</c:v>
                </c:pt>
                <c:pt idx="349">
                  <c:v>64.93899666666664</c:v>
                </c:pt>
                <c:pt idx="350">
                  <c:v>79.114119833333277</c:v>
                </c:pt>
                <c:pt idx="351">
                  <c:v>59.746241166666749</c:v>
                </c:pt>
                <c:pt idx="352">
                  <c:v>74.225360833333369</c:v>
                </c:pt>
                <c:pt idx="353">
                  <c:v>47.693950000000044</c:v>
                </c:pt>
                <c:pt idx="354">
                  <c:v>75.384625999999912</c:v>
                </c:pt>
                <c:pt idx="355">
                  <c:v>79.499553999999947</c:v>
                </c:pt>
                <c:pt idx="356">
                  <c:v>65.042615833333386</c:v>
                </c:pt>
                <c:pt idx="357">
                  <c:v>54.429971999999999</c:v>
                </c:pt>
                <c:pt idx="358">
                  <c:v>56.894399999999969</c:v>
                </c:pt>
                <c:pt idx="359">
                  <c:v>76.418279166666508</c:v>
                </c:pt>
                <c:pt idx="360">
                  <c:v>70.26719999999986</c:v>
                </c:pt>
                <c:pt idx="361">
                  <c:v>65.377772999999948</c:v>
                </c:pt>
                <c:pt idx="362">
                  <c:v>54.315134999999991</c:v>
                </c:pt>
                <c:pt idx="363">
                  <c:v>49.700159999999954</c:v>
                </c:pt>
                <c:pt idx="364">
                  <c:v>55.444319999999912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36544"/>
        <c:axId val="341736936"/>
      </c:areaChart>
      <c:lineChart>
        <c:grouping val="standard"/>
        <c:varyColors val="0"/>
        <c:ser>
          <c:idx val="2"/>
          <c:order val="2"/>
          <c:tx>
            <c:strRef>
              <c:f>'Data 2'!$F$219</c:f>
              <c:strCache>
                <c:ptCount val="1"/>
                <c:pt idx="0">
                  <c:v>Demanda (b.c.)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'Data 2'!$C$220:$C$584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2'!$F$220:$F$584</c:f>
              <c:numCache>
                <c:formatCode>0</c:formatCode>
                <c:ptCount val="365"/>
                <c:pt idx="0">
                  <c:v>575.42048799999998</c:v>
                </c:pt>
                <c:pt idx="1">
                  <c:v>672.59148400000004</c:v>
                </c:pt>
                <c:pt idx="2">
                  <c:v>658.44784400000003</c:v>
                </c:pt>
                <c:pt idx="3">
                  <c:v>625.94465000000002</c:v>
                </c:pt>
                <c:pt idx="4">
                  <c:v>681.00762699999996</c:v>
                </c:pt>
                <c:pt idx="5">
                  <c:v>603.47675800000002</c:v>
                </c:pt>
                <c:pt idx="6">
                  <c:v>760.53940800000009</c:v>
                </c:pt>
                <c:pt idx="7">
                  <c:v>785.58997299999999</c:v>
                </c:pt>
                <c:pt idx="8">
                  <c:v>784.0660969999999</c:v>
                </c:pt>
                <c:pt idx="9">
                  <c:v>688.90453400000001</c:v>
                </c:pt>
                <c:pt idx="10">
                  <c:v>639.27499499999999</c:v>
                </c:pt>
                <c:pt idx="11">
                  <c:v>754.7790379999999</c:v>
                </c:pt>
                <c:pt idx="12">
                  <c:v>766.62766199999999</c:v>
                </c:pt>
                <c:pt idx="13">
                  <c:v>774.66584599999999</c:v>
                </c:pt>
                <c:pt idx="14">
                  <c:v>766.084566</c:v>
                </c:pt>
                <c:pt idx="15">
                  <c:v>766.42274299999997</c:v>
                </c:pt>
                <c:pt idx="16">
                  <c:v>697.23071400000003</c:v>
                </c:pt>
                <c:pt idx="17">
                  <c:v>668.89746300000002</c:v>
                </c:pt>
                <c:pt idx="18">
                  <c:v>790.60382800000002</c:v>
                </c:pt>
                <c:pt idx="19">
                  <c:v>820.89923499999998</c:v>
                </c:pt>
                <c:pt idx="20">
                  <c:v>815.96327800000006</c:v>
                </c:pt>
                <c:pt idx="21">
                  <c:v>810.88861299999996</c:v>
                </c:pt>
                <c:pt idx="22">
                  <c:v>795.68968900000004</c:v>
                </c:pt>
                <c:pt idx="23">
                  <c:v>713.309256</c:v>
                </c:pt>
                <c:pt idx="24">
                  <c:v>658.8858590000001</c:v>
                </c:pt>
                <c:pt idx="25">
                  <c:v>776.45693500000004</c:v>
                </c:pt>
                <c:pt idx="26">
                  <c:v>788.37655500000005</c:v>
                </c:pt>
                <c:pt idx="27">
                  <c:v>779.56345700000008</c:v>
                </c:pt>
                <c:pt idx="28">
                  <c:v>780.82142699999997</c:v>
                </c:pt>
                <c:pt idx="29">
                  <c:v>773.54403300000001</c:v>
                </c:pt>
                <c:pt idx="30">
                  <c:v>688.48421299999995</c:v>
                </c:pt>
                <c:pt idx="31">
                  <c:v>655.05174</c:v>
                </c:pt>
                <c:pt idx="32">
                  <c:v>786.28889500000002</c:v>
                </c:pt>
                <c:pt idx="33">
                  <c:v>807.578665</c:v>
                </c:pt>
                <c:pt idx="34">
                  <c:v>820.16817600000002</c:v>
                </c:pt>
                <c:pt idx="35">
                  <c:v>818.85340199999996</c:v>
                </c:pt>
                <c:pt idx="36">
                  <c:v>820.10793500000011</c:v>
                </c:pt>
                <c:pt idx="37">
                  <c:v>746.75496699999997</c:v>
                </c:pt>
                <c:pt idx="38">
                  <c:v>682.76574100000005</c:v>
                </c:pt>
                <c:pt idx="39">
                  <c:v>795.58507499999996</c:v>
                </c:pt>
                <c:pt idx="40">
                  <c:v>811.10305700000004</c:v>
                </c:pt>
                <c:pt idx="41">
                  <c:v>797.37588800000003</c:v>
                </c:pt>
                <c:pt idx="42">
                  <c:v>786.00784099999998</c:v>
                </c:pt>
                <c:pt idx="43">
                  <c:v>761.29633999999999</c:v>
                </c:pt>
                <c:pt idx="44">
                  <c:v>684.15303099999994</c:v>
                </c:pt>
                <c:pt idx="45">
                  <c:v>631.01764200000002</c:v>
                </c:pt>
                <c:pt idx="46">
                  <c:v>740.78695499999992</c:v>
                </c:pt>
                <c:pt idx="47">
                  <c:v>770.94534499999997</c:v>
                </c:pt>
                <c:pt idx="48">
                  <c:v>758.55981900000006</c:v>
                </c:pt>
                <c:pt idx="49">
                  <c:v>739.42193000000009</c:v>
                </c:pt>
                <c:pt idx="50">
                  <c:v>745.01813200000004</c:v>
                </c:pt>
                <c:pt idx="51">
                  <c:v>685.61627899999996</c:v>
                </c:pt>
                <c:pt idx="52">
                  <c:v>637.30743700000005</c:v>
                </c:pt>
                <c:pt idx="53">
                  <c:v>751.20430299999998</c:v>
                </c:pt>
                <c:pt idx="54">
                  <c:v>773.62981300000001</c:v>
                </c:pt>
                <c:pt idx="55">
                  <c:v>768.00587300000007</c:v>
                </c:pt>
                <c:pt idx="56">
                  <c:v>752.72163799999998</c:v>
                </c:pt>
                <c:pt idx="57">
                  <c:v>734.68666500000006</c:v>
                </c:pt>
                <c:pt idx="58">
                  <c:v>658.41049299999997</c:v>
                </c:pt>
                <c:pt idx="59">
                  <c:v>599.31366299999991</c:v>
                </c:pt>
                <c:pt idx="60">
                  <c:v>698.81675399999995</c:v>
                </c:pt>
                <c:pt idx="61">
                  <c:v>702.91477300000008</c:v>
                </c:pt>
                <c:pt idx="62">
                  <c:v>716.26255100000003</c:v>
                </c:pt>
                <c:pt idx="63">
                  <c:v>724.23169499999995</c:v>
                </c:pt>
                <c:pt idx="64">
                  <c:v>713.51928099999998</c:v>
                </c:pt>
                <c:pt idx="65">
                  <c:v>626.67872</c:v>
                </c:pt>
                <c:pt idx="66">
                  <c:v>581.53828399999998</c:v>
                </c:pt>
                <c:pt idx="67">
                  <c:v>691.26995799999997</c:v>
                </c:pt>
                <c:pt idx="68">
                  <c:v>700.98978599999998</c:v>
                </c:pt>
                <c:pt idx="69">
                  <c:v>693.62515099999996</c:v>
                </c:pt>
                <c:pt idx="70">
                  <c:v>689.25967900000001</c:v>
                </c:pt>
                <c:pt idx="71">
                  <c:v>703.49001800000008</c:v>
                </c:pt>
                <c:pt idx="72">
                  <c:v>651.86233400000003</c:v>
                </c:pt>
                <c:pt idx="73">
                  <c:v>605.47905100000003</c:v>
                </c:pt>
                <c:pt idx="74">
                  <c:v>713.02619900000002</c:v>
                </c:pt>
                <c:pt idx="75">
                  <c:v>733.27536999999995</c:v>
                </c:pt>
                <c:pt idx="76">
                  <c:v>738.05664300000001</c:v>
                </c:pt>
                <c:pt idx="77">
                  <c:v>686.934934</c:v>
                </c:pt>
                <c:pt idx="78">
                  <c:v>707.47875299999998</c:v>
                </c:pt>
                <c:pt idx="79">
                  <c:v>655.00618999999995</c:v>
                </c:pt>
                <c:pt idx="80">
                  <c:v>612.58599199999992</c:v>
                </c:pt>
                <c:pt idx="81">
                  <c:v>730.65223700000001</c:v>
                </c:pt>
                <c:pt idx="82">
                  <c:v>751.9717290000001</c:v>
                </c:pt>
                <c:pt idx="83">
                  <c:v>745.95704000000001</c:v>
                </c:pt>
                <c:pt idx="84">
                  <c:v>733.01896099999999</c:v>
                </c:pt>
                <c:pt idx="85">
                  <c:v>706.23767500000008</c:v>
                </c:pt>
                <c:pt idx="86">
                  <c:v>624.79776500000003</c:v>
                </c:pt>
                <c:pt idx="87">
                  <c:v>551.00269300000002</c:v>
                </c:pt>
                <c:pt idx="88">
                  <c:v>651.43156700000009</c:v>
                </c:pt>
                <c:pt idx="89">
                  <c:v>649.30881299999999</c:v>
                </c:pt>
                <c:pt idx="90">
                  <c:v>645.72425600000008</c:v>
                </c:pt>
                <c:pt idx="91">
                  <c:v>571.09135700000002</c:v>
                </c:pt>
                <c:pt idx="92">
                  <c:v>514.62481000000002</c:v>
                </c:pt>
                <c:pt idx="93">
                  <c:v>541.04757499999994</c:v>
                </c:pt>
                <c:pt idx="94">
                  <c:v>525.14480600000002</c:v>
                </c:pt>
                <c:pt idx="95">
                  <c:v>572.46452099999999</c:v>
                </c:pt>
                <c:pt idx="96">
                  <c:v>648.50964099999999</c:v>
                </c:pt>
                <c:pt idx="97">
                  <c:v>669.91113699999994</c:v>
                </c:pt>
                <c:pt idx="98">
                  <c:v>680.25411299999996</c:v>
                </c:pt>
                <c:pt idx="99">
                  <c:v>670.93175199999996</c:v>
                </c:pt>
                <c:pt idx="100">
                  <c:v>609.83659</c:v>
                </c:pt>
                <c:pt idx="101">
                  <c:v>562.01590300000009</c:v>
                </c:pt>
                <c:pt idx="102">
                  <c:v>649.27627099999995</c:v>
                </c:pt>
                <c:pt idx="103">
                  <c:v>667.58108400000003</c:v>
                </c:pt>
                <c:pt idx="104">
                  <c:v>673.96673600000008</c:v>
                </c:pt>
                <c:pt idx="105">
                  <c:v>665.75767000000008</c:v>
                </c:pt>
                <c:pt idx="106">
                  <c:v>667.1895209999999</c:v>
                </c:pt>
                <c:pt idx="107">
                  <c:v>598.96281799999997</c:v>
                </c:pt>
                <c:pt idx="108">
                  <c:v>553.93596600000001</c:v>
                </c:pt>
                <c:pt idx="109">
                  <c:v>643.65120300000001</c:v>
                </c:pt>
                <c:pt idx="110">
                  <c:v>662.80265399999996</c:v>
                </c:pt>
                <c:pt idx="111">
                  <c:v>658.93644400000005</c:v>
                </c:pt>
                <c:pt idx="112">
                  <c:v>648.18180299999995</c:v>
                </c:pt>
                <c:pt idx="113">
                  <c:v>636.22864599999991</c:v>
                </c:pt>
                <c:pt idx="114">
                  <c:v>599.66721699999994</c:v>
                </c:pt>
                <c:pt idx="115">
                  <c:v>552.29586300000005</c:v>
                </c:pt>
                <c:pt idx="116">
                  <c:v>649.72075600000005</c:v>
                </c:pt>
                <c:pt idx="117">
                  <c:v>659.77964099999997</c:v>
                </c:pt>
                <c:pt idx="118">
                  <c:v>662.58533499999999</c:v>
                </c:pt>
                <c:pt idx="119">
                  <c:v>670.83946600000002</c:v>
                </c:pt>
                <c:pt idx="120">
                  <c:v>545.95156299999996</c:v>
                </c:pt>
                <c:pt idx="121">
                  <c:v>567.28912300000002</c:v>
                </c:pt>
                <c:pt idx="122">
                  <c:v>551.42188600000009</c:v>
                </c:pt>
                <c:pt idx="123">
                  <c:v>660.77808800000003</c:v>
                </c:pt>
                <c:pt idx="124">
                  <c:v>673.14155000000005</c:v>
                </c:pt>
                <c:pt idx="125">
                  <c:v>666.00357400000007</c:v>
                </c:pt>
                <c:pt idx="126">
                  <c:v>674.33637600000009</c:v>
                </c:pt>
                <c:pt idx="127">
                  <c:v>678.53926100000001</c:v>
                </c:pt>
                <c:pt idx="128">
                  <c:v>611.75904000000003</c:v>
                </c:pt>
                <c:pt idx="129">
                  <c:v>562.64093800000001</c:v>
                </c:pt>
                <c:pt idx="130">
                  <c:v>671.68045600000005</c:v>
                </c:pt>
                <c:pt idx="131">
                  <c:v>688.12151700000004</c:v>
                </c:pt>
                <c:pt idx="132">
                  <c:v>698.38768999999991</c:v>
                </c:pt>
                <c:pt idx="133">
                  <c:v>711.74916700000006</c:v>
                </c:pt>
                <c:pt idx="134">
                  <c:v>667.644363</c:v>
                </c:pt>
                <c:pt idx="135">
                  <c:v>604.04303300000004</c:v>
                </c:pt>
                <c:pt idx="136">
                  <c:v>561.30162199999995</c:v>
                </c:pt>
                <c:pt idx="137">
                  <c:v>669.31807600000002</c:v>
                </c:pt>
                <c:pt idx="138">
                  <c:v>682.49742000000003</c:v>
                </c:pt>
                <c:pt idx="139">
                  <c:v>669.95877500000006</c:v>
                </c:pt>
                <c:pt idx="140">
                  <c:v>663.34948600000007</c:v>
                </c:pt>
                <c:pt idx="141">
                  <c:v>665.16740200000004</c:v>
                </c:pt>
                <c:pt idx="142">
                  <c:v>604.46756000000005</c:v>
                </c:pt>
                <c:pt idx="143">
                  <c:v>553.69613700000002</c:v>
                </c:pt>
                <c:pt idx="144">
                  <c:v>649.93887600000005</c:v>
                </c:pt>
                <c:pt idx="145">
                  <c:v>672.40486699999997</c:v>
                </c:pt>
                <c:pt idx="146">
                  <c:v>679.40666399999998</c:v>
                </c:pt>
                <c:pt idx="147">
                  <c:v>686.49132999999995</c:v>
                </c:pt>
                <c:pt idx="148">
                  <c:v>676.056603</c:v>
                </c:pt>
                <c:pt idx="149">
                  <c:v>606.19614000000001</c:v>
                </c:pt>
                <c:pt idx="150">
                  <c:v>558.59132499999998</c:v>
                </c:pt>
                <c:pt idx="151">
                  <c:v>668.14398899999992</c:v>
                </c:pt>
                <c:pt idx="152">
                  <c:v>700.58109000000002</c:v>
                </c:pt>
                <c:pt idx="153">
                  <c:v>706.56613700000003</c:v>
                </c:pt>
                <c:pt idx="154">
                  <c:v>690.95028300000001</c:v>
                </c:pt>
                <c:pt idx="155">
                  <c:v>700.16166099999998</c:v>
                </c:pt>
                <c:pt idx="156">
                  <c:v>639.638238</c:v>
                </c:pt>
                <c:pt idx="157">
                  <c:v>586.807998</c:v>
                </c:pt>
                <c:pt idx="158">
                  <c:v>709.469919</c:v>
                </c:pt>
                <c:pt idx="159">
                  <c:v>716.54273400000011</c:v>
                </c:pt>
                <c:pt idx="160">
                  <c:v>716.83165800000006</c:v>
                </c:pt>
                <c:pt idx="161">
                  <c:v>704.69864300000006</c:v>
                </c:pt>
                <c:pt idx="162">
                  <c:v>684.62249699999995</c:v>
                </c:pt>
                <c:pt idx="163">
                  <c:v>612.52693999999997</c:v>
                </c:pt>
                <c:pt idx="164">
                  <c:v>556.48208999999997</c:v>
                </c:pt>
                <c:pt idx="165">
                  <c:v>658.39790200000004</c:v>
                </c:pt>
                <c:pt idx="166">
                  <c:v>663.45889099999999</c:v>
                </c:pt>
                <c:pt idx="167">
                  <c:v>678.58795900000007</c:v>
                </c:pt>
                <c:pt idx="168">
                  <c:v>686.4846409999999</c:v>
                </c:pt>
                <c:pt idx="169">
                  <c:v>698.89515599999993</c:v>
                </c:pt>
                <c:pt idx="170">
                  <c:v>640.7520649999999</c:v>
                </c:pt>
                <c:pt idx="171">
                  <c:v>588.54066</c:v>
                </c:pt>
                <c:pt idx="172">
                  <c:v>705.271838</c:v>
                </c:pt>
                <c:pt idx="173">
                  <c:v>703.68600900000001</c:v>
                </c:pt>
                <c:pt idx="174">
                  <c:v>663.85831999999994</c:v>
                </c:pt>
                <c:pt idx="175">
                  <c:v>711.29736500000001</c:v>
                </c:pt>
                <c:pt idx="176">
                  <c:v>730.36772299999996</c:v>
                </c:pt>
                <c:pt idx="177">
                  <c:v>679.10664300000008</c:v>
                </c:pt>
                <c:pt idx="178">
                  <c:v>630.96488499999998</c:v>
                </c:pt>
                <c:pt idx="179">
                  <c:v>759.05955599999993</c:v>
                </c:pt>
                <c:pt idx="180">
                  <c:v>781.69035199999996</c:v>
                </c:pt>
                <c:pt idx="181">
                  <c:v>778.75746600000002</c:v>
                </c:pt>
                <c:pt idx="182">
                  <c:v>759.82264399999997</c:v>
                </c:pt>
                <c:pt idx="183">
                  <c:v>762.417551</c:v>
                </c:pt>
                <c:pt idx="184">
                  <c:v>693.27235600000006</c:v>
                </c:pt>
                <c:pt idx="185">
                  <c:v>652.75155099999995</c:v>
                </c:pt>
                <c:pt idx="186">
                  <c:v>783.55716700000005</c:v>
                </c:pt>
                <c:pt idx="187">
                  <c:v>813.19259999999997</c:v>
                </c:pt>
                <c:pt idx="188">
                  <c:v>806.70058700000004</c:v>
                </c:pt>
                <c:pt idx="189">
                  <c:v>793.72991000000002</c:v>
                </c:pt>
                <c:pt idx="190">
                  <c:v>778.36209699999995</c:v>
                </c:pt>
                <c:pt idx="191">
                  <c:v>694.32959900000003</c:v>
                </c:pt>
                <c:pt idx="192">
                  <c:v>641.00340000000006</c:v>
                </c:pt>
                <c:pt idx="193">
                  <c:v>775.88296200000002</c:v>
                </c:pt>
                <c:pt idx="194">
                  <c:v>800.366758</c:v>
                </c:pt>
                <c:pt idx="195">
                  <c:v>805.94886199999996</c:v>
                </c:pt>
                <c:pt idx="196">
                  <c:v>800.39751699999999</c:v>
                </c:pt>
                <c:pt idx="197">
                  <c:v>803.45188300000007</c:v>
                </c:pt>
                <c:pt idx="198">
                  <c:v>706.89759199999992</c:v>
                </c:pt>
                <c:pt idx="199">
                  <c:v>645.32143200000007</c:v>
                </c:pt>
                <c:pt idx="200">
                  <c:v>793.53118599999993</c:v>
                </c:pt>
                <c:pt idx="201">
                  <c:v>813.85079099999996</c:v>
                </c:pt>
                <c:pt idx="202">
                  <c:v>800.37054499999999</c:v>
                </c:pt>
                <c:pt idx="203">
                  <c:v>803.84647199999995</c:v>
                </c:pt>
                <c:pt idx="204">
                  <c:v>790.76218799999992</c:v>
                </c:pt>
                <c:pt idx="205">
                  <c:v>688.22029799999996</c:v>
                </c:pt>
                <c:pt idx="206">
                  <c:v>636.419263</c:v>
                </c:pt>
                <c:pt idx="207">
                  <c:v>768.71257800000001</c:v>
                </c:pt>
                <c:pt idx="208">
                  <c:v>784.06750299999999</c:v>
                </c:pt>
                <c:pt idx="209">
                  <c:v>792.13379899999995</c:v>
                </c:pt>
                <c:pt idx="210">
                  <c:v>769.36248799999998</c:v>
                </c:pt>
                <c:pt idx="211">
                  <c:v>731.11047400000007</c:v>
                </c:pt>
                <c:pt idx="212">
                  <c:v>655.14873999999998</c:v>
                </c:pt>
                <c:pt idx="213">
                  <c:v>633.52447600000005</c:v>
                </c:pt>
                <c:pt idx="214">
                  <c:v>717.54544799999996</c:v>
                </c:pt>
                <c:pt idx="215">
                  <c:v>715.95669999999996</c:v>
                </c:pt>
                <c:pt idx="216">
                  <c:v>730.86459000000002</c:v>
                </c:pt>
                <c:pt idx="217">
                  <c:v>689.26132799999993</c:v>
                </c:pt>
                <c:pt idx="218">
                  <c:v>707.90887199999997</c:v>
                </c:pt>
                <c:pt idx="219">
                  <c:v>644.13698599999998</c:v>
                </c:pt>
                <c:pt idx="220">
                  <c:v>580.87630000000001</c:v>
                </c:pt>
                <c:pt idx="221">
                  <c:v>648.97861</c:v>
                </c:pt>
                <c:pt idx="222">
                  <c:v>650.95878000000005</c:v>
                </c:pt>
                <c:pt idx="223">
                  <c:v>671.93935499999998</c:v>
                </c:pt>
                <c:pt idx="224">
                  <c:v>711.58995400000003</c:v>
                </c:pt>
                <c:pt idx="225">
                  <c:v>676.24940800000002</c:v>
                </c:pt>
                <c:pt idx="226">
                  <c:v>600.04287899999997</c:v>
                </c:pt>
                <c:pt idx="227">
                  <c:v>561.27696400000002</c:v>
                </c:pt>
                <c:pt idx="228">
                  <c:v>640.10146499999996</c:v>
                </c:pt>
                <c:pt idx="229">
                  <c:v>648.27123699999993</c:v>
                </c:pt>
                <c:pt idx="230">
                  <c:v>647.90371100000004</c:v>
                </c:pt>
                <c:pt idx="231">
                  <c:v>673.79468599999996</c:v>
                </c:pt>
                <c:pt idx="232">
                  <c:v>681.30783200000008</c:v>
                </c:pt>
                <c:pt idx="233">
                  <c:v>641.82397600000002</c:v>
                </c:pt>
                <c:pt idx="234">
                  <c:v>629.73049800000001</c:v>
                </c:pt>
                <c:pt idx="235">
                  <c:v>685.535256</c:v>
                </c:pt>
                <c:pt idx="236">
                  <c:v>670.60181899999998</c:v>
                </c:pt>
                <c:pt idx="237">
                  <c:v>709.40724999999998</c:v>
                </c:pt>
                <c:pt idx="238">
                  <c:v>727.19728399999997</c:v>
                </c:pt>
                <c:pt idx="239">
                  <c:v>751.93620499999997</c:v>
                </c:pt>
                <c:pt idx="240">
                  <c:v>722.22364000000005</c:v>
                </c:pt>
                <c:pt idx="241">
                  <c:v>677.53843799999993</c:v>
                </c:pt>
                <c:pt idx="242">
                  <c:v>774.15998500000001</c:v>
                </c:pt>
                <c:pt idx="243">
                  <c:v>726.64171699999997</c:v>
                </c:pt>
                <c:pt idx="244">
                  <c:v>722.88143500000001</c:v>
                </c:pt>
                <c:pt idx="245">
                  <c:v>703.86565599999994</c:v>
                </c:pt>
                <c:pt idx="246">
                  <c:v>684.02727800000002</c:v>
                </c:pt>
                <c:pt idx="247">
                  <c:v>604.00330000000008</c:v>
                </c:pt>
                <c:pt idx="248">
                  <c:v>553.91379799999993</c:v>
                </c:pt>
                <c:pt idx="249">
                  <c:v>658.009638</c:v>
                </c:pt>
                <c:pt idx="250">
                  <c:v>657.37782400000003</c:v>
                </c:pt>
                <c:pt idx="251">
                  <c:v>682.59104100000002</c:v>
                </c:pt>
                <c:pt idx="252">
                  <c:v>680.389678</c:v>
                </c:pt>
                <c:pt idx="253">
                  <c:v>656.16621499999997</c:v>
                </c:pt>
                <c:pt idx="254">
                  <c:v>611.78079400000001</c:v>
                </c:pt>
                <c:pt idx="255">
                  <c:v>572.91299100000003</c:v>
                </c:pt>
                <c:pt idx="256">
                  <c:v>662.06022999999993</c:v>
                </c:pt>
                <c:pt idx="257">
                  <c:v>676.62780899999996</c:v>
                </c:pt>
                <c:pt idx="258">
                  <c:v>691.94719700000007</c:v>
                </c:pt>
                <c:pt idx="259">
                  <c:v>673.86003000000005</c:v>
                </c:pt>
                <c:pt idx="260">
                  <c:v>662.94270400000005</c:v>
                </c:pt>
                <c:pt idx="261">
                  <c:v>602.53416200000004</c:v>
                </c:pt>
                <c:pt idx="262">
                  <c:v>557.99584199999993</c:v>
                </c:pt>
                <c:pt idx="263">
                  <c:v>668.58845900000006</c:v>
                </c:pt>
                <c:pt idx="264">
                  <c:v>683.256801</c:v>
                </c:pt>
                <c:pt idx="265">
                  <c:v>680.58632799999998</c:v>
                </c:pt>
                <c:pt idx="266">
                  <c:v>674.06379900000002</c:v>
                </c:pt>
                <c:pt idx="267">
                  <c:v>671.256846</c:v>
                </c:pt>
                <c:pt idx="268">
                  <c:v>605.23161800000003</c:v>
                </c:pt>
                <c:pt idx="269">
                  <c:v>560.12632900000006</c:v>
                </c:pt>
                <c:pt idx="270">
                  <c:v>661.07131400000003</c:v>
                </c:pt>
                <c:pt idx="271">
                  <c:v>673.89155900000003</c:v>
                </c:pt>
                <c:pt idx="272">
                  <c:v>669.44063399999993</c:v>
                </c:pt>
                <c:pt idx="273">
                  <c:v>669.02714800000001</c:v>
                </c:pt>
                <c:pt idx="274">
                  <c:v>664.25241700000004</c:v>
                </c:pt>
                <c:pt idx="275">
                  <c:v>597.39046999999994</c:v>
                </c:pt>
                <c:pt idx="276">
                  <c:v>554.88542900000004</c:v>
                </c:pt>
                <c:pt idx="277">
                  <c:v>676.49750500000005</c:v>
                </c:pt>
                <c:pt idx="278">
                  <c:v>678.94383600000003</c:v>
                </c:pt>
                <c:pt idx="279">
                  <c:v>666.8543249999999</c:v>
                </c:pt>
                <c:pt idx="280">
                  <c:v>663.78225100000009</c:v>
                </c:pt>
                <c:pt idx="281">
                  <c:v>648.50814700000001</c:v>
                </c:pt>
                <c:pt idx="282">
                  <c:v>586.45927599999993</c:v>
                </c:pt>
                <c:pt idx="283">
                  <c:v>544.92945900000007</c:v>
                </c:pt>
                <c:pt idx="284">
                  <c:v>553.69470700000011</c:v>
                </c:pt>
                <c:pt idx="285">
                  <c:v>645.85571300000004</c:v>
                </c:pt>
                <c:pt idx="286">
                  <c:v>652.63324299999999</c:v>
                </c:pt>
                <c:pt idx="287">
                  <c:v>660.28725499999996</c:v>
                </c:pt>
                <c:pt idx="288">
                  <c:v>655.49831499999993</c:v>
                </c:pt>
                <c:pt idx="289">
                  <c:v>602.68890599999997</c:v>
                </c:pt>
                <c:pt idx="290">
                  <c:v>554.4358739999999</c:v>
                </c:pt>
                <c:pt idx="291">
                  <c:v>664.25896</c:v>
                </c:pt>
                <c:pt idx="292">
                  <c:v>668.88645499999996</c:v>
                </c:pt>
                <c:pt idx="293">
                  <c:v>668.64777500000002</c:v>
                </c:pt>
                <c:pt idx="294">
                  <c:v>657.39444700000001</c:v>
                </c:pt>
                <c:pt idx="295">
                  <c:v>660.07173299999999</c:v>
                </c:pt>
                <c:pt idx="296">
                  <c:v>597.33219400000007</c:v>
                </c:pt>
                <c:pt idx="297">
                  <c:v>570.69706999999994</c:v>
                </c:pt>
                <c:pt idx="298">
                  <c:v>662.75593700000002</c:v>
                </c:pt>
                <c:pt idx="299">
                  <c:v>675.357978</c:v>
                </c:pt>
                <c:pt idx="300">
                  <c:v>678.04891500000008</c:v>
                </c:pt>
                <c:pt idx="301">
                  <c:v>673.57824899999991</c:v>
                </c:pt>
                <c:pt idx="302">
                  <c:v>668.35729500000002</c:v>
                </c:pt>
                <c:pt idx="303">
                  <c:v>602.25895300000002</c:v>
                </c:pt>
                <c:pt idx="304">
                  <c:v>552.82003699999996</c:v>
                </c:pt>
                <c:pt idx="305">
                  <c:v>638.543453</c:v>
                </c:pt>
                <c:pt idx="306">
                  <c:v>682.68336299999999</c:v>
                </c:pt>
                <c:pt idx="307">
                  <c:v>681.225054</c:v>
                </c:pt>
                <c:pt idx="308">
                  <c:v>675.49455399999999</c:v>
                </c:pt>
                <c:pt idx="309">
                  <c:v>669.85911399999998</c:v>
                </c:pt>
                <c:pt idx="310">
                  <c:v>599.73860500000001</c:v>
                </c:pt>
                <c:pt idx="311">
                  <c:v>559.74933399999998</c:v>
                </c:pt>
                <c:pt idx="312">
                  <c:v>647.72324300000002</c:v>
                </c:pt>
                <c:pt idx="313">
                  <c:v>663.41976</c:v>
                </c:pt>
                <c:pt idx="314">
                  <c:v>664.88947199999996</c:v>
                </c:pt>
                <c:pt idx="315">
                  <c:v>664.880942</c:v>
                </c:pt>
                <c:pt idx="316">
                  <c:v>668.69906000000003</c:v>
                </c:pt>
                <c:pt idx="317">
                  <c:v>595.16769999999997</c:v>
                </c:pt>
                <c:pt idx="318">
                  <c:v>550.19022199999995</c:v>
                </c:pt>
                <c:pt idx="319">
                  <c:v>675.40602800000011</c:v>
                </c:pt>
                <c:pt idx="320">
                  <c:v>694.51208099999997</c:v>
                </c:pt>
                <c:pt idx="321">
                  <c:v>695.01660100000004</c:v>
                </c:pt>
                <c:pt idx="322">
                  <c:v>689.89496400000007</c:v>
                </c:pt>
                <c:pt idx="323">
                  <c:v>697.86866099999997</c:v>
                </c:pt>
                <c:pt idx="324">
                  <c:v>633.34972100000005</c:v>
                </c:pt>
                <c:pt idx="325">
                  <c:v>590.83499500000005</c:v>
                </c:pt>
                <c:pt idx="326">
                  <c:v>723.77010699999994</c:v>
                </c:pt>
                <c:pt idx="327">
                  <c:v>744.50110900000004</c:v>
                </c:pt>
                <c:pt idx="328">
                  <c:v>749.10221000000001</c:v>
                </c:pt>
                <c:pt idx="329">
                  <c:v>740.81037600000002</c:v>
                </c:pt>
                <c:pt idx="330">
                  <c:v>728.24059299999999</c:v>
                </c:pt>
                <c:pt idx="331">
                  <c:v>657.8997730000001</c:v>
                </c:pt>
                <c:pt idx="332">
                  <c:v>613.16720200000009</c:v>
                </c:pt>
                <c:pt idx="333">
                  <c:v>727.56537600000001</c:v>
                </c:pt>
                <c:pt idx="334">
                  <c:v>738.40917400000001</c:v>
                </c:pt>
                <c:pt idx="335">
                  <c:v>736.48047699999995</c:v>
                </c:pt>
                <c:pt idx="336">
                  <c:v>739.76549999999997</c:v>
                </c:pt>
                <c:pt idx="337">
                  <c:v>732.33466099999998</c:v>
                </c:pt>
                <c:pt idx="338">
                  <c:v>656.89916599999992</c:v>
                </c:pt>
                <c:pt idx="339">
                  <c:v>609.91473199999996</c:v>
                </c:pt>
                <c:pt idx="340">
                  <c:v>646.53697499999998</c:v>
                </c:pt>
                <c:pt idx="341">
                  <c:v>617.37214700000004</c:v>
                </c:pt>
                <c:pt idx="342">
                  <c:v>722.67414500000007</c:v>
                </c:pt>
                <c:pt idx="343">
                  <c:v>743.88023199999998</c:v>
                </c:pt>
                <c:pt idx="344">
                  <c:v>740.94802599999991</c:v>
                </c:pt>
                <c:pt idx="345">
                  <c:v>668.16720299999997</c:v>
                </c:pt>
                <c:pt idx="346">
                  <c:v>624.54775100000006</c:v>
                </c:pt>
                <c:pt idx="347">
                  <c:v>741.47647199999994</c:v>
                </c:pt>
                <c:pt idx="348">
                  <c:v>744.383734</c:v>
                </c:pt>
                <c:pt idx="349">
                  <c:v>738.19320999999991</c:v>
                </c:pt>
                <c:pt idx="350">
                  <c:v>731.57851700000003</c:v>
                </c:pt>
                <c:pt idx="351">
                  <c:v>717.45717400000001</c:v>
                </c:pt>
                <c:pt idx="352">
                  <c:v>660.887655</c:v>
                </c:pt>
                <c:pt idx="353">
                  <c:v>609.52009499999997</c:v>
                </c:pt>
                <c:pt idx="354">
                  <c:v>701.914309</c:v>
                </c:pt>
                <c:pt idx="355">
                  <c:v>712.74065700000006</c:v>
                </c:pt>
                <c:pt idx="356">
                  <c:v>697.17536899999993</c:v>
                </c:pt>
                <c:pt idx="357">
                  <c:v>615.44651299999998</c:v>
                </c:pt>
                <c:pt idx="358">
                  <c:v>523.61383799999999</c:v>
                </c:pt>
                <c:pt idx="359">
                  <c:v>578.24569299999996</c:v>
                </c:pt>
                <c:pt idx="360">
                  <c:v>575.37556999999993</c:v>
                </c:pt>
                <c:pt idx="361">
                  <c:v>659.96759600000007</c:v>
                </c:pt>
                <c:pt idx="362">
                  <c:v>656.65722100000005</c:v>
                </c:pt>
                <c:pt idx="363">
                  <c:v>651.76933799999995</c:v>
                </c:pt>
                <c:pt idx="364">
                  <c:v>601.28006099999993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736544"/>
        <c:axId val="341736936"/>
      </c:lineChart>
      <c:dateAx>
        <c:axId val="341736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one"/>
        <c:spPr>
          <a:ln w="12700">
            <a:solidFill>
              <a:srgbClr val="969696"/>
            </a:solidFill>
            <a:prstDash val="solid"/>
          </a:ln>
        </c:spPr>
        <c:crossAx val="341736936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341736936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736544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029191473017094E-2"/>
          <c:y val="6.8783068783068779E-2"/>
          <c:w val="0.80090954484347987"/>
          <c:h val="6.7159105111861017E-2"/>
        </c:manualLayout>
      </c:layout>
      <c:overlay val="0"/>
      <c:txPr>
        <a:bodyPr/>
        <a:lstStyle/>
        <a:p>
          <a:pPr>
            <a:defRPr sz="47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RENOVABLES</a:t>
            </a:r>
          </a:p>
        </c:rich>
      </c:tx>
      <c:layout>
        <c:manualLayout>
          <c:xMode val="edge"/>
          <c:yMode val="edge"/>
          <c:x val="2.5338685032059018E-2"/>
          <c:y val="2.3529399607814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88629102420694"/>
          <c:y val="9.9242943780679313E-2"/>
          <c:w val="0.7658301347429064"/>
          <c:h val="0.719836154282539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1'!$C$121</c:f>
              <c:strCache>
                <c:ptCount val="1"/>
                <c:pt idx="0">
                  <c:v>Hidráulica (1)</c:v>
                </c:pt>
              </c:strCache>
            </c:strRef>
          </c:tx>
          <c:spPr>
            <a:solidFill>
              <a:srgbClr val="0090D1"/>
            </a:solidFill>
            <a:ln w="12700"/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1'!$D$121:$M$121</c:f>
              <c:numCache>
                <c:formatCode>#,##0</c:formatCode>
                <c:ptCount val="10"/>
                <c:pt idx="0">
                  <c:v>25374.948778999991</c:v>
                </c:pt>
                <c:pt idx="1">
                  <c:v>27104.303100000001</c:v>
                </c:pt>
                <c:pt idx="2">
                  <c:v>22933.781600000006</c:v>
                </c:pt>
                <c:pt idx="3">
                  <c:v>26185.975700000003</c:v>
                </c:pt>
                <c:pt idx="4">
                  <c:v>41833.774188099982</c:v>
                </c:pt>
                <c:pt idx="5">
                  <c:v>30269.749269500004</c:v>
                </c:pt>
                <c:pt idx="6">
                  <c:v>20308.536622399999</c:v>
                </c:pt>
                <c:pt idx="7">
                  <c:v>36505.845255000015</c:v>
                </c:pt>
                <c:pt idx="8">
                  <c:v>38797.681498299986</c:v>
                </c:pt>
                <c:pt idx="9">
                  <c:v>27651.158147700011</c:v>
                </c:pt>
              </c:numCache>
            </c:numRef>
          </c:val>
        </c:ser>
        <c:ser>
          <c:idx val="5"/>
          <c:order val="1"/>
          <c:tx>
            <c:strRef>
              <c:f>'Data 1'!$C$126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1'!$D$126:$M$126</c:f>
              <c:numCache>
                <c:formatCode>#,##0</c:formatCode>
                <c:ptCount val="10"/>
                <c:pt idx="0">
                  <c:v>22880.856075000003</c:v>
                </c:pt>
                <c:pt idx="1">
                  <c:v>27249.154999999999</c:v>
                </c:pt>
                <c:pt idx="2">
                  <c:v>31757.850000000006</c:v>
                </c:pt>
                <c:pt idx="3">
                  <c:v>37888.576999999997</c:v>
                </c:pt>
                <c:pt idx="4">
                  <c:v>43208.396000000001</c:v>
                </c:pt>
                <c:pt idx="5">
                  <c:v>42105.432999999997</c:v>
                </c:pt>
                <c:pt idx="6">
                  <c:v>48140.065000000002</c:v>
                </c:pt>
                <c:pt idx="7">
                  <c:v>54344.351999999999</c:v>
                </c:pt>
                <c:pt idx="8">
                  <c:v>50634.89</c:v>
                </c:pt>
                <c:pt idx="9">
                  <c:v>47707.211000000003</c:v>
                </c:pt>
              </c:numCache>
            </c:numRef>
          </c:val>
        </c:ser>
        <c:ser>
          <c:idx val="6"/>
          <c:order val="2"/>
          <c:tx>
            <c:strRef>
              <c:f>'Data 1'!$C$127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1'!$D$127:$M$127</c:f>
              <c:numCache>
                <c:formatCode>#,##0</c:formatCode>
                <c:ptCount val="10"/>
                <c:pt idx="0">
                  <c:v>102.37499899999992</c:v>
                </c:pt>
                <c:pt idx="1">
                  <c:v>462.577</c:v>
                </c:pt>
                <c:pt idx="2">
                  <c:v>2406.0700000000002</c:v>
                </c:pt>
                <c:pt idx="3">
                  <c:v>5829.0049999999992</c:v>
                </c:pt>
                <c:pt idx="4">
                  <c:v>6139.7820000000002</c:v>
                </c:pt>
                <c:pt idx="5">
                  <c:v>7091.6880000000001</c:v>
                </c:pt>
                <c:pt idx="6">
                  <c:v>7829.9009999999998</c:v>
                </c:pt>
                <c:pt idx="7">
                  <c:v>7918.0379999999996</c:v>
                </c:pt>
                <c:pt idx="8">
                  <c:v>7802.424</c:v>
                </c:pt>
                <c:pt idx="9">
                  <c:v>7838.6819999999998</c:v>
                </c:pt>
              </c:numCache>
            </c:numRef>
          </c:val>
        </c:ser>
        <c:ser>
          <c:idx val="9"/>
          <c:order val="3"/>
          <c:tx>
            <c:strRef>
              <c:f>'Data 1'!$C$128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1'!$D$128:$M$128</c:f>
              <c:numCache>
                <c:formatCode>#,##0</c:formatCode>
                <c:ptCount val="10"/>
                <c:pt idx="0">
                  <c:v>0</c:v>
                </c:pt>
                <c:pt idx="1">
                  <c:v>7.6269999999999998</c:v>
                </c:pt>
                <c:pt idx="2">
                  <c:v>15.378</c:v>
                </c:pt>
                <c:pt idx="3">
                  <c:v>129.82299999999998</c:v>
                </c:pt>
                <c:pt idx="4">
                  <c:v>691.62</c:v>
                </c:pt>
                <c:pt idx="5">
                  <c:v>1832.357</c:v>
                </c:pt>
                <c:pt idx="6">
                  <c:v>3444.134</c:v>
                </c:pt>
                <c:pt idx="7">
                  <c:v>4441.527</c:v>
                </c:pt>
                <c:pt idx="8">
                  <c:v>4958.915</c:v>
                </c:pt>
                <c:pt idx="9">
                  <c:v>5085.22</c:v>
                </c:pt>
              </c:numCache>
            </c:numRef>
          </c:val>
        </c:ser>
        <c:ser>
          <c:idx val="7"/>
          <c:order val="4"/>
          <c:tx>
            <c:strRef>
              <c:f>'Data 1'!$C$129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1'!$D$129:$M$129</c:f>
              <c:numCache>
                <c:formatCode>#,##0</c:formatCode>
                <c:ptCount val="10"/>
                <c:pt idx="0">
                  <c:v>2182.6066820000001</c:v>
                </c:pt>
                <c:pt idx="1">
                  <c:v>2375.6849999999999</c:v>
                </c:pt>
                <c:pt idx="2">
                  <c:v>2651.4889999999996</c:v>
                </c:pt>
                <c:pt idx="3">
                  <c:v>3044.2870000000003</c:v>
                </c:pt>
                <c:pt idx="4">
                  <c:v>3171.799</c:v>
                </c:pt>
                <c:pt idx="5">
                  <c:v>4284.8410000000003</c:v>
                </c:pt>
                <c:pt idx="6">
                  <c:v>4746.1490000000003</c:v>
                </c:pt>
                <c:pt idx="7">
                  <c:v>5065.5659999999998</c:v>
                </c:pt>
                <c:pt idx="8">
                  <c:v>4717.9780000000001</c:v>
                </c:pt>
                <c:pt idx="9">
                  <c:v>4614.5680000000002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94346512"/>
        <c:axId val="297872144"/>
      </c:barChart>
      <c:catAx>
        <c:axId val="294346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872144"/>
        <c:crosses val="autoZero"/>
        <c:auto val="1"/>
        <c:lblAlgn val="ctr"/>
        <c:lblOffset val="100"/>
        <c:noMultiLvlLbl val="0"/>
      </c:catAx>
      <c:valAx>
        <c:axId val="29787214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346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.90078530072998297"/>
          <c:w val="1"/>
          <c:h val="9.9214699270017179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</a:t>
            </a:r>
            <a:r>
              <a:rPr lang="es-ES" sz="700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RENOVABLES</a:t>
            </a:r>
            <a:endParaRPr lang="es-ES" sz="7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1574730038967977E-2"/>
          <c:y val="2.3529532698752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17227059709459"/>
          <c:y val="9.0494003210228643E-2"/>
          <c:w val="0.76954415517001884"/>
          <c:h val="0.720742141484282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1'!$C$122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 w="12700"/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1'!$D$122:$M$122</c:f>
              <c:numCache>
                <c:formatCode>#,##0</c:formatCode>
                <c:ptCount val="10"/>
                <c:pt idx="0">
                  <c:v>57353.705999999998</c:v>
                </c:pt>
                <c:pt idx="1">
                  <c:v>52638.926999999996</c:v>
                </c:pt>
                <c:pt idx="2">
                  <c:v>56460.290999999997</c:v>
                </c:pt>
                <c:pt idx="3">
                  <c:v>50549.445000000007</c:v>
                </c:pt>
                <c:pt idx="4">
                  <c:v>59242.321646999997</c:v>
                </c:pt>
                <c:pt idx="5">
                  <c:v>55103.931311</c:v>
                </c:pt>
                <c:pt idx="6">
                  <c:v>58666.987000000001</c:v>
                </c:pt>
                <c:pt idx="7">
                  <c:v>54306.887000000002</c:v>
                </c:pt>
                <c:pt idx="8">
                  <c:v>54870.239000000001</c:v>
                </c:pt>
                <c:pt idx="9">
                  <c:v>54754.839048000002</c:v>
                </c:pt>
              </c:numCache>
            </c:numRef>
          </c:val>
        </c:ser>
        <c:ser>
          <c:idx val="5"/>
          <c:order val="1"/>
          <c:tx>
            <c:strRef>
              <c:f>'Data 1'!$C$123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1'!$D$123:$M$123</c:f>
              <c:numCache>
                <c:formatCode>#,##0</c:formatCode>
                <c:ptCount val="10"/>
                <c:pt idx="0">
                  <c:v>62126.065000000002</c:v>
                </c:pt>
                <c:pt idx="1">
                  <c:v>67686.248000000007</c:v>
                </c:pt>
                <c:pt idx="2">
                  <c:v>43409.537000000004</c:v>
                </c:pt>
                <c:pt idx="3">
                  <c:v>31622.562000000002</c:v>
                </c:pt>
                <c:pt idx="4">
                  <c:v>20599.255834</c:v>
                </c:pt>
                <c:pt idx="5">
                  <c:v>40501.827406999997</c:v>
                </c:pt>
                <c:pt idx="6">
                  <c:v>51130.886037000004</c:v>
                </c:pt>
                <c:pt idx="7">
                  <c:v>37176.883000000002</c:v>
                </c:pt>
                <c:pt idx="8">
                  <c:v>41132.677000000003</c:v>
                </c:pt>
                <c:pt idx="9">
                  <c:v>50923.772366999998</c:v>
                </c:pt>
              </c:numCache>
            </c:numRef>
          </c:val>
        </c:ser>
        <c:ser>
          <c:idx val="6"/>
          <c:order val="2"/>
          <c:tx>
            <c:strRef>
              <c:f>'Data 1'!$C$124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1'!$D$124:$M$124</c:f>
              <c:numCache>
                <c:formatCode>#,##0</c:formatCode>
                <c:ptCount val="10"/>
                <c:pt idx="0">
                  <c:v>5396.0580000000009</c:v>
                </c:pt>
                <c:pt idx="1">
                  <c:v>2090.7650000000003</c:v>
                </c:pt>
                <c:pt idx="2">
                  <c:v>2074.895</c:v>
                </c:pt>
                <c:pt idx="3">
                  <c:v>1789.5900000000001</c:v>
                </c:pt>
                <c:pt idx="4">
                  <c:v>1566.0229999999999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3"/>
          <c:tx>
            <c:strRef>
              <c:f>'Data 1'!$C$125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1'!$D$125:$M$125</c:f>
              <c:numCache>
                <c:formatCode>#,##0</c:formatCode>
                <c:ptCount val="10"/>
                <c:pt idx="0">
                  <c:v>62122.434000000001</c:v>
                </c:pt>
                <c:pt idx="1">
                  <c:v>66572.867999999988</c:v>
                </c:pt>
                <c:pt idx="2">
                  <c:v>89100.732000000004</c:v>
                </c:pt>
                <c:pt idx="3">
                  <c:v>76379.284</c:v>
                </c:pt>
                <c:pt idx="4">
                  <c:v>62954.940244999998</c:v>
                </c:pt>
                <c:pt idx="5">
                  <c:v>49411.657005000001</c:v>
                </c:pt>
                <c:pt idx="6">
                  <c:v>37531.666770999989</c:v>
                </c:pt>
                <c:pt idx="7">
                  <c:v>24360.581872000002</c:v>
                </c:pt>
                <c:pt idx="8">
                  <c:v>21336.753903000001</c:v>
                </c:pt>
                <c:pt idx="9">
                  <c:v>25334.400002000002</c:v>
                </c:pt>
              </c:numCache>
            </c:numRef>
          </c:val>
        </c:ser>
        <c:ser>
          <c:idx val="7"/>
          <c:order val="4"/>
          <c:tx>
            <c:strRef>
              <c:f>'Data 1'!$C$130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1'!$D$130:$M$130</c:f>
              <c:numCache>
                <c:formatCode>#,##0</c:formatCode>
                <c:ptCount val="10"/>
                <c:pt idx="0">
                  <c:v>22318.939364999995</c:v>
                </c:pt>
                <c:pt idx="1">
                  <c:v>23327.756999999998</c:v>
                </c:pt>
                <c:pt idx="2">
                  <c:v>26575.975999999999</c:v>
                </c:pt>
                <c:pt idx="3">
                  <c:v>28465.934000000001</c:v>
                </c:pt>
                <c:pt idx="4">
                  <c:v>30789.052</c:v>
                </c:pt>
                <c:pt idx="5">
                  <c:v>32051.011999999999</c:v>
                </c:pt>
                <c:pt idx="6">
                  <c:v>33492.864000000001</c:v>
                </c:pt>
                <c:pt idx="7">
                  <c:v>32036.724999999999</c:v>
                </c:pt>
                <c:pt idx="8">
                  <c:v>25595.536</c:v>
                </c:pt>
                <c:pt idx="9">
                  <c:v>25076.298999999999</c:v>
                </c:pt>
              </c:numCache>
            </c:numRef>
          </c:val>
        </c:ser>
        <c:ser>
          <c:idx val="1"/>
          <c:order val="5"/>
          <c:tx>
            <c:strRef>
              <c:f>'Data 1'!$C$131</c:f>
              <c:strCache>
                <c:ptCount val="1"/>
                <c:pt idx="0">
                  <c:v>Residuos 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val>
            <c:numRef>
              <c:f>'Data 1'!$D$131:$M$131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1885.693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97874888"/>
        <c:axId val="297875280"/>
      </c:barChart>
      <c:catAx>
        <c:axId val="297874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875280"/>
        <c:crosses val="autoZero"/>
        <c:auto val="1"/>
        <c:lblAlgn val="ctr"/>
        <c:lblOffset val="100"/>
        <c:noMultiLvlLbl val="0"/>
      </c:catAx>
      <c:valAx>
        <c:axId val="29787528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874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.88389470433842809"/>
          <c:w val="1"/>
          <c:h val="0.1126487571406515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76338335066607"/>
          <c:y val="0.1065788469755234"/>
          <c:w val="0.61091556238397027"/>
          <c:h val="0.89342082239720033"/>
        </c:manualLayout>
      </c:layout>
      <c:doughnutChart>
        <c:varyColors val="1"/>
        <c:ser>
          <c:idx val="0"/>
          <c:order val="0"/>
          <c:tx>
            <c:v>Generación renovable</c:v>
          </c:tx>
          <c:dPt>
            <c:idx val="0"/>
            <c:bubble3D val="0"/>
            <c:spPr>
              <a:solidFill>
                <a:srgbClr val="0090D1"/>
              </a:solidFill>
            </c:spPr>
          </c:dPt>
          <c:dPt>
            <c:idx val="1"/>
            <c:bubble3D val="0"/>
            <c:spPr>
              <a:solidFill>
                <a:srgbClr val="6FB114"/>
              </a:solidFill>
            </c:spPr>
          </c:dPt>
          <c:dPt>
            <c:idx val="2"/>
            <c:bubble3D val="0"/>
            <c:spPr>
              <a:solidFill>
                <a:srgbClr val="E485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9A5CBC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rgbClr val="FFCC66"/>
              </a:solidFill>
            </c:spPr>
          </c:dPt>
          <c:dPt>
            <c:idx val="8"/>
            <c:bubble3D val="0"/>
            <c:spPr>
              <a:solidFill>
                <a:srgbClr val="464394"/>
              </a:solidFill>
            </c:spPr>
          </c:dPt>
          <c:dPt>
            <c:idx val="9"/>
            <c:bubble3D val="0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.14462787273542027"/>
                  <c:y val="0.127158458133909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271685551501184E-2"/>
                  <c:y val="-0.14680953116154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684015107867618E-2"/>
                  <c:y val="-0.13032412124954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581140772037629"/>
                  <c:y val="-6.7021151767793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809871327059727"/>
                  <c:y val="7.44377541042663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2983317329236285"/>
                  <c:y val="6.408728320724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28218423916523"/>
                      <c:h val="0.13096515876691883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203252032520325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36162857691569"/>
                  <c:y val="-6.598322268539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665516532399296E-2"/>
                  <c:y val="-8.3936191145467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8918582582024601E-2"/>
                  <c:y val="-8.67145467322558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5982433788971745"/>
                  <c:y val="-1.1383528606898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24694444444444927"/>
                  <c:y val="-6.1148148148148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1'!$C$137:$C$141</c:f>
              <c:strCache>
                <c:ptCount val="5"/>
                <c:pt idx="0">
                  <c:v>Hidráulica (1)</c:v>
                </c:pt>
                <c:pt idx="1">
                  <c:v>Eólica</c:v>
                </c:pt>
                <c:pt idx="2">
                  <c:v>Solar fotovoltaica</c:v>
                </c:pt>
                <c:pt idx="3">
                  <c:v>Solar térmica</c:v>
                </c:pt>
                <c:pt idx="4">
                  <c:v>Otras renovables</c:v>
                </c:pt>
              </c:strCache>
            </c:strRef>
          </c:cat>
          <c:val>
            <c:numRef>
              <c:f>'Data 1'!$G$137:$G$141</c:f>
              <c:numCache>
                <c:formatCode>#,##0.0\ \ \ _)</c:formatCode>
                <c:ptCount val="5"/>
                <c:pt idx="0">
                  <c:v>29.700000000000003</c:v>
                </c:pt>
                <c:pt idx="1">
                  <c:v>51.4</c:v>
                </c:pt>
                <c:pt idx="2">
                  <c:v>8.4</c:v>
                </c:pt>
                <c:pt idx="3">
                  <c:v>5.5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8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0211704306193"/>
          <c:y val="7.7370727065491321E-2"/>
          <c:w val="0.78811427417726632"/>
          <c:h val="0.67504177515659147"/>
        </c:manualLayout>
      </c:layout>
      <c:stockChart>
        <c:ser>
          <c:idx val="0"/>
          <c:order val="0"/>
          <c:tx>
            <c:strRef>
              <c:f>'Data 1'!$D$145:$D$146</c:f>
              <c:strCache>
                <c:ptCount val="2"/>
                <c:pt idx="0">
                  <c:v>Hidráulica</c:v>
                </c:pt>
                <c:pt idx="1">
                  <c:v>Máximo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1'!$C$147:$C$158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1'!$D$147:$D$158</c:f>
              <c:numCache>
                <c:formatCode>#,##0.0</c:formatCode>
                <c:ptCount val="12"/>
                <c:pt idx="0">
                  <c:v>17.481223284037551</c:v>
                </c:pt>
                <c:pt idx="1">
                  <c:v>21.15198667166343</c:v>
                </c:pt>
                <c:pt idx="2">
                  <c:v>25.895416902753098</c:v>
                </c:pt>
                <c:pt idx="3">
                  <c:v>17.9841651558222</c:v>
                </c:pt>
                <c:pt idx="4">
                  <c:v>21.681399065457956</c:v>
                </c:pt>
                <c:pt idx="5">
                  <c:v>16.253519643020208</c:v>
                </c:pt>
                <c:pt idx="6">
                  <c:v>12.460243921012278</c:v>
                </c:pt>
                <c:pt idx="7">
                  <c:v>11.697988710551682</c:v>
                </c:pt>
                <c:pt idx="8">
                  <c:v>11.518832821752754</c:v>
                </c:pt>
                <c:pt idx="9">
                  <c:v>14.062813410966744</c:v>
                </c:pt>
                <c:pt idx="10">
                  <c:v>15.217528432548965</c:v>
                </c:pt>
                <c:pt idx="11">
                  <c:v>13.538319023373937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1'!$E$145:$E$146</c:f>
              <c:strCache>
                <c:ptCount val="2"/>
                <c:pt idx="0">
                  <c:v>Hidráulica</c:v>
                </c:pt>
                <c:pt idx="1">
                  <c:v>Medio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1'!$C$147:$C$158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1'!$E$147:$E$158</c:f>
              <c:numCache>
                <c:formatCode>#,##0.0</c:formatCode>
                <c:ptCount val="12"/>
                <c:pt idx="0">
                  <c:v>10.6</c:v>
                </c:pt>
                <c:pt idx="1">
                  <c:v>15.5</c:v>
                </c:pt>
                <c:pt idx="2">
                  <c:v>17.2</c:v>
                </c:pt>
                <c:pt idx="3">
                  <c:v>13</c:v>
                </c:pt>
                <c:pt idx="4">
                  <c:v>14.6</c:v>
                </c:pt>
                <c:pt idx="5">
                  <c:v>12.2</c:v>
                </c:pt>
                <c:pt idx="6">
                  <c:v>8.6</c:v>
                </c:pt>
                <c:pt idx="7">
                  <c:v>7.6</c:v>
                </c:pt>
                <c:pt idx="8">
                  <c:v>8</c:v>
                </c:pt>
                <c:pt idx="9">
                  <c:v>8.4</c:v>
                </c:pt>
                <c:pt idx="10">
                  <c:v>9.5</c:v>
                </c:pt>
                <c:pt idx="1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1'!$F$145:$F$146</c:f>
              <c:strCache>
                <c:ptCount val="2"/>
                <c:pt idx="0">
                  <c:v>Hidráulica</c:v>
                </c:pt>
                <c:pt idx="1">
                  <c:v>Mínimo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'Data 1'!$C$147:$C$158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1'!$F$147:$F$158</c:f>
              <c:numCache>
                <c:formatCode>#,##0.0</c:formatCode>
                <c:ptCount val="12"/>
                <c:pt idx="0">
                  <c:v>5.6065671402975177</c:v>
                </c:pt>
                <c:pt idx="1">
                  <c:v>10.443834427905816</c:v>
                </c:pt>
                <c:pt idx="2">
                  <c:v>7.9183271759238467</c:v>
                </c:pt>
                <c:pt idx="3">
                  <c:v>7.2084867874391652</c:v>
                </c:pt>
                <c:pt idx="4">
                  <c:v>7.7921854946878728</c:v>
                </c:pt>
                <c:pt idx="5">
                  <c:v>8.4918278412318706</c:v>
                </c:pt>
                <c:pt idx="6">
                  <c:v>4.6938850924270863</c:v>
                </c:pt>
                <c:pt idx="7">
                  <c:v>1.8314535711946762</c:v>
                </c:pt>
                <c:pt idx="8">
                  <c:v>2.0991546032816761</c:v>
                </c:pt>
                <c:pt idx="9">
                  <c:v>1.735305696164255</c:v>
                </c:pt>
                <c:pt idx="10">
                  <c:v>2.140956380953118</c:v>
                </c:pt>
                <c:pt idx="11">
                  <c:v>1.5592056291903906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rgbClr val="00B0F0"/>
              </a:solidFill>
            </a:ln>
          </c:spPr>
        </c:hiLowLines>
        <c:axId val="298381704"/>
        <c:axId val="298382096"/>
      </c:stockChart>
      <c:catAx>
        <c:axId val="29838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382096"/>
        <c:crosses val="autoZero"/>
        <c:auto val="1"/>
        <c:lblAlgn val="ctr"/>
        <c:lblOffset val="100"/>
        <c:noMultiLvlLbl val="0"/>
      </c:catAx>
      <c:valAx>
        <c:axId val="29838209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381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4648086012804"/>
          <c:y val="0.14368642772783891"/>
          <c:w val="0.78097646787727548"/>
          <c:h val="0.67504177515659147"/>
        </c:manualLayout>
      </c:layout>
      <c:stockChart>
        <c:ser>
          <c:idx val="0"/>
          <c:order val="0"/>
          <c:tx>
            <c:strRef>
              <c:f>'Data 1'!$G$145:$G$146</c:f>
              <c:strCache>
                <c:ptCount val="2"/>
                <c:pt idx="0">
                  <c:v>Eólica</c:v>
                </c:pt>
                <c:pt idx="1">
                  <c:v>Máximo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1'!$G$147:$G$158</c:f>
              <c:numCache>
                <c:formatCode>#,##0.0</c:formatCode>
                <c:ptCount val="12"/>
                <c:pt idx="0">
                  <c:v>44.470655539592926</c:v>
                </c:pt>
                <c:pt idx="1">
                  <c:v>41.534651492245395</c:v>
                </c:pt>
                <c:pt idx="2">
                  <c:v>38.034342642711813</c:v>
                </c:pt>
                <c:pt idx="3">
                  <c:v>34.969609368688943</c:v>
                </c:pt>
                <c:pt idx="4">
                  <c:v>34.714545500765979</c:v>
                </c:pt>
                <c:pt idx="5">
                  <c:v>26.627079408315542</c:v>
                </c:pt>
                <c:pt idx="6">
                  <c:v>21.642682388644168</c:v>
                </c:pt>
                <c:pt idx="7">
                  <c:v>33.957362185864127</c:v>
                </c:pt>
                <c:pt idx="8">
                  <c:v>41.810591061025711</c:v>
                </c:pt>
                <c:pt idx="9">
                  <c:v>45.55160478832493</c:v>
                </c:pt>
                <c:pt idx="10">
                  <c:v>51.53197693783855</c:v>
                </c:pt>
                <c:pt idx="11">
                  <c:v>41.921442030629777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1'!$H$145:$H$146</c:f>
              <c:strCache>
                <c:ptCount val="2"/>
                <c:pt idx="0">
                  <c:v>Eólica</c:v>
                </c:pt>
                <c:pt idx="1">
                  <c:v>Medio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1'!$H$147:$H$158</c:f>
              <c:numCache>
                <c:formatCode>#,##0.0</c:formatCode>
                <c:ptCount val="12"/>
                <c:pt idx="0">
                  <c:v>21.2</c:v>
                </c:pt>
                <c:pt idx="1">
                  <c:v>27.3</c:v>
                </c:pt>
                <c:pt idx="2">
                  <c:v>22.4</c:v>
                </c:pt>
                <c:pt idx="3">
                  <c:v>20.3</c:v>
                </c:pt>
                <c:pt idx="4">
                  <c:v>24.2</c:v>
                </c:pt>
                <c:pt idx="5">
                  <c:v>14</c:v>
                </c:pt>
                <c:pt idx="6">
                  <c:v>12.8</c:v>
                </c:pt>
                <c:pt idx="7">
                  <c:v>15.1</c:v>
                </c:pt>
                <c:pt idx="8">
                  <c:v>15</c:v>
                </c:pt>
                <c:pt idx="9">
                  <c:v>19.899999999999999</c:v>
                </c:pt>
                <c:pt idx="10">
                  <c:v>18.899999999999999</c:v>
                </c:pt>
                <c:pt idx="11">
                  <c:v>17.399999999999999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1'!$I$145:$I$146</c:f>
              <c:strCache>
                <c:ptCount val="2"/>
                <c:pt idx="0">
                  <c:v>Eólica</c:v>
                </c:pt>
                <c:pt idx="1">
                  <c:v>Mínimo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'Data 1'!$I$147:$I$158</c:f>
              <c:numCache>
                <c:formatCode>#,##0.0</c:formatCode>
                <c:ptCount val="12"/>
                <c:pt idx="0">
                  <c:v>2.674293022040791</c:v>
                </c:pt>
                <c:pt idx="1">
                  <c:v>5.6646598152498298</c:v>
                </c:pt>
                <c:pt idx="2">
                  <c:v>3.7379574086037404</c:v>
                </c:pt>
                <c:pt idx="3">
                  <c:v>4.6943965802923318</c:v>
                </c:pt>
                <c:pt idx="4">
                  <c:v>8.4420273055217265</c:v>
                </c:pt>
                <c:pt idx="5">
                  <c:v>5.6689931731418692</c:v>
                </c:pt>
                <c:pt idx="6">
                  <c:v>5.0323136339561172</c:v>
                </c:pt>
                <c:pt idx="7">
                  <c:v>7.4878851595230094</c:v>
                </c:pt>
                <c:pt idx="8">
                  <c:v>4.4006156246236348</c:v>
                </c:pt>
                <c:pt idx="9">
                  <c:v>4.7571395854363763</c:v>
                </c:pt>
                <c:pt idx="10">
                  <c:v>2.7788640714858719</c:v>
                </c:pt>
                <c:pt idx="11">
                  <c:v>4.2459493927765379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rgbClr val="92D050"/>
              </a:solidFill>
            </a:ln>
          </c:spPr>
        </c:hiLowLines>
        <c:axId val="298382880"/>
        <c:axId val="298383272"/>
      </c:stockChart>
      <c:catAx>
        <c:axId val="2983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383272"/>
        <c:crosses val="autoZero"/>
        <c:auto val="1"/>
        <c:lblAlgn val="ctr"/>
        <c:lblOffset val="100"/>
        <c:noMultiLvlLbl val="0"/>
      </c:catAx>
      <c:valAx>
        <c:axId val="298383272"/>
        <c:scaling>
          <c:orientation val="minMax"/>
        </c:scaling>
        <c:delete val="0"/>
        <c:axPos val="l"/>
        <c:majorGridlines>
          <c:spPr>
            <a:ln w="12700">
              <a:noFill/>
              <a:prstDash val="sysDot"/>
            </a:ln>
          </c:spPr>
        </c:majorGridlines>
        <c:numFmt formatCode="#,##0" sourceLinked="0"/>
        <c:majorTickMark val="out"/>
        <c:minorTickMark val="none"/>
        <c:tickLblPos val="none"/>
        <c:spPr>
          <a:noFill/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382880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0211704306193"/>
          <c:y val="7.7370727065491321E-2"/>
          <c:w val="0.78811427417726632"/>
          <c:h val="0.67504177515659147"/>
        </c:manualLayout>
      </c:layout>
      <c:stockChart>
        <c:ser>
          <c:idx val="0"/>
          <c:order val="0"/>
          <c:tx>
            <c:strRef>
              <c:f>'Data 1'!$J$146</c:f>
              <c:strCache>
                <c:ptCount val="1"/>
                <c:pt idx="0">
                  <c:v>Máximo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1'!$J$147:$J$158</c:f>
              <c:numCache>
                <c:formatCode>#,##0.0</c:formatCode>
                <c:ptCount val="12"/>
                <c:pt idx="0">
                  <c:v>4.3</c:v>
                </c:pt>
                <c:pt idx="1">
                  <c:v>4.34095164770729</c:v>
                </c:pt>
                <c:pt idx="2">
                  <c:v>8.0855503800359081</c:v>
                </c:pt>
                <c:pt idx="3">
                  <c:v>8.5078232635596081</c:v>
                </c:pt>
                <c:pt idx="4">
                  <c:v>10.360893853756579</c:v>
                </c:pt>
                <c:pt idx="5">
                  <c:v>9.5917702659403012</c:v>
                </c:pt>
                <c:pt idx="6">
                  <c:v>9.3704107186372223</c:v>
                </c:pt>
                <c:pt idx="7">
                  <c:v>8.3064002779718962</c:v>
                </c:pt>
                <c:pt idx="8">
                  <c:v>8.5217341920030911</c:v>
                </c:pt>
                <c:pt idx="9">
                  <c:v>5.9500014154338716</c:v>
                </c:pt>
                <c:pt idx="10">
                  <c:v>5.5684854544483144</c:v>
                </c:pt>
                <c:pt idx="11">
                  <c:v>3.8173244780729219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1'!$K$146</c:f>
              <c:strCache>
                <c:ptCount val="1"/>
                <c:pt idx="0">
                  <c:v>Medio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1'!$K$147:$K$158</c:f>
              <c:numCache>
                <c:formatCode>#,##0.0</c:formatCode>
                <c:ptCount val="12"/>
                <c:pt idx="0">
                  <c:v>2.9000000000000004</c:v>
                </c:pt>
                <c:pt idx="1">
                  <c:v>3.1</c:v>
                </c:pt>
                <c:pt idx="2">
                  <c:v>5</c:v>
                </c:pt>
                <c:pt idx="3">
                  <c:v>5.7</c:v>
                </c:pt>
                <c:pt idx="4">
                  <c:v>7.9</c:v>
                </c:pt>
                <c:pt idx="5">
                  <c:v>7.6999999999999993</c:v>
                </c:pt>
                <c:pt idx="6">
                  <c:v>7.4</c:v>
                </c:pt>
                <c:pt idx="7">
                  <c:v>6.5</c:v>
                </c:pt>
                <c:pt idx="8">
                  <c:v>5.9</c:v>
                </c:pt>
                <c:pt idx="9">
                  <c:v>3.6</c:v>
                </c:pt>
                <c:pt idx="10">
                  <c:v>3.8</c:v>
                </c:pt>
                <c:pt idx="11">
                  <c:v>2.2000000000000002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1'!$L$146</c:f>
              <c:strCache>
                <c:ptCount val="1"/>
                <c:pt idx="0">
                  <c:v>Mínimo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'Data 1'!$L$147:$L$158</c:f>
              <c:numCache>
                <c:formatCode>#,##0.0</c:formatCode>
                <c:ptCount val="12"/>
                <c:pt idx="0">
                  <c:v>1.0518155565816965</c:v>
                </c:pt>
                <c:pt idx="1">
                  <c:v>1.316605694796495</c:v>
                </c:pt>
                <c:pt idx="2">
                  <c:v>1.4821738123528656</c:v>
                </c:pt>
                <c:pt idx="3">
                  <c:v>2.7498540177332575</c:v>
                </c:pt>
                <c:pt idx="4">
                  <c:v>3.8816805073598473</c:v>
                </c:pt>
                <c:pt idx="5">
                  <c:v>4.3066152142473886</c:v>
                </c:pt>
                <c:pt idx="6">
                  <c:v>4.9835298524300597</c:v>
                </c:pt>
                <c:pt idx="7">
                  <c:v>3.2130026707043422</c:v>
                </c:pt>
                <c:pt idx="8">
                  <c:v>2.9005412579374306</c:v>
                </c:pt>
                <c:pt idx="9">
                  <c:v>1.4851864693186105</c:v>
                </c:pt>
                <c:pt idx="10">
                  <c:v>1.3253560631590433</c:v>
                </c:pt>
                <c:pt idx="11">
                  <c:v>1.0079987143515055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chemeClr val="accent6"/>
              </a:solidFill>
            </a:ln>
          </c:spPr>
        </c:hiLowLines>
        <c:axId val="297872928"/>
        <c:axId val="297874496"/>
      </c:stockChart>
      <c:catAx>
        <c:axId val="2978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97874496"/>
        <c:crosses val="autoZero"/>
        <c:auto val="1"/>
        <c:lblAlgn val="ctr"/>
        <c:lblOffset val="100"/>
        <c:noMultiLvlLbl val="0"/>
      </c:catAx>
      <c:valAx>
        <c:axId val="297874496"/>
        <c:scaling>
          <c:orientation val="minMax"/>
          <c:max val="60"/>
        </c:scaling>
        <c:delete val="0"/>
        <c:axPos val="l"/>
        <c:majorGridlines>
          <c:spPr>
            <a:ln w="3175">
              <a:noFill/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9787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noFill/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6009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5260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6009328" name="Line 2"/>
        <xdr:cNvSpPr>
          <a:spLocks noChangeShapeType="1"/>
        </xdr:cNvSpPr>
      </xdr:nvSpPr>
      <xdr:spPr bwMode="auto">
        <a:xfrm flipH="1">
          <a:off x="19811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60</xdr:row>
      <xdr:rowOff>15179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53439"/>
          <a:ext cx="1044000" cy="85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7244623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26</xdr:row>
      <xdr:rowOff>1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4</xdr:row>
      <xdr:rowOff>121920</xdr:rowOff>
    </xdr:from>
    <xdr:to>
      <xdr:col>5</xdr:col>
      <xdr:colOff>1905</xdr:colOff>
      <xdr:row>24</xdr:row>
      <xdr:rowOff>129540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142875</xdr:colOff>
      <xdr:row>5</xdr:row>
      <xdr:rowOff>161925</xdr:rowOff>
    </xdr:from>
    <xdr:to>
      <xdr:col>5</xdr:col>
      <xdr:colOff>133350</xdr:colOff>
      <xdr:row>25</xdr:row>
      <xdr:rowOff>152400</xdr:rowOff>
    </xdr:to>
    <xdr:graphicFrame macro="">
      <xdr:nvGraphicFramePr>
        <xdr:cNvPr id="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0.65629</cdr:x>
      <cdr:y>0.82647</cdr:y>
    </cdr:from>
    <cdr:to>
      <cdr:x>0.94993</cdr:x>
      <cdr:y>0.88811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619625" y="2676524"/>
          <a:ext cx="2066925" cy="199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s-ES" sz="800">
              <a:solidFill>
                <a:srgbClr val="005463"/>
              </a:solidFill>
              <a:latin typeface="Arial" panose="020B0604020202020204" pitchFamily="34" charset="0"/>
              <a:cs typeface="Arial" panose="020B0604020202020204" pitchFamily="34" charset="0"/>
            </a:rPr>
            <a:t>Hidraulica</a:t>
          </a:r>
          <a:r>
            <a:rPr lang="es-ES" sz="800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  <a:r>
            <a:rPr lang="es-ES" sz="800">
              <a:solidFill>
                <a:srgbClr val="005463"/>
              </a:solidFill>
              <a:latin typeface="Arial" panose="020B0604020202020204" pitchFamily="34" charset="0"/>
              <a:cs typeface="Arial" panose="020B0604020202020204" pitchFamily="34" charset="0"/>
            </a:rPr>
            <a:t>Eólica</a:t>
          </a:r>
          <a:r>
            <a:rPr lang="es-ES" sz="800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  <a:r>
            <a:rPr lang="es-ES" sz="800">
              <a:solidFill>
                <a:srgbClr val="005463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cdr:txBody>
    </cdr:sp>
  </cdr:relSizeAnchor>
  <cdr:relSizeAnchor xmlns:cdr="http://schemas.openxmlformats.org/drawingml/2006/chartDrawing">
    <cdr:from>
      <cdr:x>0.6585</cdr:x>
      <cdr:y>0.85099</cdr:y>
    </cdr:from>
    <cdr:to>
      <cdr:x>0.68033</cdr:x>
      <cdr:y>0.878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4635170" y="2755922"/>
          <a:ext cx="153660" cy="87471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0.77142</cdr:x>
      <cdr:y>0.84805</cdr:y>
    </cdr:from>
    <cdr:to>
      <cdr:x>0.79325</cdr:x>
      <cdr:y>0.87506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5429986" y="2746397"/>
          <a:ext cx="153661" cy="87471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0.8565</cdr:x>
      <cdr:y>0.84216</cdr:y>
    </cdr:from>
    <cdr:to>
      <cdr:x>0.87833</cdr:x>
      <cdr:y>0.86917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028850" y="2727343"/>
          <a:ext cx="153661" cy="8747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19050</xdr:rowOff>
    </xdr:from>
    <xdr:to>
      <xdr:col>4</xdr:col>
      <xdr:colOff>7238999</xdr:colOff>
      <xdr:row>24</xdr:row>
      <xdr:rowOff>7620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4" name="Line 79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</xdr:colOff>
      <xdr:row>6</xdr:row>
      <xdr:rowOff>9525</xdr:rowOff>
    </xdr:from>
    <xdr:to>
      <xdr:col>5</xdr:col>
      <xdr:colOff>0</xdr:colOff>
      <xdr:row>23</xdr:row>
      <xdr:rowOff>144780</xdr:rowOff>
    </xdr:to>
    <xdr:graphicFrame macro="">
      <xdr:nvGraphicFramePr>
        <xdr:cNvPr id="6310028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10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6310030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0.39676</cdr:x>
      <cdr:y>0.08064</cdr:y>
    </cdr:from>
    <cdr:to>
      <cdr:x>0.4275</cdr:x>
      <cdr:y>0.13174</cdr:y>
    </cdr:to>
    <cdr:sp macro="" textlink="">
      <cdr:nvSpPr>
        <cdr:cNvPr id="304129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165262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00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0.10655</cdr:y>
    </cdr:from>
    <cdr:to>
      <cdr:x>0.57582</cdr:x>
      <cdr:y>0.10655</cdr:y>
    </cdr:to>
    <cdr:sp macro="" textlink="">
      <cdr:nvSpPr>
        <cdr:cNvPr id="3041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213487"/>
          <a:ext cx="148006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624FAC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0.18286</cdr:y>
    </cdr:from>
    <cdr:to>
      <cdr:x>0.57436</cdr:x>
      <cdr:y>0.18286</cdr:y>
    </cdr:to>
    <cdr:sp macro="" textlink="">
      <cdr:nvSpPr>
        <cdr:cNvPr id="3041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355838"/>
          <a:ext cx="141322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0">
          <a:solidFill>
            <a:srgbClr val="004563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0.579</cdr:x>
      <cdr:y>0.07366</cdr:y>
    </cdr:from>
    <cdr:to>
      <cdr:x>0.89185</cdr:x>
      <cdr:y>0.14303</cdr:y>
    </cdr:to>
    <cdr:sp macro="" textlink="">
      <cdr:nvSpPr>
        <cdr:cNvPr id="304132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138" y="174243"/>
          <a:ext cx="122174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medio histórico</a:t>
          </a:r>
        </a:p>
      </cdr:txBody>
    </cdr:sp>
  </cdr:relSizeAnchor>
  <cdr:relSizeAnchor xmlns:cdr="http://schemas.openxmlformats.org/drawingml/2006/chartDrawing">
    <cdr:from>
      <cdr:x>0.579</cdr:x>
      <cdr:y>0.15589</cdr:y>
    </cdr:from>
    <cdr:to>
      <cdr:x>0.77361</cdr:x>
      <cdr:y>0.22398</cdr:y>
    </cdr:to>
    <cdr:sp macro="" textlink="">
      <cdr:nvSpPr>
        <cdr:cNvPr id="304133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140" y="375668"/>
          <a:ext cx="76001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2015</a:t>
          </a:r>
        </a:p>
      </cdr:txBody>
    </cdr:sp>
  </cdr:relSizeAnchor>
  <cdr:relSizeAnchor xmlns:cdr="http://schemas.openxmlformats.org/drawingml/2006/chartDrawing">
    <cdr:from>
      <cdr:x>0.09808</cdr:x>
      <cdr:y>0.52699</cdr:y>
    </cdr:from>
    <cdr:to>
      <cdr:x>0.15324</cdr:x>
      <cdr:y>0.59159</cdr:y>
    </cdr:to>
    <cdr:sp macro="" textlink="'Data 1'!$E$193">
      <cdr:nvSpPr>
        <cdr:cNvPr id="304135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513" y="1573146"/>
          <a:ext cx="398463" cy="192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2C393D3B-F797-4E5A-AF39-2F870E7085A0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118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0.39676</cdr:x>
      <cdr:y>0.16726</cdr:y>
    </cdr:from>
    <cdr:to>
      <cdr:x>0.4275</cdr:x>
      <cdr:y>0.21837</cdr:y>
    </cdr:to>
    <cdr:sp macro="" textlink="">
      <cdr:nvSpPr>
        <cdr:cNvPr id="304147" name="Texto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326787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FF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0.43213</cdr:x>
      <cdr:y>0.07127</cdr:y>
    </cdr:from>
    <cdr:to>
      <cdr:x>0.53616</cdr:x>
      <cdr:y>0.14063</cdr:y>
    </cdr:to>
    <cdr:sp macro="" textlink="">
      <cdr:nvSpPr>
        <cdr:cNvPr id="304159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168570"/>
          <a:ext cx="40626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Húmedo</a:t>
          </a:r>
        </a:p>
      </cdr:txBody>
    </cdr:sp>
  </cdr:relSizeAnchor>
  <cdr:relSizeAnchor xmlns:cdr="http://schemas.openxmlformats.org/drawingml/2006/chartDrawing">
    <cdr:from>
      <cdr:x>0.43213</cdr:x>
      <cdr:y>0.15285</cdr:y>
    </cdr:from>
    <cdr:to>
      <cdr:x>0.49674</cdr:x>
      <cdr:y>0.22222</cdr:y>
    </cdr:to>
    <cdr:sp macro="" textlink="">
      <cdr:nvSpPr>
        <cdr:cNvPr id="304160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361543"/>
          <a:ext cx="25231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Seco</a:t>
          </a:r>
        </a:p>
      </cdr:txBody>
    </cdr:sp>
  </cdr:relSizeAnchor>
  <cdr:relSizeAnchor xmlns:cdr="http://schemas.openxmlformats.org/drawingml/2006/chartDrawing">
    <cdr:from>
      <cdr:x>0.17427</cdr:x>
      <cdr:y>0.48418</cdr:y>
    </cdr:from>
    <cdr:to>
      <cdr:x>0.22943</cdr:x>
      <cdr:y>0.54878</cdr:y>
    </cdr:to>
    <cdr:sp macro="" textlink="'Data 1'!$E$224">
      <cdr:nvSpPr>
        <cdr:cNvPr id="34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4378" y="1458255"/>
          <a:ext cx="387534" cy="194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DF9B74BF-F45B-4F3D-BCAE-6BD5F360673F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100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0.24237</cdr:x>
      <cdr:y>0.56652</cdr:y>
    </cdr:from>
    <cdr:to>
      <cdr:x>0.29753</cdr:x>
      <cdr:y>0.63112</cdr:y>
    </cdr:to>
    <cdr:sp macro="" textlink="'Data 1'!$E$252">
      <cdr:nvSpPr>
        <cdr:cNvPr id="35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2796" y="1706248"/>
          <a:ext cx="387534" cy="194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57E36AE7-F728-48BC-B332-75482AA39163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100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0.31394</cdr:x>
      <cdr:y>0.58157</cdr:y>
    </cdr:from>
    <cdr:to>
      <cdr:x>0.3691</cdr:x>
      <cdr:y>0.64617</cdr:y>
    </cdr:to>
    <cdr:sp macro="" textlink="'Data 1'!$E$283">
      <cdr:nvSpPr>
        <cdr:cNvPr id="36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5612" y="1751568"/>
          <a:ext cx="387534" cy="194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1DD0E25-8714-44D4-881B-C185B094C29F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95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0.38447</cdr:x>
      <cdr:y>0.59869</cdr:y>
    </cdr:from>
    <cdr:to>
      <cdr:x>0.43964</cdr:x>
      <cdr:y>0.66329</cdr:y>
    </cdr:to>
    <cdr:sp macro="" textlink="'Data 1'!$E$313">
      <cdr:nvSpPr>
        <cdr:cNvPr id="37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1171" y="1803138"/>
          <a:ext cx="387604" cy="194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FC7455D5-1375-4452-8D01-A4BD4B3F0653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85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0.44229</cdr:x>
      <cdr:y>0.6326</cdr:y>
    </cdr:from>
    <cdr:to>
      <cdr:x>0.49745</cdr:x>
      <cdr:y>0.6972</cdr:y>
    </cdr:to>
    <cdr:sp macro="" textlink="'Data 1'!$E$344">
      <cdr:nvSpPr>
        <cdr:cNvPr id="38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4969" y="1888404"/>
          <a:ext cx="398463" cy="192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3A0E4AA-4DD7-4D3A-97CD-C5CA4564C651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53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0.51349</cdr:x>
      <cdr:y>0.70862</cdr:y>
    </cdr:from>
    <cdr:to>
      <cdr:x>0.56865</cdr:x>
      <cdr:y>0.77321</cdr:y>
    </cdr:to>
    <cdr:sp macro="" textlink="'Data 1'!$E$374">
      <cdr:nvSpPr>
        <cdr:cNvPr id="39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9330" y="2115312"/>
          <a:ext cx="398462" cy="192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E81D2469-15F9-442A-ADFD-C1D4261547AD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20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0.58469</cdr:x>
      <cdr:y>0.72963</cdr:y>
    </cdr:from>
    <cdr:to>
      <cdr:x>0.63985</cdr:x>
      <cdr:y>0.79422</cdr:y>
    </cdr:to>
    <cdr:sp macro="" textlink="'Data 1'!$E$405">
      <cdr:nvSpPr>
        <cdr:cNvPr id="40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90" y="2178050"/>
          <a:ext cx="398463" cy="192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1B1A291B-B582-4FA3-9194-B839CFB33265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11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0.65504</cdr:x>
      <cdr:y>0.67414</cdr:y>
    </cdr:from>
    <cdr:to>
      <cdr:x>0.71021</cdr:x>
      <cdr:y>0.73873</cdr:y>
    </cdr:to>
    <cdr:sp macro="" textlink="'Data 1'!$E$436">
      <cdr:nvSpPr>
        <cdr:cNvPr id="41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1817" y="2012384"/>
          <a:ext cx="398535" cy="192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53F0FFE1-D0C3-41AF-A6F9-6645461CF675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18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0.72846</cdr:x>
      <cdr:y>0.64996</cdr:y>
    </cdr:from>
    <cdr:to>
      <cdr:x>0.78362</cdr:x>
      <cdr:y>0.71456</cdr:y>
    </cdr:to>
    <cdr:sp macro="" textlink="'Data 1'!$E$466">
      <cdr:nvSpPr>
        <cdr:cNvPr id="42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4827" y="1566289"/>
          <a:ext cx="215414" cy="155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14541E3B-8ABF-4072-842F-FF8BF2B140C8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0.79564</cdr:x>
      <cdr:y>0.61084</cdr:y>
    </cdr:from>
    <cdr:to>
      <cdr:x>0.85081</cdr:x>
      <cdr:y>0.67544</cdr:y>
    </cdr:to>
    <cdr:sp macro="" textlink="'Data 1'!$E$497">
      <cdr:nvSpPr>
        <cdr:cNvPr id="43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7490" y="1823426"/>
          <a:ext cx="398535" cy="192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5B05DB39-A908-4FF2-8698-3D3FDDC95EFF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77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0.86341</cdr:x>
      <cdr:y>0.57217</cdr:y>
    </cdr:from>
    <cdr:to>
      <cdr:x>0.91857</cdr:x>
      <cdr:y>0.63677</cdr:y>
    </cdr:to>
    <cdr:sp macro="" textlink="'Data 1'!$E$527">
      <cdr:nvSpPr>
        <cdr:cNvPr id="44" name="Texto 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1843" y="1378836"/>
          <a:ext cx="215414" cy="155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36C8C3EF-E444-4EF3-BA26-F053BF6F67FF}" type="TxLink">
            <a:rPr lang="en-US" sz="700" b="0" i="0" u="none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100     </a:t>
          </a:fld>
          <a:endParaRPr lang="es-ES" sz="7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0.11709</cdr:x>
      <cdr:y>0.84174</cdr:y>
    </cdr:from>
    <cdr:to>
      <cdr:x>0.93882</cdr:x>
      <cdr:y>0.92342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45820" y="2512695"/>
          <a:ext cx="593598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               F               M              A               M               J                J               A                S                O                N               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4019025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23</xdr:row>
      <xdr:rowOff>152400</xdr:rowOff>
    </xdr:from>
    <xdr:to>
      <xdr:col>4</xdr:col>
      <xdr:colOff>3914775</xdr:colOff>
      <xdr:row>38</xdr:row>
      <xdr:rowOff>152400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</xdr:row>
      <xdr:rowOff>0</xdr:rowOff>
    </xdr:from>
    <xdr:to>
      <xdr:col>4</xdr:col>
      <xdr:colOff>3905250</xdr:colOff>
      <xdr:row>21</xdr:row>
      <xdr:rowOff>0</xdr:rowOff>
    </xdr:to>
    <xdr:graphicFrame macro="">
      <xdr:nvGraphicFramePr>
        <xdr:cNvPr id="7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15239</xdr:colOff>
      <xdr:row>6</xdr:row>
      <xdr:rowOff>19050</xdr:rowOff>
    </xdr:from>
    <xdr:to>
      <xdr:col>5</xdr:col>
      <xdr:colOff>0</xdr:colOff>
      <xdr:row>24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4" name="Line 79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7044598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3555029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4" y="495300"/>
          <a:ext cx="52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17145</xdr:colOff>
      <xdr:row>1</xdr:row>
      <xdr:rowOff>161925</xdr:rowOff>
    </xdr:from>
    <xdr:to>
      <xdr:col>2</xdr:col>
      <xdr:colOff>902970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7244623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15240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62864</xdr:colOff>
      <xdr:row>6</xdr:row>
      <xdr:rowOff>15240</xdr:rowOff>
    </xdr:from>
    <xdr:to>
      <xdr:col>5</xdr:col>
      <xdr:colOff>7619</xdr:colOff>
      <xdr:row>24</xdr:row>
      <xdr:rowOff>7620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29969</xdr:colOff>
      <xdr:row>4</xdr:row>
      <xdr:rowOff>330969</xdr:rowOff>
    </xdr:from>
    <xdr:to>
      <xdr:col>8</xdr:col>
      <xdr:colOff>64943</xdr:colOff>
      <xdr:row>12</xdr:row>
      <xdr:rowOff>160980</xdr:rowOff>
    </xdr:to>
    <xdr:sp macro="" textlink="">
      <xdr:nvSpPr>
        <xdr:cNvPr id="2" name="Castilla León"/>
        <xdr:cNvSpPr>
          <a:spLocks/>
        </xdr:cNvSpPr>
      </xdr:nvSpPr>
      <xdr:spPr bwMode="auto">
        <a:xfrm>
          <a:off x="2910329" y="1321569"/>
          <a:ext cx="2412414" cy="170453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137504</xdr:colOff>
      <xdr:row>4</xdr:row>
      <xdr:rowOff>575426</xdr:rowOff>
    </xdr:from>
    <xdr:to>
      <xdr:col>7</xdr:col>
      <xdr:colOff>282650</xdr:colOff>
      <xdr:row>5</xdr:row>
      <xdr:rowOff>62657</xdr:rowOff>
    </xdr:to>
    <xdr:sp macro="" textlink="">
      <xdr:nvSpPr>
        <xdr:cNvPr id="3" name="Freeform 101"/>
        <xdr:cNvSpPr>
          <a:spLocks/>
        </xdr:cNvSpPr>
      </xdr:nvSpPr>
      <xdr:spPr bwMode="auto">
        <a:xfrm>
          <a:off x="4808564" y="1566026"/>
          <a:ext cx="145146" cy="81591"/>
        </a:xfrm>
        <a:custGeom>
          <a:avLst/>
          <a:gdLst/>
          <a:ahLst/>
          <a:cxnLst>
            <a:cxn ang="0">
              <a:pos x="6" y="6"/>
            </a:cxn>
            <a:cxn ang="0">
              <a:pos x="0" y="12"/>
            </a:cxn>
            <a:cxn ang="0">
              <a:pos x="6" y="30"/>
            </a:cxn>
            <a:cxn ang="0">
              <a:pos x="12" y="30"/>
            </a:cxn>
            <a:cxn ang="0">
              <a:pos x="30" y="48"/>
            </a:cxn>
            <a:cxn ang="0">
              <a:pos x="42" y="48"/>
            </a:cxn>
            <a:cxn ang="0">
              <a:pos x="48" y="42"/>
            </a:cxn>
            <a:cxn ang="0">
              <a:pos x="60" y="48"/>
            </a:cxn>
            <a:cxn ang="0">
              <a:pos x="66" y="48"/>
            </a:cxn>
            <a:cxn ang="0">
              <a:pos x="84" y="60"/>
            </a:cxn>
            <a:cxn ang="0">
              <a:pos x="96" y="60"/>
            </a:cxn>
            <a:cxn ang="0">
              <a:pos x="96" y="48"/>
            </a:cxn>
            <a:cxn ang="0">
              <a:pos x="90" y="42"/>
            </a:cxn>
            <a:cxn ang="0">
              <a:pos x="84" y="42"/>
            </a:cxn>
            <a:cxn ang="0">
              <a:pos x="78" y="36"/>
            </a:cxn>
            <a:cxn ang="0">
              <a:pos x="78" y="30"/>
            </a:cxn>
            <a:cxn ang="0">
              <a:pos x="84" y="30"/>
            </a:cxn>
            <a:cxn ang="0">
              <a:pos x="90" y="18"/>
            </a:cxn>
            <a:cxn ang="0">
              <a:pos x="90" y="12"/>
            </a:cxn>
            <a:cxn ang="0">
              <a:pos x="84" y="12"/>
            </a:cxn>
            <a:cxn ang="0">
              <a:pos x="78" y="12"/>
            </a:cxn>
            <a:cxn ang="0">
              <a:pos x="66" y="12"/>
            </a:cxn>
            <a:cxn ang="0">
              <a:pos x="60" y="6"/>
            </a:cxn>
            <a:cxn ang="0">
              <a:pos x="48" y="6"/>
            </a:cxn>
            <a:cxn ang="0">
              <a:pos x="42" y="0"/>
            </a:cxn>
            <a:cxn ang="0">
              <a:pos x="6" y="0"/>
            </a:cxn>
            <a:cxn ang="0">
              <a:pos x="6" y="6"/>
            </a:cxn>
          </a:cxnLst>
          <a:rect l="0" t="0" r="r" b="b"/>
          <a:pathLst>
            <a:path w="96" h="60">
              <a:moveTo>
                <a:pt x="6" y="6"/>
              </a:moveTo>
              <a:lnTo>
                <a:pt x="0" y="12"/>
              </a:lnTo>
              <a:lnTo>
                <a:pt x="6" y="30"/>
              </a:lnTo>
              <a:lnTo>
                <a:pt x="12" y="30"/>
              </a:lnTo>
              <a:lnTo>
                <a:pt x="30" y="48"/>
              </a:lnTo>
              <a:lnTo>
                <a:pt x="42" y="48"/>
              </a:lnTo>
              <a:lnTo>
                <a:pt x="48" y="42"/>
              </a:lnTo>
              <a:lnTo>
                <a:pt x="60" y="48"/>
              </a:lnTo>
              <a:lnTo>
                <a:pt x="66" y="48"/>
              </a:lnTo>
              <a:lnTo>
                <a:pt x="84" y="60"/>
              </a:lnTo>
              <a:lnTo>
                <a:pt x="96" y="60"/>
              </a:lnTo>
              <a:lnTo>
                <a:pt x="96" y="48"/>
              </a:lnTo>
              <a:lnTo>
                <a:pt x="90" y="42"/>
              </a:lnTo>
              <a:lnTo>
                <a:pt x="84" y="42"/>
              </a:lnTo>
              <a:lnTo>
                <a:pt x="78" y="36"/>
              </a:lnTo>
              <a:lnTo>
                <a:pt x="78" y="30"/>
              </a:lnTo>
              <a:lnTo>
                <a:pt x="84" y="30"/>
              </a:lnTo>
              <a:lnTo>
                <a:pt x="90" y="18"/>
              </a:lnTo>
              <a:lnTo>
                <a:pt x="90" y="12"/>
              </a:lnTo>
              <a:lnTo>
                <a:pt x="84" y="12"/>
              </a:lnTo>
              <a:lnTo>
                <a:pt x="78" y="12"/>
              </a:lnTo>
              <a:lnTo>
                <a:pt x="66" y="12"/>
              </a:lnTo>
              <a:lnTo>
                <a:pt x="60" y="6"/>
              </a:lnTo>
              <a:lnTo>
                <a:pt x="48" y="6"/>
              </a:lnTo>
              <a:lnTo>
                <a:pt x="42" y="0"/>
              </a:lnTo>
              <a:lnTo>
                <a:pt x="6" y="0"/>
              </a:lnTo>
              <a:lnTo>
                <a:pt x="6" y="6"/>
              </a:lnTo>
              <a:close/>
            </a:path>
          </a:pathLst>
        </a:custGeom>
        <a:solidFill>
          <a:srgbClr val="CCC0D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418016</xdr:colOff>
      <xdr:row>4</xdr:row>
      <xdr:rowOff>214536</xdr:rowOff>
    </xdr:from>
    <xdr:to>
      <xdr:col>8</xdr:col>
      <xdr:colOff>18903</xdr:colOff>
      <xdr:row>5</xdr:row>
      <xdr:rowOff>140146</xdr:rowOff>
    </xdr:to>
    <xdr:sp macro="" textlink="">
      <xdr:nvSpPr>
        <xdr:cNvPr id="4" name="País Vasco"/>
        <xdr:cNvSpPr>
          <a:spLocks/>
        </xdr:cNvSpPr>
      </xdr:nvSpPr>
      <xdr:spPr bwMode="auto">
        <a:xfrm>
          <a:off x="4509956" y="1205136"/>
          <a:ext cx="766747" cy="519970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190285</xdr:colOff>
      <xdr:row>9</xdr:row>
      <xdr:rowOff>36790</xdr:rowOff>
    </xdr:from>
    <xdr:to>
      <xdr:col>8</xdr:col>
      <xdr:colOff>456620</xdr:colOff>
      <xdr:row>18</xdr:row>
      <xdr:rowOff>158783</xdr:rowOff>
    </xdr:to>
    <xdr:sp macro="" textlink="">
      <xdr:nvSpPr>
        <xdr:cNvPr id="5" name="Castilla La-Mancha"/>
        <xdr:cNvSpPr>
          <a:spLocks/>
        </xdr:cNvSpPr>
      </xdr:nvSpPr>
      <xdr:spPr bwMode="auto">
        <a:xfrm>
          <a:off x="3626905" y="2353270"/>
          <a:ext cx="2087515" cy="1767913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27298</xdr:colOff>
      <xdr:row>5</xdr:row>
      <xdr:rowOff>63493</xdr:rowOff>
    </xdr:from>
    <xdr:to>
      <xdr:col>8</xdr:col>
      <xdr:colOff>83528</xdr:colOff>
      <xdr:row>7</xdr:row>
      <xdr:rowOff>70293</xdr:rowOff>
    </xdr:to>
    <xdr:sp macro="" textlink="">
      <xdr:nvSpPr>
        <xdr:cNvPr id="6" name="La Rioja"/>
        <xdr:cNvSpPr>
          <a:spLocks/>
        </xdr:cNvSpPr>
      </xdr:nvSpPr>
      <xdr:spPr bwMode="auto">
        <a:xfrm>
          <a:off x="4698358" y="1648453"/>
          <a:ext cx="642970" cy="372560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255119</xdr:colOff>
      <xdr:row>4</xdr:row>
      <xdr:rowOff>275768</xdr:rowOff>
    </xdr:from>
    <xdr:to>
      <xdr:col>8</xdr:col>
      <xdr:colOff>483827</xdr:colOff>
      <xdr:row>7</xdr:row>
      <xdr:rowOff>70293</xdr:rowOff>
    </xdr:to>
    <xdr:sp macro="" textlink="">
      <xdr:nvSpPr>
        <xdr:cNvPr id="7" name="Navarra"/>
        <xdr:cNvSpPr>
          <a:spLocks/>
        </xdr:cNvSpPr>
      </xdr:nvSpPr>
      <xdr:spPr bwMode="auto">
        <a:xfrm>
          <a:off x="4926179" y="1266368"/>
          <a:ext cx="815448" cy="754645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absolute">
    <xdr:from>
      <xdr:col>2</xdr:col>
      <xdr:colOff>1271026</xdr:colOff>
      <xdr:row>3</xdr:row>
      <xdr:rowOff>276224</xdr:rowOff>
    </xdr:from>
    <xdr:to>
      <xdr:col>4</xdr:col>
      <xdr:colOff>169606</xdr:colOff>
      <xdr:row>7</xdr:row>
      <xdr:rowOff>121092</xdr:rowOff>
    </xdr:to>
    <xdr:sp macro="" textlink="">
      <xdr:nvSpPr>
        <xdr:cNvPr id="8" name="Galicia"/>
        <xdr:cNvSpPr>
          <a:spLocks/>
        </xdr:cNvSpPr>
      </xdr:nvSpPr>
      <xdr:spPr bwMode="auto">
        <a:xfrm>
          <a:off x="1933966" y="984884"/>
          <a:ext cx="1116000" cy="1086928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25908</xdr:colOff>
      <xdr:row>4</xdr:row>
      <xdr:rowOff>85270</xdr:rowOff>
    </xdr:from>
    <xdr:to>
      <xdr:col>5</xdr:col>
      <xdr:colOff>631810</xdr:colOff>
      <xdr:row>4</xdr:row>
      <xdr:rowOff>533394</xdr:rowOff>
    </xdr:to>
    <xdr:sp macro="" textlink="">
      <xdr:nvSpPr>
        <xdr:cNvPr id="9" name="Asturias"/>
        <xdr:cNvSpPr>
          <a:spLocks/>
        </xdr:cNvSpPr>
      </xdr:nvSpPr>
      <xdr:spPr bwMode="auto">
        <a:xfrm>
          <a:off x="2906268" y="1075870"/>
          <a:ext cx="1162162" cy="448124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482876</xdr:colOff>
      <xdr:row>4</xdr:row>
      <xdr:rowOff>180972</xdr:rowOff>
    </xdr:from>
    <xdr:to>
      <xdr:col>6</xdr:col>
      <xdr:colOff>578526</xdr:colOff>
      <xdr:row>5</xdr:row>
      <xdr:rowOff>11786</xdr:rowOff>
    </xdr:to>
    <xdr:sp macro="" textlink="">
      <xdr:nvSpPr>
        <xdr:cNvPr id="10" name="Cantabria"/>
        <xdr:cNvSpPr>
          <a:spLocks/>
        </xdr:cNvSpPr>
      </xdr:nvSpPr>
      <xdr:spPr bwMode="auto">
        <a:xfrm>
          <a:off x="3919496" y="1171572"/>
          <a:ext cx="750970" cy="425174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358694</xdr:colOff>
      <xdr:row>16</xdr:row>
      <xdr:rowOff>147810</xdr:rowOff>
    </xdr:from>
    <xdr:to>
      <xdr:col>8</xdr:col>
      <xdr:colOff>141998</xdr:colOff>
      <xdr:row>24</xdr:row>
      <xdr:rowOff>166392</xdr:rowOff>
    </xdr:to>
    <xdr:sp macro="" textlink="">
      <xdr:nvSpPr>
        <xdr:cNvPr id="11" name="Andalucía"/>
        <xdr:cNvSpPr>
          <a:spLocks/>
        </xdr:cNvSpPr>
      </xdr:nvSpPr>
      <xdr:spPr bwMode="auto">
        <a:xfrm>
          <a:off x="2644694" y="3736830"/>
          <a:ext cx="2755104" cy="148924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359378</xdr:colOff>
      <xdr:row>11</xdr:row>
      <xdr:rowOff>108839</xdr:rowOff>
    </xdr:from>
    <xdr:to>
      <xdr:col>5</xdr:col>
      <xdr:colOff>552239</xdr:colOff>
      <xdr:row>19</xdr:row>
      <xdr:rowOff>7680</xdr:rowOff>
    </xdr:to>
    <xdr:sp macro="" textlink="">
      <xdr:nvSpPr>
        <xdr:cNvPr id="12" name="Extremadura"/>
        <xdr:cNvSpPr>
          <a:spLocks/>
        </xdr:cNvSpPr>
      </xdr:nvSpPr>
      <xdr:spPr bwMode="auto">
        <a:xfrm>
          <a:off x="2645378" y="2791079"/>
          <a:ext cx="1343481" cy="1361881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587605</xdr:colOff>
      <xdr:row>9</xdr:row>
      <xdr:rowOff>110657</xdr:rowOff>
    </xdr:from>
    <xdr:to>
      <xdr:col>7</xdr:col>
      <xdr:colOff>24564</xdr:colOff>
      <xdr:row>13</xdr:row>
      <xdr:rowOff>63932</xdr:rowOff>
    </xdr:to>
    <xdr:sp macro="" textlink="">
      <xdr:nvSpPr>
        <xdr:cNvPr id="13" name="Madrid"/>
        <xdr:cNvSpPr>
          <a:spLocks/>
        </xdr:cNvSpPr>
      </xdr:nvSpPr>
      <xdr:spPr bwMode="auto">
        <a:xfrm>
          <a:off x="4024225" y="2427137"/>
          <a:ext cx="671399" cy="68479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399000</xdr:colOff>
      <xdr:row>16</xdr:row>
      <xdr:rowOff>115634</xdr:rowOff>
    </xdr:from>
    <xdr:to>
      <xdr:col>9</xdr:col>
      <xdr:colOff>29685</xdr:colOff>
      <xdr:row>20</xdr:row>
      <xdr:rowOff>146470</xdr:rowOff>
    </xdr:to>
    <xdr:sp macro="" textlink="">
      <xdr:nvSpPr>
        <xdr:cNvPr id="14" name="Murcia"/>
        <xdr:cNvSpPr>
          <a:spLocks/>
        </xdr:cNvSpPr>
      </xdr:nvSpPr>
      <xdr:spPr bwMode="auto">
        <a:xfrm>
          <a:off x="5070060" y="3704654"/>
          <a:ext cx="773685" cy="76997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8</xdr:col>
      <xdr:colOff>169889</xdr:colOff>
      <xdr:row>10</xdr:row>
      <xdr:rowOff>102037</xdr:rowOff>
    </xdr:from>
    <xdr:to>
      <xdr:col>9</xdr:col>
      <xdr:colOff>528236</xdr:colOff>
      <xdr:row>19</xdr:row>
      <xdr:rowOff>43057</xdr:rowOff>
    </xdr:to>
    <xdr:sp macro="" textlink="">
      <xdr:nvSpPr>
        <xdr:cNvPr id="15" name="Comunidad Valenciana"/>
        <xdr:cNvSpPr>
          <a:spLocks/>
        </xdr:cNvSpPr>
      </xdr:nvSpPr>
      <xdr:spPr bwMode="auto">
        <a:xfrm>
          <a:off x="5427689" y="2601397"/>
          <a:ext cx="914607" cy="1586940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324741</xdr:colOff>
      <xdr:row>4</xdr:row>
      <xdr:rowOff>499830</xdr:rowOff>
    </xdr:from>
    <xdr:to>
      <xdr:col>11</xdr:col>
      <xdr:colOff>365740</xdr:colOff>
      <xdr:row>11</xdr:row>
      <xdr:rowOff>58040</xdr:rowOff>
    </xdr:to>
    <xdr:sp macro="" textlink="">
      <xdr:nvSpPr>
        <xdr:cNvPr id="16" name="Cataluña"/>
        <xdr:cNvSpPr>
          <a:spLocks/>
        </xdr:cNvSpPr>
      </xdr:nvSpPr>
      <xdr:spPr bwMode="auto">
        <a:xfrm>
          <a:off x="6138801" y="1490430"/>
          <a:ext cx="1351639" cy="1249850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190285</xdr:colOff>
      <xdr:row>25</xdr:row>
      <xdr:rowOff>21862</xdr:rowOff>
    </xdr:from>
    <xdr:to>
      <xdr:col>5</xdr:col>
      <xdr:colOff>191759</xdr:colOff>
      <xdr:row>25</xdr:row>
      <xdr:rowOff>30480</xdr:rowOff>
    </xdr:to>
    <xdr:sp macro="" textlink="">
      <xdr:nvSpPr>
        <xdr:cNvPr id="17" name="Ceuta"/>
        <xdr:cNvSpPr>
          <a:spLocks noChangeArrowheads="1"/>
        </xdr:cNvSpPr>
      </xdr:nvSpPr>
      <xdr:spPr bwMode="auto">
        <a:xfrm>
          <a:off x="3626905" y="5264422"/>
          <a:ext cx="1474" cy="8618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144735</xdr:colOff>
      <xdr:row>26</xdr:row>
      <xdr:rowOff>59001</xdr:rowOff>
    </xdr:from>
    <xdr:to>
      <xdr:col>7</xdr:col>
      <xdr:colOff>146986</xdr:colOff>
      <xdr:row>26</xdr:row>
      <xdr:rowOff>61195</xdr:rowOff>
    </xdr:to>
    <xdr:sp macro="" textlink="">
      <xdr:nvSpPr>
        <xdr:cNvPr id="18" name="Melilla"/>
        <xdr:cNvSpPr>
          <a:spLocks noChangeArrowheads="1"/>
        </xdr:cNvSpPr>
      </xdr:nvSpPr>
      <xdr:spPr bwMode="auto">
        <a:xfrm>
          <a:off x="4815795" y="5484441"/>
          <a:ext cx="2251" cy="2194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468629</xdr:colOff>
      <xdr:row>24</xdr:row>
      <xdr:rowOff>18796</xdr:rowOff>
    </xdr:from>
    <xdr:to>
      <xdr:col>3</xdr:col>
      <xdr:colOff>237509</xdr:colOff>
      <xdr:row>27</xdr:row>
      <xdr:rowOff>85012</xdr:rowOff>
    </xdr:to>
    <xdr:grpSp>
      <xdr:nvGrpSpPr>
        <xdr:cNvPr id="19" name="Islas Canarias"/>
        <xdr:cNvGrpSpPr/>
      </xdr:nvGrpSpPr>
      <xdr:grpSpPr>
        <a:xfrm>
          <a:off x="649604" y="5228971"/>
          <a:ext cx="1816755" cy="637716"/>
          <a:chOff x="981075" y="5364163"/>
          <a:chExt cx="1685925" cy="704850"/>
        </a:xfrm>
        <a:solidFill>
          <a:srgbClr val="31869B"/>
        </a:solidFill>
      </xdr:grpSpPr>
      <xdr:sp macro="" textlink="">
        <xdr:nvSpPr>
          <xdr:cNvPr id="20" name="Freeform 9"/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10"/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11"/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12"/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13"/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14"/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15"/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16"/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17"/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307842</xdr:colOff>
      <xdr:row>25</xdr:row>
      <xdr:rowOff>78386</xdr:rowOff>
    </xdr:from>
    <xdr:to>
      <xdr:col>8</xdr:col>
      <xdr:colOff>53282</xdr:colOff>
      <xdr:row>28</xdr:row>
      <xdr:rowOff>58424</xdr:rowOff>
    </xdr:to>
    <xdr:grpSp>
      <xdr:nvGrpSpPr>
        <xdr:cNvPr id="29" name="123 Grupo"/>
        <xdr:cNvGrpSpPr/>
      </xdr:nvGrpSpPr>
      <xdr:grpSpPr>
        <a:xfrm>
          <a:off x="3117717" y="5479061"/>
          <a:ext cx="2060015" cy="551538"/>
          <a:chOff x="3028950" y="5690666"/>
          <a:chExt cx="2219325" cy="609600"/>
        </a:xfrm>
      </xdr:grpSpPr>
      <xdr:sp macro="" textlink="">
        <xdr:nvSpPr>
          <xdr:cNvPr id="30" name="Freeform 6"/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7"/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390726</xdr:colOff>
      <xdr:row>12</xdr:row>
      <xdr:rowOff>44459</xdr:rowOff>
    </xdr:from>
    <xdr:to>
      <xdr:col>12</xdr:col>
      <xdr:colOff>334424</xdr:colOff>
      <xdr:row>16</xdr:row>
      <xdr:rowOff>179615</xdr:rowOff>
    </xdr:to>
    <xdr:grpSp>
      <xdr:nvGrpSpPr>
        <xdr:cNvPr id="32" name="Islas Baleares"/>
        <xdr:cNvGrpSpPr/>
      </xdr:nvGrpSpPr>
      <xdr:grpSpPr>
        <a:xfrm>
          <a:off x="6696276" y="2978159"/>
          <a:ext cx="1343873" cy="887631"/>
          <a:chOff x="6715125" y="2963863"/>
          <a:chExt cx="1447800" cy="981075"/>
        </a:xfrm>
      </xdr:grpSpPr>
      <xdr:sp macro="" textlink="">
        <xdr:nvSpPr>
          <xdr:cNvPr id="33" name="Freeform 18"/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19"/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0"/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1"/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2"/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"/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437659</xdr:colOff>
      <xdr:row>4</xdr:row>
      <xdr:rowOff>520703</xdr:rowOff>
    </xdr:from>
    <xdr:to>
      <xdr:col>9</xdr:col>
      <xdr:colOff>545234</xdr:colOff>
      <xdr:row>13</xdr:row>
      <xdr:rowOff>59859</xdr:rowOff>
    </xdr:to>
    <xdr:grpSp>
      <xdr:nvGrpSpPr>
        <xdr:cNvPr id="39" name="Aragón"/>
        <xdr:cNvGrpSpPr/>
      </xdr:nvGrpSpPr>
      <xdr:grpSpPr>
        <a:xfrm>
          <a:off x="4990609" y="1520828"/>
          <a:ext cx="1222000" cy="1663231"/>
          <a:chOff x="5591175" y="952500"/>
          <a:chExt cx="1314450" cy="1838325"/>
        </a:xfrm>
      </xdr:grpSpPr>
      <xdr:sp macro="" textlink="">
        <xdr:nvSpPr>
          <xdr:cNvPr id="40" name="Aragón2"/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31869B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1" name="Freeform 75"/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31869B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2</xdr:col>
      <xdr:colOff>1508762</xdr:colOff>
      <xdr:row>4</xdr:row>
      <xdr:rowOff>394333</xdr:rowOff>
    </xdr:from>
    <xdr:to>
      <xdr:col>4</xdr:col>
      <xdr:colOff>200025</xdr:colOff>
      <xdr:row>6</xdr:row>
      <xdr:rowOff>38100</xdr:rowOff>
    </xdr:to>
    <xdr:sp macro="" textlink="'Data 1'!F650">
      <xdr:nvSpPr>
        <xdr:cNvPr id="42" name="CuadroTexto 41"/>
        <xdr:cNvSpPr txBox="1"/>
      </xdr:nvSpPr>
      <xdr:spPr>
        <a:xfrm>
          <a:off x="2171702" y="1384933"/>
          <a:ext cx="908683" cy="421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26442B4-24EF-40EE-BBBB-E89BA4FE1FAE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Galicia 151 % 29.625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96283</xdr:colOff>
      <xdr:row>4</xdr:row>
      <xdr:rowOff>154305</xdr:rowOff>
    </xdr:from>
    <xdr:to>
      <xdr:col>5</xdr:col>
      <xdr:colOff>531495</xdr:colOff>
      <xdr:row>5</xdr:row>
      <xdr:rowOff>85725</xdr:rowOff>
    </xdr:to>
    <xdr:sp macro="" textlink="'Data 1'!F640">
      <xdr:nvSpPr>
        <xdr:cNvPr id="43" name="CuadroTexto 42"/>
        <xdr:cNvSpPr txBox="1"/>
      </xdr:nvSpPr>
      <xdr:spPr>
        <a:xfrm>
          <a:off x="2976643" y="1144905"/>
          <a:ext cx="991472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A616A2D0-EFA0-4F7A-BD78-A44088D66270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Asturias 161 % 16.820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560070</xdr:colOff>
      <xdr:row>4</xdr:row>
      <xdr:rowOff>95248</xdr:rowOff>
    </xdr:from>
    <xdr:to>
      <xdr:col>7</xdr:col>
      <xdr:colOff>323850</xdr:colOff>
      <xdr:row>4</xdr:row>
      <xdr:rowOff>514348</xdr:rowOff>
    </xdr:to>
    <xdr:sp macro="" textlink="'Data 1'!F644">
      <xdr:nvSpPr>
        <xdr:cNvPr id="44" name="CuadroTexto 43"/>
        <xdr:cNvSpPr txBox="1"/>
      </xdr:nvSpPr>
      <xdr:spPr>
        <a:xfrm>
          <a:off x="3996690" y="1085848"/>
          <a:ext cx="99822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817BE6D5-AF45-41A7-BB3C-7AA9D9C8BC41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/>
            <a:t>Cantabria 41 % 1.705 GWh</a:t>
          </a:fld>
          <a:endParaRPr lang="es-ES" sz="1000" b="0" i="0" u="none" strike="noStrike">
            <a:solidFill>
              <a:schemeClr val="accent5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541018</xdr:colOff>
      <xdr:row>4</xdr:row>
      <xdr:rowOff>238125</xdr:rowOff>
    </xdr:from>
    <xdr:to>
      <xdr:col>8</xdr:col>
      <xdr:colOff>461010</xdr:colOff>
      <xdr:row>5</xdr:row>
      <xdr:rowOff>152400</xdr:rowOff>
    </xdr:to>
    <xdr:sp macro="" textlink="'Data 1'!F656">
      <xdr:nvSpPr>
        <xdr:cNvPr id="45" name="CuadroTexto 44"/>
        <xdr:cNvSpPr txBox="1"/>
      </xdr:nvSpPr>
      <xdr:spPr>
        <a:xfrm>
          <a:off x="4632958" y="1228725"/>
          <a:ext cx="1085852" cy="508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1958AD76-5D0A-4DBB-BF5C-73E2F434D54E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/>
            <a:t>País Vasco 35 % 5.937 GWh</a:t>
          </a:fld>
          <a:endParaRPr lang="es-ES" sz="1000" b="0" i="0" u="none" strike="noStrike">
            <a:solidFill>
              <a:schemeClr val="accent5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266698</xdr:colOff>
      <xdr:row>4</xdr:row>
      <xdr:rowOff>457200</xdr:rowOff>
    </xdr:from>
    <xdr:to>
      <xdr:col>9</xdr:col>
      <xdr:colOff>104775</xdr:colOff>
      <xdr:row>6</xdr:row>
      <xdr:rowOff>104775</xdr:rowOff>
    </xdr:to>
    <xdr:sp macro="" textlink="'Data 1'!F655">
      <xdr:nvSpPr>
        <xdr:cNvPr id="46" name="CuadroTexto 45"/>
        <xdr:cNvSpPr txBox="1"/>
      </xdr:nvSpPr>
      <xdr:spPr>
        <a:xfrm>
          <a:off x="4937758" y="1447800"/>
          <a:ext cx="981077" cy="424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AB01812-C689-46B3-B75E-A348EBEFED4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Navarra 109 % 5.269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142874</xdr:colOff>
      <xdr:row>5</xdr:row>
      <xdr:rowOff>104775</xdr:rowOff>
    </xdr:from>
    <xdr:to>
      <xdr:col>7</xdr:col>
      <xdr:colOff>529590</xdr:colOff>
      <xdr:row>7</xdr:row>
      <xdr:rowOff>161925</xdr:rowOff>
    </xdr:to>
    <xdr:sp macro="" textlink="'Data 1'!F651">
      <xdr:nvSpPr>
        <xdr:cNvPr id="47" name="CuadroTexto 46"/>
        <xdr:cNvSpPr txBox="1"/>
      </xdr:nvSpPr>
      <xdr:spPr>
        <a:xfrm>
          <a:off x="4234814" y="1689735"/>
          <a:ext cx="965836" cy="422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5D5CF14-E4B9-41D1-BF8B-22B1FC63F280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La Rioja 109 % 1.863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539113</xdr:colOff>
      <xdr:row>7</xdr:row>
      <xdr:rowOff>161925</xdr:rowOff>
    </xdr:from>
    <xdr:to>
      <xdr:col>9</xdr:col>
      <xdr:colOff>390525</xdr:colOff>
      <xdr:row>10</xdr:row>
      <xdr:rowOff>28575</xdr:rowOff>
    </xdr:to>
    <xdr:sp macro="" textlink="'Data 1'!F639">
      <xdr:nvSpPr>
        <xdr:cNvPr id="48" name="CuadroTexto 47"/>
        <xdr:cNvSpPr txBox="1"/>
      </xdr:nvSpPr>
      <xdr:spPr>
        <a:xfrm>
          <a:off x="5210173" y="2112645"/>
          <a:ext cx="994412" cy="415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4B6CB09-1383-4D49-ADCB-A95C37BE3F8C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Aragón 151 % 15.496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531493</xdr:colOff>
      <xdr:row>6</xdr:row>
      <xdr:rowOff>66675</xdr:rowOff>
    </xdr:from>
    <xdr:to>
      <xdr:col>11</xdr:col>
      <xdr:colOff>238125</xdr:colOff>
      <xdr:row>8</xdr:row>
      <xdr:rowOff>148592</xdr:rowOff>
    </xdr:to>
    <xdr:sp macro="" textlink="'Data 1'!F647">
      <xdr:nvSpPr>
        <xdr:cNvPr id="49" name="CuadroTexto 48"/>
        <xdr:cNvSpPr txBox="1"/>
      </xdr:nvSpPr>
      <xdr:spPr>
        <a:xfrm>
          <a:off x="6345553" y="1834515"/>
          <a:ext cx="1017272" cy="447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B16460D-3412-4331-A1EE-B1C40A7B6904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Cataluña 92 % 42.857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342898</xdr:colOff>
      <xdr:row>6</xdr:row>
      <xdr:rowOff>114301</xdr:rowOff>
    </xdr:from>
    <xdr:to>
      <xdr:col>6</xdr:col>
      <xdr:colOff>361949</xdr:colOff>
      <xdr:row>9</xdr:row>
      <xdr:rowOff>1</xdr:rowOff>
    </xdr:to>
    <xdr:sp macro="" textlink="'Data 1'!F646">
      <xdr:nvSpPr>
        <xdr:cNvPr id="50" name="CuadroTexto 49"/>
        <xdr:cNvSpPr txBox="1"/>
      </xdr:nvSpPr>
      <xdr:spPr>
        <a:xfrm>
          <a:off x="3223258" y="1882141"/>
          <a:ext cx="1230631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B4CF9A4-2F7C-4A18-91B5-5A5A53D4CB7A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 León 227 % 31.239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9524</xdr:colOff>
      <xdr:row>10</xdr:row>
      <xdr:rowOff>171451</xdr:rowOff>
    </xdr:from>
    <xdr:to>
      <xdr:col>7</xdr:col>
      <xdr:colOff>238124</xdr:colOff>
      <xdr:row>13</xdr:row>
      <xdr:rowOff>57151</xdr:rowOff>
    </xdr:to>
    <xdr:sp macro="" textlink="'Data 1'!F652">
      <xdr:nvSpPr>
        <xdr:cNvPr id="51" name="CuadroTexto 50"/>
        <xdr:cNvSpPr txBox="1"/>
      </xdr:nvSpPr>
      <xdr:spPr>
        <a:xfrm>
          <a:off x="4101464" y="2670811"/>
          <a:ext cx="80772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7A4BF3B-4E31-46BB-BB8B-B80E131F210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Madrid 4 % 1.203 GWh</a:t>
          </a:fld>
          <a:endParaRPr lang="es-ES" sz="1000" b="0" i="0" u="none" strike="noStrike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480059</xdr:colOff>
      <xdr:row>14</xdr:row>
      <xdr:rowOff>66675</xdr:rowOff>
    </xdr:from>
    <xdr:to>
      <xdr:col>5</xdr:col>
      <xdr:colOff>474345</xdr:colOff>
      <xdr:row>17</xdr:row>
      <xdr:rowOff>133349</xdr:rowOff>
    </xdr:to>
    <xdr:sp macro="" textlink="'Data 1'!F649">
      <xdr:nvSpPr>
        <xdr:cNvPr id="52" name="CuadroTexto 51"/>
        <xdr:cNvSpPr txBox="1"/>
      </xdr:nvSpPr>
      <xdr:spPr>
        <a:xfrm>
          <a:off x="2766059" y="3297555"/>
          <a:ext cx="1144906" cy="615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98F053F-DBB9-415E-9FA4-784DBCE79EEF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Extremadura 439 % 21.101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531494</xdr:colOff>
      <xdr:row>14</xdr:row>
      <xdr:rowOff>161926</xdr:rowOff>
    </xdr:from>
    <xdr:to>
      <xdr:col>8</xdr:col>
      <xdr:colOff>247650</xdr:colOff>
      <xdr:row>17</xdr:row>
      <xdr:rowOff>76200</xdr:rowOff>
    </xdr:to>
    <xdr:sp macro="" textlink="'Data 1'!F645">
      <xdr:nvSpPr>
        <xdr:cNvPr id="53" name="CuadroTexto 52"/>
        <xdr:cNvSpPr txBox="1"/>
      </xdr:nvSpPr>
      <xdr:spPr>
        <a:xfrm>
          <a:off x="3968114" y="3392806"/>
          <a:ext cx="1537336" cy="462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77D5DC93-DD90-40DD-B4F3-795E547975C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 La-Mancha 187 % 21.626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123824</xdr:colOff>
      <xdr:row>19</xdr:row>
      <xdr:rowOff>171451</xdr:rowOff>
    </xdr:from>
    <xdr:to>
      <xdr:col>6</xdr:col>
      <xdr:colOff>521970</xdr:colOff>
      <xdr:row>22</xdr:row>
      <xdr:rowOff>38100</xdr:rowOff>
    </xdr:to>
    <xdr:sp macro="" textlink="'Data 1'!F638">
      <xdr:nvSpPr>
        <xdr:cNvPr id="54" name="CuadroTexto 53"/>
        <xdr:cNvSpPr txBox="1"/>
      </xdr:nvSpPr>
      <xdr:spPr>
        <a:xfrm>
          <a:off x="3560444" y="4316731"/>
          <a:ext cx="1053466" cy="415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1765B84-4A3C-48F6-9BEC-6BF4B09C2196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Andalucía 92 % 35.685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396241</xdr:colOff>
      <xdr:row>18</xdr:row>
      <xdr:rowOff>38100</xdr:rowOff>
    </xdr:from>
    <xdr:to>
      <xdr:col>9</xdr:col>
      <xdr:colOff>114300</xdr:colOff>
      <xdr:row>21</xdr:row>
      <xdr:rowOff>152399</xdr:rowOff>
    </xdr:to>
    <xdr:sp macro="" textlink="'Data 1'!F654">
      <xdr:nvSpPr>
        <xdr:cNvPr id="55" name="CuadroTexto 54"/>
        <xdr:cNvSpPr txBox="1"/>
      </xdr:nvSpPr>
      <xdr:spPr>
        <a:xfrm>
          <a:off x="5067301" y="4000500"/>
          <a:ext cx="861059" cy="662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B7AA2A9-4856-4668-B2F4-8624EEB5A47A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Murcia 55 % 4.909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219076</xdr:colOff>
      <xdr:row>13</xdr:row>
      <xdr:rowOff>57151</xdr:rowOff>
    </xdr:from>
    <xdr:to>
      <xdr:col>10</xdr:col>
      <xdr:colOff>76200</xdr:colOff>
      <xdr:row>17</xdr:row>
      <xdr:rowOff>28575</xdr:rowOff>
    </xdr:to>
    <xdr:sp macro="" textlink="'Data 1'!F642">
      <xdr:nvSpPr>
        <xdr:cNvPr id="56" name="CuadroTexto 55"/>
        <xdr:cNvSpPr txBox="1"/>
      </xdr:nvSpPr>
      <xdr:spPr>
        <a:xfrm>
          <a:off x="5476876" y="3105151"/>
          <a:ext cx="1068704" cy="702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6821416-EC1A-4737-B514-A17234526BDC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Comunidad Valenciana 70 % 18.700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247653</xdr:colOff>
      <xdr:row>11</xdr:row>
      <xdr:rowOff>47626</xdr:rowOff>
    </xdr:from>
    <xdr:to>
      <xdr:col>12</xdr:col>
      <xdr:colOff>38100</xdr:colOff>
      <xdr:row>14</xdr:row>
      <xdr:rowOff>47625</xdr:rowOff>
    </xdr:to>
    <xdr:sp macro="" textlink="'Data 1'!F641">
      <xdr:nvSpPr>
        <xdr:cNvPr id="57" name="CuadroTexto 56"/>
        <xdr:cNvSpPr txBox="1"/>
      </xdr:nvSpPr>
      <xdr:spPr>
        <a:xfrm>
          <a:off x="6717033" y="2729866"/>
          <a:ext cx="1230627" cy="548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0AF64B7-45E1-4223-B4F0-A1BE57F70132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Islas Baleares 77 % 4.461 GWh</a:t>
          </a:fld>
          <a:endParaRPr lang="es-ES" sz="1000" b="0" i="0" u="none" strike="noStrike">
            <a:solidFill>
              <a:schemeClr val="accent5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228601</xdr:colOff>
      <xdr:row>23</xdr:row>
      <xdr:rowOff>133352</xdr:rowOff>
    </xdr:from>
    <xdr:to>
      <xdr:col>3</xdr:col>
      <xdr:colOff>422909</xdr:colOff>
      <xdr:row>26</xdr:row>
      <xdr:rowOff>19050</xdr:rowOff>
    </xdr:to>
    <xdr:sp macro="" textlink="'Data 1'!F643">
      <xdr:nvSpPr>
        <xdr:cNvPr id="58" name="CuadroTexto 57"/>
        <xdr:cNvSpPr txBox="1"/>
      </xdr:nvSpPr>
      <xdr:spPr>
        <a:xfrm>
          <a:off x="411481" y="5010152"/>
          <a:ext cx="2297428" cy="434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65E51CA-7B1F-4BF4-AE9E-F6A29DBF16EA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Islas Canarias 100 % 8.669 GWh</a:t>
          </a:fld>
          <a:endParaRPr lang="es-ES" sz="1000" b="0" i="0" u="none" strike="noStrike">
            <a:solidFill>
              <a:srgbClr val="215968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66675</xdr:colOff>
      <xdr:row>24</xdr:row>
      <xdr:rowOff>38100</xdr:rowOff>
    </xdr:from>
    <xdr:to>
      <xdr:col>6</xdr:col>
      <xdr:colOff>407670</xdr:colOff>
      <xdr:row>26</xdr:row>
      <xdr:rowOff>114298</xdr:rowOff>
    </xdr:to>
    <xdr:sp macro="" textlink="'Data 1'!F648">
      <xdr:nvSpPr>
        <xdr:cNvPr id="119" name="CuadroTexto 118"/>
        <xdr:cNvSpPr txBox="1"/>
      </xdr:nvSpPr>
      <xdr:spPr>
        <a:xfrm>
          <a:off x="3503295" y="5097780"/>
          <a:ext cx="996315" cy="441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9BD74A9-1726-404D-83A3-B2D48865A9E6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Ceuta 100 % 205 GWh</a:t>
          </a:fld>
          <a:endParaRPr lang="es-ES" sz="1000" b="0" i="0" u="none" strike="noStrike">
            <a:solidFill>
              <a:srgbClr val="215968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266700</xdr:colOff>
      <xdr:row>27</xdr:row>
      <xdr:rowOff>142875</xdr:rowOff>
    </xdr:from>
    <xdr:to>
      <xdr:col>8</xdr:col>
      <xdr:colOff>95250</xdr:colOff>
      <xdr:row>30</xdr:row>
      <xdr:rowOff>28573</xdr:rowOff>
    </xdr:to>
    <xdr:sp macro="" textlink="'Data 1'!F653">
      <xdr:nvSpPr>
        <xdr:cNvPr id="120" name="CuadroTexto 119"/>
        <xdr:cNvSpPr txBox="1"/>
      </xdr:nvSpPr>
      <xdr:spPr>
        <a:xfrm>
          <a:off x="4358640" y="5751195"/>
          <a:ext cx="994410" cy="434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E3D6803-DF88-415C-BC11-21F3704D8BC4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Melilla 100 % 213 GWh</a:t>
          </a:fld>
          <a:endParaRPr lang="es-ES" sz="1000" b="0" i="0" u="none" strike="noStrike">
            <a:solidFill>
              <a:srgbClr val="215968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19050</xdr:colOff>
      <xdr:row>0</xdr:row>
      <xdr:rowOff>171450</xdr:rowOff>
    </xdr:from>
    <xdr:to>
      <xdr:col>2</xdr:col>
      <xdr:colOff>438150</xdr:colOff>
      <xdr:row>1</xdr:row>
      <xdr:rowOff>180975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</xdr:colOff>
      <xdr:row>2</xdr:row>
      <xdr:rowOff>34290</xdr:rowOff>
    </xdr:from>
    <xdr:to>
      <xdr:col>12</xdr:col>
      <xdr:colOff>736394</xdr:colOff>
      <xdr:row>2</xdr:row>
      <xdr:rowOff>34290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198119" y="491490"/>
          <a:ext cx="82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723225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768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152400</xdr:rowOff>
    </xdr:from>
    <xdr:to>
      <xdr:col>2</xdr:col>
      <xdr:colOff>895350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19050</xdr:rowOff>
    </xdr:from>
    <xdr:to>
      <xdr:col>9</xdr:col>
      <xdr:colOff>478365</xdr:colOff>
      <xdr:row>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1490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3395"/>
          <a:ext cx="66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516525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69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10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8</xdr:col>
      <xdr:colOff>15405</xdr:colOff>
      <xdr:row>3</xdr:row>
      <xdr:rowOff>28575</xdr:rowOff>
    </xdr:to>
    <xdr:sp macro="" textlink="">
      <xdr:nvSpPr>
        <xdr:cNvPr id="6010187" name="Line 2"/>
        <xdr:cNvSpPr>
          <a:spLocks noChangeShapeType="1"/>
        </xdr:cNvSpPr>
      </xdr:nvSpPr>
      <xdr:spPr bwMode="auto">
        <a:xfrm flipH="1">
          <a:off x="200025" y="493395"/>
          <a:ext cx="63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07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432645</xdr:colOff>
      <xdr:row>3</xdr:row>
      <xdr:rowOff>28575</xdr:rowOff>
    </xdr:to>
    <xdr:sp macro="" textlink="">
      <xdr:nvSpPr>
        <xdr:cNvPr id="6307936" name="Line 2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21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13</xdr:col>
      <xdr:colOff>1784</xdr:colOff>
      <xdr:row>3</xdr:row>
      <xdr:rowOff>28575</xdr:rowOff>
    </xdr:to>
    <xdr:sp macro="" textlink="">
      <xdr:nvSpPr>
        <xdr:cNvPr id="6321236" name="Line 2"/>
        <xdr:cNvSpPr>
          <a:spLocks noChangeShapeType="1"/>
        </xdr:cNvSpPr>
      </xdr:nvSpPr>
      <xdr:spPr bwMode="auto">
        <a:xfrm flipH="1">
          <a:off x="200024" y="493395"/>
          <a:ext cx="70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36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16</xdr:col>
      <xdr:colOff>373844</xdr:colOff>
      <xdr:row>3</xdr:row>
      <xdr:rowOff>28575</xdr:rowOff>
    </xdr:to>
    <xdr:sp macro="" textlink="">
      <xdr:nvSpPr>
        <xdr:cNvPr id="6336582" name="Line 2"/>
        <xdr:cNvSpPr>
          <a:spLocks noChangeShapeType="1"/>
        </xdr:cNvSpPr>
      </xdr:nvSpPr>
      <xdr:spPr bwMode="auto">
        <a:xfrm flipH="1">
          <a:off x="200024" y="493395"/>
          <a:ext cx="694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560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5684</xdr:colOff>
      <xdr:row>3</xdr:row>
      <xdr:rowOff>28575</xdr:rowOff>
    </xdr:to>
    <xdr:sp macro="" textlink="">
      <xdr:nvSpPr>
        <xdr:cNvPr id="6356020" name="Line 5"/>
        <xdr:cNvSpPr>
          <a:spLocks noChangeShapeType="1"/>
        </xdr:cNvSpPr>
      </xdr:nvSpPr>
      <xdr:spPr bwMode="auto">
        <a:xfrm flipH="1">
          <a:off x="200024" y="493395"/>
          <a:ext cx="63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15240</xdr:colOff>
      <xdr:row>6</xdr:row>
      <xdr:rowOff>28574</xdr:rowOff>
    </xdr:from>
    <xdr:to>
      <xdr:col>4</xdr:col>
      <xdr:colOff>7239000</xdr:colOff>
      <xdr:row>23</xdr:row>
      <xdr:rowOff>167639</xdr:rowOff>
    </xdr:to>
    <xdr:graphicFrame macro="">
      <xdr:nvGraphicFramePr>
        <xdr:cNvPr id="636627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6627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6366274" name="Line 79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76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8</xdr:col>
      <xdr:colOff>866985</xdr:colOff>
      <xdr:row>3</xdr:row>
      <xdr:rowOff>28575</xdr:rowOff>
    </xdr:to>
    <xdr:sp macro="" textlink="">
      <xdr:nvSpPr>
        <xdr:cNvPr id="6376486" name="Line 2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8461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4091025</xdr:colOff>
      <xdr:row>3</xdr:row>
      <xdr:rowOff>28575</xdr:rowOff>
    </xdr:to>
    <xdr:sp macro="" textlink="">
      <xdr:nvSpPr>
        <xdr:cNvPr id="6384618" name="Line 36"/>
        <xdr:cNvSpPr>
          <a:spLocks noChangeShapeType="1"/>
        </xdr:cNvSpPr>
      </xdr:nvSpPr>
      <xdr:spPr bwMode="auto">
        <a:xfrm flipH="1">
          <a:off x="200025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6384619" name="Dibujo 299"/>
        <xdr:cNvSpPr>
          <a:spLocks/>
        </xdr:cNvSpPr>
      </xdr:nvSpPr>
      <xdr:spPr bwMode="auto">
        <a:xfrm>
          <a:off x="2021205" y="1177290"/>
          <a:ext cx="3838575" cy="2697480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6384620" name="Line 3"/>
        <xdr:cNvSpPr>
          <a:spLocks noChangeShapeType="1"/>
        </xdr:cNvSpPr>
      </xdr:nvSpPr>
      <xdr:spPr bwMode="auto">
        <a:xfrm flipV="1">
          <a:off x="2687955" y="1318260"/>
          <a:ext cx="1600200" cy="49911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384621" name="Line 4"/>
        <xdr:cNvSpPr>
          <a:spLocks noChangeShapeType="1"/>
        </xdr:cNvSpPr>
      </xdr:nvSpPr>
      <xdr:spPr bwMode="auto">
        <a:xfrm>
          <a:off x="3726180" y="1487805"/>
          <a:ext cx="333375" cy="64008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6384622" name="Line 5"/>
        <xdr:cNvSpPr>
          <a:spLocks noChangeShapeType="1"/>
        </xdr:cNvSpPr>
      </xdr:nvSpPr>
      <xdr:spPr bwMode="auto">
        <a:xfrm flipH="1">
          <a:off x="2678430" y="2118360"/>
          <a:ext cx="1400175" cy="31051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6384623" name="Line 6"/>
        <xdr:cNvSpPr>
          <a:spLocks noChangeShapeType="1"/>
        </xdr:cNvSpPr>
      </xdr:nvSpPr>
      <xdr:spPr bwMode="auto">
        <a:xfrm flipH="1">
          <a:off x="2678430" y="282511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6384624" name="Line 7"/>
        <xdr:cNvSpPr>
          <a:spLocks noChangeShapeType="1"/>
        </xdr:cNvSpPr>
      </xdr:nvSpPr>
      <xdr:spPr bwMode="auto">
        <a:xfrm flipH="1">
          <a:off x="2830830" y="2825115"/>
          <a:ext cx="1114425" cy="67818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6384625" name="Line 8"/>
        <xdr:cNvSpPr>
          <a:spLocks noChangeShapeType="1"/>
        </xdr:cNvSpPr>
      </xdr:nvSpPr>
      <xdr:spPr bwMode="auto">
        <a:xfrm>
          <a:off x="4050030" y="2118360"/>
          <a:ext cx="1000125" cy="16954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6384626" name="Line 9"/>
        <xdr:cNvSpPr>
          <a:spLocks noChangeShapeType="1"/>
        </xdr:cNvSpPr>
      </xdr:nvSpPr>
      <xdr:spPr bwMode="auto">
        <a:xfrm>
          <a:off x="3945255" y="2834640"/>
          <a:ext cx="533400" cy="50863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963930</xdr:colOff>
      <xdr:row>20</xdr:row>
      <xdr:rowOff>152400</xdr:rowOff>
    </xdr:from>
    <xdr:ext cx="1381147" cy="141001"/>
    <xdr:sp macro="" textlink="">
      <xdr:nvSpPr>
        <xdr:cNvPr id="12" name="Texto 16"/>
        <xdr:cNvSpPr txBox="1">
          <a:spLocks noChangeArrowheads="1"/>
        </xdr:cNvSpPr>
      </xdr:nvSpPr>
      <xdr:spPr bwMode="auto">
        <a:xfrm>
          <a:off x="2868930" y="3436620"/>
          <a:ext cx="138114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1.011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859155</xdr:colOff>
      <xdr:row>17</xdr:row>
      <xdr:rowOff>30480</xdr:rowOff>
    </xdr:from>
    <xdr:ext cx="930704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34640"/>
          <a:ext cx="93070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222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887730</xdr:colOff>
      <xdr:row>12</xdr:row>
      <xdr:rowOff>79375</xdr:rowOff>
    </xdr:from>
    <xdr:ext cx="845168" cy="141001"/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2792730" y="2083435"/>
          <a:ext cx="8451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3.785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1011555</xdr:colOff>
      <xdr:row>7</xdr:row>
      <xdr:rowOff>142875</xdr:rowOff>
    </xdr:from>
    <xdr:ext cx="816698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2916555" y="1346835"/>
          <a:ext cx="81669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4.749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2287905</xdr:colOff>
      <xdr:row>11</xdr:row>
      <xdr:rowOff>79375</xdr:rowOff>
    </xdr:from>
    <xdr:ext cx="1164421" cy="141001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192905" y="1923415"/>
          <a:ext cx="116442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3.371</a:t>
          </a:r>
          <a:r>
            <a:rPr lang="es-ES" sz="800" b="1" i="0" strike="noStrike" baseline="0">
              <a:solidFill>
                <a:schemeClr val="bg1"/>
              </a:solidFill>
              <a:latin typeface="Arial"/>
              <a:cs typeface="Arial"/>
            </a:rPr>
            <a:t>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1440180</xdr:colOff>
      <xdr:row>13</xdr:row>
      <xdr:rowOff>104775</xdr:rowOff>
    </xdr:from>
    <xdr:ext cx="1449628" cy="141001"/>
    <xdr:sp macro="" textlink="">
      <xdr:nvSpPr>
        <xdr:cNvPr id="17" name="Texto 15"/>
        <xdr:cNvSpPr txBox="1">
          <a:spLocks noChangeArrowheads="1"/>
        </xdr:cNvSpPr>
      </xdr:nvSpPr>
      <xdr:spPr bwMode="auto">
        <a:xfrm>
          <a:off x="3345180" y="2268855"/>
          <a:ext cx="144962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5.109</a:t>
          </a:r>
          <a:r>
            <a:rPr lang="es-ES" sz="800" b="1" i="0" strike="noStrike" baseline="0">
              <a:solidFill>
                <a:schemeClr val="bg1"/>
              </a:solidFill>
              <a:latin typeface="Arial"/>
              <a:cs typeface="Arial"/>
            </a:rPr>
            <a:t>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twoCellAnchor>
    <xdr:from>
      <xdr:col>4</xdr:col>
      <xdr:colOff>325755</xdr:colOff>
      <xdr:row>7</xdr:row>
      <xdr:rowOff>104775</xdr:rowOff>
    </xdr:from>
    <xdr:to>
      <xdr:col>4</xdr:col>
      <xdr:colOff>649605</xdr:colOff>
      <xdr:row>8</xdr:row>
      <xdr:rowOff>142875</xdr:rowOff>
    </xdr:to>
    <xdr:sp macro="" textlink="'Data 2'!F210">
      <xdr:nvSpPr>
        <xdr:cNvPr id="18" name="Texto 239"/>
        <xdr:cNvSpPr txBox="1">
          <a:spLocks noChangeArrowheads="1" noTextEdit="1"/>
        </xdr:cNvSpPr>
      </xdr:nvSpPr>
      <xdr:spPr bwMode="auto">
        <a:xfrm>
          <a:off x="2230755" y="130873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591B059E-6A7E-45CB-BD0A-291FD8C6D5C8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961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300355</xdr:colOff>
      <xdr:row>9</xdr:row>
      <xdr:rowOff>82550</xdr:rowOff>
    </xdr:from>
    <xdr:to>
      <xdr:col>4</xdr:col>
      <xdr:colOff>624205</xdr:colOff>
      <xdr:row>10</xdr:row>
      <xdr:rowOff>59330</xdr:rowOff>
    </xdr:to>
    <xdr:sp macro="" textlink="'Data 2'!E210">
      <xdr:nvSpPr>
        <xdr:cNvPr id="19" name="Text Box 45"/>
        <xdr:cNvSpPr txBox="1">
          <a:spLocks noChangeArrowheads="1" noTextEdit="1"/>
        </xdr:cNvSpPr>
      </xdr:nvSpPr>
      <xdr:spPr bwMode="auto">
        <a:xfrm>
          <a:off x="2205355" y="1606550"/>
          <a:ext cx="323850" cy="1368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37317A4-8698-4DC9-BE38-8D9802A505D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38%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278130</xdr:colOff>
      <xdr:row>8</xdr:row>
      <xdr:rowOff>20955</xdr:rowOff>
    </xdr:from>
    <xdr:to>
      <xdr:col>4</xdr:col>
      <xdr:colOff>306705</xdr:colOff>
      <xdr:row>10</xdr:row>
      <xdr:rowOff>59055</xdr:rowOff>
    </xdr:to>
    <xdr:sp macro="" textlink="">
      <xdr:nvSpPr>
        <xdr:cNvPr id="6384635" name="Rectangle 42"/>
        <xdr:cNvSpPr>
          <a:spLocks noChangeArrowheads="1"/>
        </xdr:cNvSpPr>
      </xdr:nvSpPr>
      <xdr:spPr bwMode="auto">
        <a:xfrm>
          <a:off x="2183130" y="1384935"/>
          <a:ext cx="28575" cy="35814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697230</xdr:colOff>
      <xdr:row>7</xdr:row>
      <xdr:rowOff>104775</xdr:rowOff>
    </xdr:from>
    <xdr:to>
      <xdr:col>4</xdr:col>
      <xdr:colOff>1021080</xdr:colOff>
      <xdr:row>8</xdr:row>
      <xdr:rowOff>142875</xdr:rowOff>
    </xdr:to>
    <xdr:sp macro="" textlink="'Data 2'!H210">
      <xdr:nvSpPr>
        <xdr:cNvPr id="21" name="Texto 239"/>
        <xdr:cNvSpPr txBox="1">
          <a:spLocks noChangeArrowheads="1" noTextEdit="1"/>
        </xdr:cNvSpPr>
      </xdr:nvSpPr>
      <xdr:spPr bwMode="auto">
        <a:xfrm>
          <a:off x="2602230" y="130873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8A083AAD-6B6C-4F6A-A901-B54FCBE4AB19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732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684530</xdr:colOff>
      <xdr:row>8</xdr:row>
      <xdr:rowOff>95250</xdr:rowOff>
    </xdr:from>
    <xdr:to>
      <xdr:col>4</xdr:col>
      <xdr:colOff>1008380</xdr:colOff>
      <xdr:row>10</xdr:row>
      <xdr:rowOff>61730</xdr:rowOff>
    </xdr:to>
    <xdr:sp macro="" textlink="'Data 2'!G210">
      <xdr:nvSpPr>
        <xdr:cNvPr id="22" name="Text Box 49"/>
        <xdr:cNvSpPr txBox="1">
          <a:spLocks noChangeArrowheads="1" noTextEdit="1"/>
        </xdr:cNvSpPr>
      </xdr:nvSpPr>
      <xdr:spPr bwMode="auto">
        <a:xfrm>
          <a:off x="2589530" y="1459230"/>
          <a:ext cx="323850" cy="28652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6B57074-7B01-4560-BD49-FDD00BAF210D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81%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659130</xdr:colOff>
      <xdr:row>8</xdr:row>
      <xdr:rowOff>30480</xdr:rowOff>
    </xdr:from>
    <xdr:to>
      <xdr:col>4</xdr:col>
      <xdr:colOff>687705</xdr:colOff>
      <xdr:row>10</xdr:row>
      <xdr:rowOff>59055</xdr:rowOff>
    </xdr:to>
    <xdr:sp macro="" textlink="">
      <xdr:nvSpPr>
        <xdr:cNvPr id="6384638" name="Rectangle 51"/>
        <xdr:cNvSpPr>
          <a:spLocks noChangeArrowheads="1"/>
        </xdr:cNvSpPr>
      </xdr:nvSpPr>
      <xdr:spPr bwMode="auto">
        <a:xfrm>
          <a:off x="2564130" y="1394460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2335530</xdr:colOff>
      <xdr:row>8</xdr:row>
      <xdr:rowOff>123825</xdr:rowOff>
    </xdr:from>
    <xdr:to>
      <xdr:col>4</xdr:col>
      <xdr:colOff>2659380</xdr:colOff>
      <xdr:row>10</xdr:row>
      <xdr:rowOff>1905</xdr:rowOff>
    </xdr:to>
    <xdr:sp macro="" textlink="'Data 2'!F215">
      <xdr:nvSpPr>
        <xdr:cNvPr id="24" name="Texto 239"/>
        <xdr:cNvSpPr txBox="1">
          <a:spLocks noChangeArrowheads="1" noTextEdit="1"/>
        </xdr:cNvSpPr>
      </xdr:nvSpPr>
      <xdr:spPr bwMode="auto">
        <a:xfrm>
          <a:off x="4240530" y="148780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1B262556-51CA-4FD8-BDDF-ACB0B1373015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1.103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2316480</xdr:colOff>
      <xdr:row>10</xdr:row>
      <xdr:rowOff>30479</xdr:rowOff>
    </xdr:from>
    <xdr:to>
      <xdr:col>4</xdr:col>
      <xdr:colOff>2640330</xdr:colOff>
      <xdr:row>11</xdr:row>
      <xdr:rowOff>52579</xdr:rowOff>
    </xdr:to>
    <xdr:sp macro="" textlink="'Data 2'!E215">
      <xdr:nvSpPr>
        <xdr:cNvPr id="25" name="Text Box 54"/>
        <xdr:cNvSpPr txBox="1">
          <a:spLocks noChangeArrowheads="1" noTextEdit="1"/>
        </xdr:cNvSpPr>
      </xdr:nvSpPr>
      <xdr:spPr bwMode="auto">
        <a:xfrm>
          <a:off x="4221480" y="1714499"/>
          <a:ext cx="323850" cy="18212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A04C67D-74E4-42F7-B732-398C2BD993D2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52%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9</xdr:row>
      <xdr:rowOff>20955</xdr:rowOff>
    </xdr:from>
    <xdr:to>
      <xdr:col>4</xdr:col>
      <xdr:colOff>2316480</xdr:colOff>
      <xdr:row>11</xdr:row>
      <xdr:rowOff>49530</xdr:rowOff>
    </xdr:to>
    <xdr:sp macro="" textlink="">
      <xdr:nvSpPr>
        <xdr:cNvPr id="6453249" name="Rectangle 56"/>
        <xdr:cNvSpPr>
          <a:spLocks noChangeArrowheads="1"/>
        </xdr:cNvSpPr>
      </xdr:nvSpPr>
      <xdr:spPr bwMode="auto">
        <a:xfrm>
          <a:off x="4192905" y="154495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8</xdr:row>
      <xdr:rowOff>123825</xdr:rowOff>
    </xdr:from>
    <xdr:to>
      <xdr:col>4</xdr:col>
      <xdr:colOff>3030855</xdr:colOff>
      <xdr:row>10</xdr:row>
      <xdr:rowOff>1905</xdr:rowOff>
    </xdr:to>
    <xdr:sp macro="" textlink="'Data 2'!H215">
      <xdr:nvSpPr>
        <xdr:cNvPr id="27" name="Texto 239"/>
        <xdr:cNvSpPr txBox="1">
          <a:spLocks noChangeArrowheads="1" noTextEdit="1"/>
        </xdr:cNvSpPr>
      </xdr:nvSpPr>
      <xdr:spPr bwMode="auto">
        <a:xfrm>
          <a:off x="4612005" y="148780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E1E70286-090A-490D-BB6B-023F79D9976F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62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2707005</xdr:colOff>
      <xdr:row>10</xdr:row>
      <xdr:rowOff>112806</xdr:rowOff>
    </xdr:from>
    <xdr:to>
      <xdr:col>4</xdr:col>
      <xdr:colOff>3030855</xdr:colOff>
      <xdr:row>11</xdr:row>
      <xdr:rowOff>42786</xdr:rowOff>
    </xdr:to>
    <xdr:sp macro="" textlink="'Data 2'!G215">
      <xdr:nvSpPr>
        <xdr:cNvPr id="28" name="Text Box 59"/>
        <xdr:cNvSpPr txBox="1">
          <a:spLocks noChangeArrowheads="1" noTextEdit="1"/>
        </xdr:cNvSpPr>
      </xdr:nvSpPr>
      <xdr:spPr bwMode="auto">
        <a:xfrm>
          <a:off x="4612005" y="1796826"/>
          <a:ext cx="323850" cy="900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anchorCtr="0" upright="1"/>
        <a:lstStyle/>
        <a:p>
          <a:pPr marL="0" indent="0" algn="ctr" rtl="0">
            <a:defRPr sz="1000"/>
          </a:pPr>
          <a:fld id="{CF2EF239-6CAE-4DC9-B41E-98A3AA07858D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25%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2687955</xdr:colOff>
      <xdr:row>9</xdr:row>
      <xdr:rowOff>20955</xdr:rowOff>
    </xdr:from>
    <xdr:to>
      <xdr:col>4</xdr:col>
      <xdr:colOff>2716530</xdr:colOff>
      <xdr:row>11</xdr:row>
      <xdr:rowOff>49530</xdr:rowOff>
    </xdr:to>
    <xdr:sp macro="" textlink="">
      <xdr:nvSpPr>
        <xdr:cNvPr id="6453252" name="Rectangle 61"/>
        <xdr:cNvSpPr>
          <a:spLocks noChangeArrowheads="1"/>
        </xdr:cNvSpPr>
      </xdr:nvSpPr>
      <xdr:spPr bwMode="auto">
        <a:xfrm>
          <a:off x="4592955" y="154495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1754505</xdr:colOff>
      <xdr:row>14</xdr:row>
      <xdr:rowOff>68580</xdr:rowOff>
    </xdr:from>
    <xdr:to>
      <xdr:col>4</xdr:col>
      <xdr:colOff>2078355</xdr:colOff>
      <xdr:row>15</xdr:row>
      <xdr:rowOff>104775</xdr:rowOff>
    </xdr:to>
    <xdr:sp macro="" textlink="'Data 2'!F212">
      <xdr:nvSpPr>
        <xdr:cNvPr id="30" name="Texto 239"/>
        <xdr:cNvSpPr txBox="1">
          <a:spLocks noChangeArrowheads="1" noTextEdit="1"/>
        </xdr:cNvSpPr>
      </xdr:nvSpPr>
      <xdr:spPr bwMode="auto">
        <a:xfrm>
          <a:off x="3659505" y="2392680"/>
          <a:ext cx="323850" cy="1962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F529FC0F-22B1-42C7-BFF8-3674738D34AB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853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1741805</xdr:colOff>
      <xdr:row>16</xdr:row>
      <xdr:rowOff>30481</xdr:rowOff>
    </xdr:from>
    <xdr:to>
      <xdr:col>4</xdr:col>
      <xdr:colOff>2065655</xdr:colOff>
      <xdr:row>16</xdr:row>
      <xdr:rowOff>151401</xdr:rowOff>
    </xdr:to>
    <xdr:sp macro="" textlink="'Data 2'!E212">
      <xdr:nvSpPr>
        <xdr:cNvPr id="31" name="Text Box 64"/>
        <xdr:cNvSpPr txBox="1">
          <a:spLocks noChangeArrowheads="1" noTextEdit="1"/>
        </xdr:cNvSpPr>
      </xdr:nvSpPr>
      <xdr:spPr bwMode="auto">
        <a:xfrm>
          <a:off x="3646805" y="2674621"/>
          <a:ext cx="323850" cy="12092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1AEA517-AF5F-4B01-ADF5-AFEDD38F31C2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35%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1716405</xdr:colOff>
      <xdr:row>14</xdr:row>
      <xdr:rowOff>123825</xdr:rowOff>
    </xdr:from>
    <xdr:to>
      <xdr:col>4</xdr:col>
      <xdr:colOff>1744980</xdr:colOff>
      <xdr:row>16</xdr:row>
      <xdr:rowOff>152400</xdr:rowOff>
    </xdr:to>
    <xdr:sp macro="" textlink="">
      <xdr:nvSpPr>
        <xdr:cNvPr id="6453255" name="Rectangle 66"/>
        <xdr:cNvSpPr>
          <a:spLocks noChangeArrowheads="1"/>
        </xdr:cNvSpPr>
      </xdr:nvSpPr>
      <xdr:spPr bwMode="auto">
        <a:xfrm>
          <a:off x="3621405" y="244792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2125980</xdr:colOff>
      <xdr:row>14</xdr:row>
      <xdr:rowOff>68580</xdr:rowOff>
    </xdr:from>
    <xdr:to>
      <xdr:col>4</xdr:col>
      <xdr:colOff>2449830</xdr:colOff>
      <xdr:row>15</xdr:row>
      <xdr:rowOff>104775</xdr:rowOff>
    </xdr:to>
    <xdr:sp macro="" textlink="'Data 2'!H212">
      <xdr:nvSpPr>
        <xdr:cNvPr id="33" name="Texto 239"/>
        <xdr:cNvSpPr txBox="1">
          <a:spLocks noChangeArrowheads="1" noTextEdit="1"/>
        </xdr:cNvSpPr>
      </xdr:nvSpPr>
      <xdr:spPr bwMode="auto">
        <a:xfrm>
          <a:off x="4030980" y="2392680"/>
          <a:ext cx="323850" cy="1962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9C7582FE-B371-46D8-9728-1F46F89B9B2A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1.037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2097405</xdr:colOff>
      <xdr:row>14</xdr:row>
      <xdr:rowOff>114300</xdr:rowOff>
    </xdr:from>
    <xdr:to>
      <xdr:col>4</xdr:col>
      <xdr:colOff>2125980</xdr:colOff>
      <xdr:row>16</xdr:row>
      <xdr:rowOff>142875</xdr:rowOff>
    </xdr:to>
    <xdr:sp macro="" textlink="">
      <xdr:nvSpPr>
        <xdr:cNvPr id="6453257" name="Rectangle 71"/>
        <xdr:cNvSpPr>
          <a:spLocks noChangeArrowheads="1"/>
        </xdr:cNvSpPr>
      </xdr:nvSpPr>
      <xdr:spPr bwMode="auto">
        <a:xfrm>
          <a:off x="4002405" y="2438400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1716405</xdr:colOff>
      <xdr:row>18</xdr:row>
      <xdr:rowOff>68580</xdr:rowOff>
    </xdr:from>
    <xdr:to>
      <xdr:col>4</xdr:col>
      <xdr:colOff>2040255</xdr:colOff>
      <xdr:row>19</xdr:row>
      <xdr:rowOff>104775</xdr:rowOff>
    </xdr:to>
    <xdr:sp macro="" textlink="'Data 2'!F214">
      <xdr:nvSpPr>
        <xdr:cNvPr id="36" name="Texto 239"/>
        <xdr:cNvSpPr txBox="1">
          <a:spLocks noChangeArrowheads="1" noTextEdit="1"/>
        </xdr:cNvSpPr>
      </xdr:nvSpPr>
      <xdr:spPr bwMode="auto">
        <a:xfrm>
          <a:off x="3621405" y="3032760"/>
          <a:ext cx="323850" cy="1962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0951190-64D7-4907-AF22-971AFDA9C62E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95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1697355</xdr:colOff>
      <xdr:row>19</xdr:row>
      <xdr:rowOff>123825</xdr:rowOff>
    </xdr:from>
    <xdr:to>
      <xdr:col>4</xdr:col>
      <xdr:colOff>2021205</xdr:colOff>
      <xdr:row>20</xdr:row>
      <xdr:rowOff>149525</xdr:rowOff>
    </xdr:to>
    <xdr:sp macro="" textlink="'Data 2'!E214">
      <xdr:nvSpPr>
        <xdr:cNvPr id="37" name="Text Box 74"/>
        <xdr:cNvSpPr txBox="1">
          <a:spLocks noChangeArrowheads="1" noTextEdit="1"/>
        </xdr:cNvSpPr>
      </xdr:nvSpPr>
      <xdr:spPr bwMode="auto">
        <a:xfrm>
          <a:off x="3602355" y="3248025"/>
          <a:ext cx="323850" cy="18572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29B1249-C0BD-4ECB-948B-ECFE1AE01B85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53%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1678305</xdr:colOff>
      <xdr:row>18</xdr:row>
      <xdr:rowOff>123825</xdr:rowOff>
    </xdr:from>
    <xdr:to>
      <xdr:col>4</xdr:col>
      <xdr:colOff>1706880</xdr:colOff>
      <xdr:row>20</xdr:row>
      <xdr:rowOff>152400</xdr:rowOff>
    </xdr:to>
    <xdr:sp macro="" textlink="">
      <xdr:nvSpPr>
        <xdr:cNvPr id="6453260" name="Rectangle 76"/>
        <xdr:cNvSpPr>
          <a:spLocks noChangeArrowheads="1"/>
        </xdr:cNvSpPr>
      </xdr:nvSpPr>
      <xdr:spPr bwMode="auto">
        <a:xfrm>
          <a:off x="3583305" y="308800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2087880</xdr:colOff>
      <xdr:row>18</xdr:row>
      <xdr:rowOff>68580</xdr:rowOff>
    </xdr:from>
    <xdr:to>
      <xdr:col>4</xdr:col>
      <xdr:colOff>2411730</xdr:colOff>
      <xdr:row>19</xdr:row>
      <xdr:rowOff>104775</xdr:rowOff>
    </xdr:to>
    <xdr:sp macro="" textlink="'Data 2'!H214">
      <xdr:nvSpPr>
        <xdr:cNvPr id="39" name="Texto 239"/>
        <xdr:cNvSpPr txBox="1">
          <a:spLocks noChangeArrowheads="1" noTextEdit="1"/>
        </xdr:cNvSpPr>
      </xdr:nvSpPr>
      <xdr:spPr bwMode="auto">
        <a:xfrm>
          <a:off x="3992880" y="3032760"/>
          <a:ext cx="323850" cy="1962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3824C6D2-B1F7-44C9-8386-3023F73DEBAD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353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2049780</xdr:colOff>
      <xdr:row>18</xdr:row>
      <xdr:rowOff>123825</xdr:rowOff>
    </xdr:from>
    <xdr:to>
      <xdr:col>4</xdr:col>
      <xdr:colOff>2078355</xdr:colOff>
      <xdr:row>20</xdr:row>
      <xdr:rowOff>152400</xdr:rowOff>
    </xdr:to>
    <xdr:sp macro="" textlink="">
      <xdr:nvSpPr>
        <xdr:cNvPr id="6453262" name="Rectangle 81"/>
        <xdr:cNvSpPr>
          <a:spLocks noChangeArrowheads="1"/>
        </xdr:cNvSpPr>
      </xdr:nvSpPr>
      <xdr:spPr bwMode="auto">
        <a:xfrm>
          <a:off x="3954780" y="308800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17</xdr:row>
      <xdr:rowOff>142875</xdr:rowOff>
    </xdr:from>
    <xdr:to>
      <xdr:col>4</xdr:col>
      <xdr:colOff>1192530</xdr:colOff>
      <xdr:row>19</xdr:row>
      <xdr:rowOff>20955</xdr:rowOff>
    </xdr:to>
    <xdr:sp macro="" textlink="'Data 2'!H213">
      <xdr:nvSpPr>
        <xdr:cNvPr id="42" name="Texto 239"/>
        <xdr:cNvSpPr txBox="1">
          <a:spLocks noChangeArrowheads="1" noTextEdit="1"/>
        </xdr:cNvSpPr>
      </xdr:nvSpPr>
      <xdr:spPr bwMode="auto">
        <a:xfrm>
          <a:off x="2773680" y="294703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13029BD-0EAE-4C10-9B4C-78207528097D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425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840105</xdr:colOff>
      <xdr:row>18</xdr:row>
      <xdr:rowOff>40005</xdr:rowOff>
    </xdr:from>
    <xdr:to>
      <xdr:col>4</xdr:col>
      <xdr:colOff>868680</xdr:colOff>
      <xdr:row>20</xdr:row>
      <xdr:rowOff>68580</xdr:rowOff>
    </xdr:to>
    <xdr:sp macro="" textlink="">
      <xdr:nvSpPr>
        <xdr:cNvPr id="6453264" name="Rectangle 86"/>
        <xdr:cNvSpPr>
          <a:spLocks noChangeArrowheads="1"/>
        </xdr:cNvSpPr>
      </xdr:nvSpPr>
      <xdr:spPr bwMode="auto">
        <a:xfrm>
          <a:off x="2745105" y="300418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3048000</xdr:colOff>
      <xdr:row>24</xdr:row>
      <xdr:rowOff>0</xdr:rowOff>
    </xdr:from>
    <xdr:to>
      <xdr:col>4</xdr:col>
      <xdr:colOff>3371850</xdr:colOff>
      <xdr:row>25</xdr:row>
      <xdr:rowOff>38100</xdr:rowOff>
    </xdr:to>
    <xdr:sp macro="" textlink="'Data 2'!H216">
      <xdr:nvSpPr>
        <xdr:cNvPr id="45" name="Texto 239"/>
        <xdr:cNvSpPr txBox="1">
          <a:spLocks noChangeArrowheads="1" noTextEdit="1"/>
        </xdr:cNvSpPr>
      </xdr:nvSpPr>
      <xdr:spPr bwMode="auto">
        <a:xfrm>
          <a:off x="4495800" y="39243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BFF2DABB-0849-4B38-A688-778EB55B69B3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4.807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3051175</xdr:colOff>
      <xdr:row>25</xdr:row>
      <xdr:rowOff>49829</xdr:rowOff>
    </xdr:from>
    <xdr:to>
      <xdr:col>4</xdr:col>
      <xdr:colOff>3375025</xdr:colOff>
      <xdr:row>26</xdr:row>
      <xdr:rowOff>64729</xdr:rowOff>
    </xdr:to>
    <xdr:sp macro="" textlink="'Data 2'!G216">
      <xdr:nvSpPr>
        <xdr:cNvPr id="46" name="Text Box 89"/>
        <xdr:cNvSpPr txBox="1">
          <a:spLocks noChangeArrowheads="1" noTextEdit="1"/>
        </xdr:cNvSpPr>
      </xdr:nvSpPr>
      <xdr:spPr bwMode="auto">
        <a:xfrm>
          <a:off x="4956175" y="4111289"/>
          <a:ext cx="323850" cy="18254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D53D60A5-779B-4285-9D93-4FAE6CE52F6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50%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6453267" name="Rectangle 91"/>
        <xdr:cNvSpPr>
          <a:spLocks noChangeArrowheads="1"/>
        </xdr:cNvSpPr>
      </xdr:nvSpPr>
      <xdr:spPr bwMode="auto">
        <a:xfrm>
          <a:off x="4476750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2552700</xdr:colOff>
      <xdr:row>24</xdr:row>
      <xdr:rowOff>0</xdr:rowOff>
    </xdr:from>
    <xdr:to>
      <xdr:col>4</xdr:col>
      <xdr:colOff>2876550</xdr:colOff>
      <xdr:row>25</xdr:row>
      <xdr:rowOff>38100</xdr:rowOff>
    </xdr:to>
    <xdr:sp macro="" textlink="'Data 2'!F216">
      <xdr:nvSpPr>
        <xdr:cNvPr id="48" name="Texto 239"/>
        <xdr:cNvSpPr txBox="1">
          <a:spLocks noChangeArrowheads="1" noTextEdit="1"/>
        </xdr:cNvSpPr>
      </xdr:nvSpPr>
      <xdr:spPr bwMode="auto">
        <a:xfrm>
          <a:off x="4000500" y="39243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9051F146-5A3C-439D-A989-D5A11FE43285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3.837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2562225</xdr:colOff>
      <xdr:row>25</xdr:row>
      <xdr:rowOff>72614</xdr:rowOff>
    </xdr:from>
    <xdr:to>
      <xdr:col>4</xdr:col>
      <xdr:colOff>2886075</xdr:colOff>
      <xdr:row>26</xdr:row>
      <xdr:rowOff>62314</xdr:rowOff>
    </xdr:to>
    <xdr:sp macro="" textlink="'Data 2'!E216">
      <xdr:nvSpPr>
        <xdr:cNvPr id="49" name="Text Box 94"/>
        <xdr:cNvSpPr txBox="1">
          <a:spLocks noChangeArrowheads="1" noTextEdit="1"/>
        </xdr:cNvSpPr>
      </xdr:nvSpPr>
      <xdr:spPr bwMode="auto">
        <a:xfrm>
          <a:off x="4467225" y="4134074"/>
          <a:ext cx="323850" cy="1573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CB129F0E-16BE-4A61-8FBD-5DD7819D3790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43%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6453270" name="Rectangle 96"/>
        <xdr:cNvSpPr>
          <a:spLocks noChangeArrowheads="1"/>
        </xdr:cNvSpPr>
      </xdr:nvSpPr>
      <xdr:spPr bwMode="auto">
        <a:xfrm>
          <a:off x="3981450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1268730</xdr:colOff>
      <xdr:row>9</xdr:row>
      <xdr:rowOff>142875</xdr:rowOff>
    </xdr:from>
    <xdr:to>
      <xdr:col>4</xdr:col>
      <xdr:colOff>1592580</xdr:colOff>
      <xdr:row>11</xdr:row>
      <xdr:rowOff>20955</xdr:rowOff>
    </xdr:to>
    <xdr:sp macro="" textlink="'Data 2'!F211">
      <xdr:nvSpPr>
        <xdr:cNvPr id="51" name="Texto 239"/>
        <xdr:cNvSpPr txBox="1">
          <a:spLocks noChangeArrowheads="1" noTextEdit="1"/>
        </xdr:cNvSpPr>
      </xdr:nvSpPr>
      <xdr:spPr bwMode="auto">
        <a:xfrm>
          <a:off x="3173730" y="166687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31B53751-9551-4477-BF4E-7AC4CC52E924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825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1249680</xdr:colOff>
      <xdr:row>11</xdr:row>
      <xdr:rowOff>58493</xdr:rowOff>
    </xdr:from>
    <xdr:to>
      <xdr:col>4</xdr:col>
      <xdr:colOff>1573530</xdr:colOff>
      <xdr:row>12</xdr:row>
      <xdr:rowOff>69793</xdr:rowOff>
    </xdr:to>
    <xdr:sp macro="" textlink="'Data 2'!E211">
      <xdr:nvSpPr>
        <xdr:cNvPr id="52" name="Text Box 99"/>
        <xdr:cNvSpPr txBox="1">
          <a:spLocks noChangeArrowheads="1" noTextEdit="1"/>
        </xdr:cNvSpPr>
      </xdr:nvSpPr>
      <xdr:spPr bwMode="auto">
        <a:xfrm>
          <a:off x="3154680" y="1902533"/>
          <a:ext cx="323850" cy="17132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3BC81654-0927-499D-B0D5-792739B60C8A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49%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1221105</xdr:colOff>
      <xdr:row>10</xdr:row>
      <xdr:rowOff>40005</xdr:rowOff>
    </xdr:from>
    <xdr:to>
      <xdr:col>4</xdr:col>
      <xdr:colOff>1249680</xdr:colOff>
      <xdr:row>12</xdr:row>
      <xdr:rowOff>68580</xdr:rowOff>
    </xdr:to>
    <xdr:sp macro="" textlink="">
      <xdr:nvSpPr>
        <xdr:cNvPr id="6453273" name="Rectangle 101"/>
        <xdr:cNvSpPr>
          <a:spLocks noChangeArrowheads="1"/>
        </xdr:cNvSpPr>
      </xdr:nvSpPr>
      <xdr:spPr bwMode="auto">
        <a:xfrm>
          <a:off x="3126105" y="172402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1640205</xdr:colOff>
      <xdr:row>9</xdr:row>
      <xdr:rowOff>142875</xdr:rowOff>
    </xdr:from>
    <xdr:to>
      <xdr:col>4</xdr:col>
      <xdr:colOff>1964055</xdr:colOff>
      <xdr:row>11</xdr:row>
      <xdr:rowOff>20955</xdr:rowOff>
    </xdr:to>
    <xdr:sp macro="" textlink="'Data 2'!H211">
      <xdr:nvSpPr>
        <xdr:cNvPr id="54" name="Texto 239"/>
        <xdr:cNvSpPr txBox="1">
          <a:spLocks noChangeArrowheads="1" noTextEdit="1"/>
        </xdr:cNvSpPr>
      </xdr:nvSpPr>
      <xdr:spPr bwMode="auto">
        <a:xfrm>
          <a:off x="3545205" y="166687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AD0BEDED-1CD2-4F09-898A-34827C08B5A9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2.198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1640205</xdr:colOff>
      <xdr:row>10</xdr:row>
      <xdr:rowOff>143062</xdr:rowOff>
    </xdr:from>
    <xdr:to>
      <xdr:col>4</xdr:col>
      <xdr:colOff>1964055</xdr:colOff>
      <xdr:row>12</xdr:row>
      <xdr:rowOff>69942</xdr:rowOff>
    </xdr:to>
    <xdr:sp macro="" textlink="'Data 2'!G211">
      <xdr:nvSpPr>
        <xdr:cNvPr id="55" name="Text Box 104"/>
        <xdr:cNvSpPr txBox="1">
          <a:spLocks noChangeArrowheads="1" noTextEdit="1"/>
        </xdr:cNvSpPr>
      </xdr:nvSpPr>
      <xdr:spPr bwMode="auto">
        <a:xfrm>
          <a:off x="3545205" y="1827082"/>
          <a:ext cx="323850" cy="24692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C92C5DB-4CAD-4197-834C-274AF3C24F2D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70%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1611630</xdr:colOff>
      <xdr:row>10</xdr:row>
      <xdr:rowOff>40005</xdr:rowOff>
    </xdr:from>
    <xdr:to>
      <xdr:col>4</xdr:col>
      <xdr:colOff>1640205</xdr:colOff>
      <xdr:row>12</xdr:row>
      <xdr:rowOff>68580</xdr:rowOff>
    </xdr:to>
    <xdr:sp macro="" textlink="">
      <xdr:nvSpPr>
        <xdr:cNvPr id="6453276" name="Rectangle 106"/>
        <xdr:cNvSpPr>
          <a:spLocks noChangeArrowheads="1"/>
        </xdr:cNvSpPr>
      </xdr:nvSpPr>
      <xdr:spPr bwMode="auto">
        <a:xfrm>
          <a:off x="3516630" y="1724025"/>
          <a:ext cx="28575" cy="34861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3524250</xdr:colOff>
      <xdr:row>24</xdr:row>
      <xdr:rowOff>0</xdr:rowOff>
    </xdr:from>
    <xdr:ext cx="275268" cy="141001"/>
    <xdr:sp macro="" textlink="'Data 2'!J216">
      <xdr:nvSpPr>
        <xdr:cNvPr id="57" name="Texto 239"/>
        <xdr:cNvSpPr txBox="1">
          <a:spLocks noChangeArrowheads="1" noTextEdit="1"/>
        </xdr:cNvSpPr>
      </xdr:nvSpPr>
      <xdr:spPr bwMode="auto">
        <a:xfrm>
          <a:off x="4972050" y="3924300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B40D075F-EFA5-4D46-9D7A-0601AD69E399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8.644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4</xdr:col>
      <xdr:colOff>3527425</xdr:colOff>
      <xdr:row>25</xdr:row>
      <xdr:rowOff>54535</xdr:rowOff>
    </xdr:from>
    <xdr:to>
      <xdr:col>4</xdr:col>
      <xdr:colOff>3851275</xdr:colOff>
      <xdr:row>26</xdr:row>
      <xdr:rowOff>58635</xdr:rowOff>
    </xdr:to>
    <xdr:sp macro="" textlink="'Data 2'!I216">
      <xdr:nvSpPr>
        <xdr:cNvPr id="58" name="Text Box 109"/>
        <xdr:cNvSpPr txBox="1">
          <a:spLocks noChangeArrowheads="1" noTextEdit="1"/>
        </xdr:cNvSpPr>
      </xdr:nvSpPr>
      <xdr:spPr bwMode="auto">
        <a:xfrm>
          <a:off x="4987925" y="4207435"/>
          <a:ext cx="323850" cy="1692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FDC5908-E15F-48B0-BB83-8C99EE908DDE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47%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6453279" name="Rectangle 111"/>
        <xdr:cNvSpPr>
          <a:spLocks noChangeArrowheads="1"/>
        </xdr:cNvSpPr>
      </xdr:nvSpPr>
      <xdr:spPr bwMode="auto">
        <a:xfrm>
          <a:off x="4953000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60" name="Texto 239"/>
        <xdr:cNvSpPr txBox="1">
          <a:spLocks noChangeArrowheads="1"/>
        </xdr:cNvSpPr>
      </xdr:nvSpPr>
      <xdr:spPr bwMode="auto">
        <a:xfrm>
          <a:off x="3095625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61" name="Texto 239"/>
        <xdr:cNvSpPr txBox="1">
          <a:spLocks noChangeArrowheads="1"/>
        </xdr:cNvSpPr>
      </xdr:nvSpPr>
      <xdr:spPr bwMode="auto">
        <a:xfrm>
          <a:off x="3095625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62" name="Texto 239"/>
        <xdr:cNvSpPr txBox="1">
          <a:spLocks noChangeArrowheads="1"/>
        </xdr:cNvSpPr>
      </xdr:nvSpPr>
      <xdr:spPr bwMode="auto">
        <a:xfrm>
          <a:off x="3943350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2125233</xdr:colOff>
      <xdr:row>16</xdr:row>
      <xdr:rowOff>51957</xdr:rowOff>
    </xdr:from>
    <xdr:to>
      <xdr:col>4</xdr:col>
      <xdr:colOff>2449083</xdr:colOff>
      <xdr:row>16</xdr:row>
      <xdr:rowOff>144077</xdr:rowOff>
    </xdr:to>
    <xdr:sp macro="" textlink="'Data 2'!G212">
      <xdr:nvSpPr>
        <xdr:cNvPr id="63" name="Text Box 146"/>
        <xdr:cNvSpPr txBox="1">
          <a:spLocks noChangeArrowheads="1" noTextEdit="1"/>
        </xdr:cNvSpPr>
      </xdr:nvSpPr>
      <xdr:spPr bwMode="auto">
        <a:xfrm>
          <a:off x="4030233" y="2696097"/>
          <a:ext cx="323850" cy="9212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95B07AE6-BC93-49E6-9095-F2C54A966F20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27%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868680</xdr:colOff>
      <xdr:row>19</xdr:row>
      <xdr:rowOff>49530</xdr:rowOff>
    </xdr:from>
    <xdr:to>
      <xdr:col>4</xdr:col>
      <xdr:colOff>1192530</xdr:colOff>
      <xdr:row>20</xdr:row>
      <xdr:rowOff>68030</xdr:rowOff>
    </xdr:to>
    <xdr:sp macro="" textlink="'Data 2'!G213">
      <xdr:nvSpPr>
        <xdr:cNvPr id="64" name="Text Box 148"/>
        <xdr:cNvSpPr txBox="1">
          <a:spLocks noChangeArrowheads="1" noTextEdit="1"/>
        </xdr:cNvSpPr>
      </xdr:nvSpPr>
      <xdr:spPr bwMode="auto">
        <a:xfrm>
          <a:off x="2773680" y="3173730"/>
          <a:ext cx="323850" cy="17852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66B5E49-0615-4E9A-BF0F-337BB6AEB432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51%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2078355</xdr:colOff>
      <xdr:row>19</xdr:row>
      <xdr:rowOff>126999</xdr:rowOff>
    </xdr:from>
    <xdr:to>
      <xdr:col>4</xdr:col>
      <xdr:colOff>2402205</xdr:colOff>
      <xdr:row>20</xdr:row>
      <xdr:rowOff>152699</xdr:rowOff>
    </xdr:to>
    <xdr:sp macro="" textlink="'Data 2'!G214">
      <xdr:nvSpPr>
        <xdr:cNvPr id="65" name="Text Box 150"/>
        <xdr:cNvSpPr txBox="1">
          <a:spLocks noChangeArrowheads="1" noTextEdit="1"/>
        </xdr:cNvSpPr>
      </xdr:nvSpPr>
      <xdr:spPr bwMode="auto">
        <a:xfrm>
          <a:off x="3983355" y="3251199"/>
          <a:ext cx="323850" cy="18572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FD75A9C-DC01-4CA2-816D-0B8DC812E631}" type="TxLink">
            <a:rPr lang="en-US" sz="8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53%</a:t>
          </a:fld>
          <a:endParaRPr lang="es-ES" sz="8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518160</xdr:colOff>
      <xdr:row>6</xdr:row>
      <xdr:rowOff>9525</xdr:rowOff>
    </xdr:from>
    <xdr:to>
      <xdr:col>5</xdr:col>
      <xdr:colOff>251460</xdr:colOff>
      <xdr:row>23</xdr:row>
      <xdr:rowOff>160020</xdr:rowOff>
    </xdr:to>
    <xdr:graphicFrame macro="">
      <xdr:nvGraphicFramePr>
        <xdr:cNvPr id="6412310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4123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6412312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0.54131</cdr:x>
      <cdr:y>0.85534</cdr:y>
    </cdr:from>
    <cdr:to>
      <cdr:x>0.60938</cdr:x>
      <cdr:y>0.92343</cdr:y>
    </cdr:to>
    <cdr:sp macro="" textlink="">
      <cdr:nvSpPr>
        <cdr:cNvPr id="32153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8785" y="2061220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0.66666</cdr:x>
      <cdr:y>0.75776</cdr:y>
    </cdr:from>
    <cdr:to>
      <cdr:x>0.91364</cdr:x>
      <cdr:y>0.82585</cdr:y>
    </cdr:to>
    <cdr:sp macro="" textlink="">
      <cdr:nvSpPr>
        <cdr:cNvPr id="321540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248" y="2186950"/>
          <a:ext cx="2147348" cy="196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0.82365</cdr:x>
      <cdr:y>0.85929</cdr:y>
    </cdr:from>
    <cdr:to>
      <cdr:x>0.89172</cdr:x>
      <cdr:y>0.92738</cdr:y>
    </cdr:to>
    <cdr:sp macro="" textlink="">
      <cdr:nvSpPr>
        <cdr:cNvPr id="321541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8704" y="2070739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0.68589</cdr:x>
      <cdr:y>0.85581</cdr:y>
    </cdr:from>
    <cdr:to>
      <cdr:x>0.75396</cdr:x>
      <cdr:y>0.9239</cdr:y>
    </cdr:to>
    <cdr:sp macro="" textlink="">
      <cdr:nvSpPr>
        <cdr:cNvPr id="321542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2029" y="2062352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0.36897</cdr:x>
      <cdr:y>0.16568</cdr:y>
    </cdr:from>
    <cdr:to>
      <cdr:x>0.36907</cdr:x>
      <cdr:y>0.89806</cdr:y>
    </cdr:to>
    <cdr:sp macro="" textlink="">
      <cdr:nvSpPr>
        <cdr:cNvPr id="3215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08021" y="478154"/>
          <a:ext cx="836" cy="21137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0.51107</cdr:x>
      <cdr:y>0.15512</cdr:y>
    </cdr:from>
    <cdr:to>
      <cdr:x>0.51107</cdr:x>
      <cdr:y>0.89014</cdr:y>
    </cdr:to>
    <cdr:sp macro="" textlink="">
      <cdr:nvSpPr>
        <cdr:cNvPr id="32154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3468" y="447674"/>
          <a:ext cx="0" cy="2121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0.66725</cdr:x>
      <cdr:y>0.26956</cdr:y>
    </cdr:from>
    <cdr:to>
      <cdr:x>0.91175</cdr:x>
      <cdr:y>0.33978</cdr:y>
    </cdr:to>
    <cdr:sp macro="" textlink="">
      <cdr:nvSpPr>
        <cdr:cNvPr id="321539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1359" y="777979"/>
          <a:ext cx="2125785" cy="202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0.41132</cdr:x>
      <cdr:y>0.85534</cdr:y>
    </cdr:from>
    <cdr:to>
      <cdr:x>0.47939</cdr:x>
      <cdr:y>0.92343</cdr:y>
    </cdr:to>
    <cdr:sp macro="" textlink="">
      <cdr:nvSpPr>
        <cdr:cNvPr id="32154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2380" y="2061220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0.64768</cdr:x>
      <cdr:y>0.16832</cdr:y>
    </cdr:from>
    <cdr:to>
      <cdr:x>0.65068</cdr:x>
      <cdr:y>0.90261</cdr:y>
    </cdr:to>
    <cdr:sp macro="" textlink="">
      <cdr:nvSpPr>
        <cdr:cNvPr id="32154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631180" y="485774"/>
          <a:ext cx="26105" cy="2119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0.7844</cdr:x>
      <cdr:y>0.14719</cdr:y>
    </cdr:from>
    <cdr:to>
      <cdr:x>0.78457</cdr:x>
      <cdr:y>0.88677</cdr:y>
    </cdr:to>
    <cdr:sp macro="" textlink="">
      <cdr:nvSpPr>
        <cdr:cNvPr id="32154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819900" y="424814"/>
          <a:ext cx="1475" cy="21344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0.26856</cdr:x>
      <cdr:y>0.85282</cdr:y>
    </cdr:from>
    <cdr:to>
      <cdr:x>0.33664</cdr:x>
      <cdr:y>0.92091</cdr:y>
    </cdr:to>
    <cdr:sp macro="" textlink="">
      <cdr:nvSpPr>
        <cdr:cNvPr id="321548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6245" y="2055147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2011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754380</xdr:colOff>
      <xdr:row>5</xdr:row>
      <xdr:rowOff>152399</xdr:rowOff>
    </xdr:from>
    <xdr:to>
      <xdr:col>5</xdr:col>
      <xdr:colOff>175260</xdr:colOff>
      <xdr:row>24</xdr:row>
      <xdr:rowOff>68580</xdr:rowOff>
    </xdr:to>
    <xdr:graphicFrame macro="">
      <xdr:nvGraphicFramePr>
        <xdr:cNvPr id="642561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4256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6425615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0.52581</cdr:x>
      <cdr:y>0.86217</cdr:y>
    </cdr:from>
    <cdr:to>
      <cdr:x>0.59389</cdr:x>
      <cdr:y>0.93026</cdr:y>
    </cdr:to>
    <cdr:sp macro="" textlink="">
      <cdr:nvSpPr>
        <cdr:cNvPr id="38707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420" y="2077679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0.81695</cdr:x>
      <cdr:y>0.85822</cdr:y>
    </cdr:from>
    <cdr:to>
      <cdr:x>0.88503</cdr:x>
      <cdr:y>0.92631</cdr:y>
    </cdr:to>
    <cdr:sp macro="" textlink="">
      <cdr:nvSpPr>
        <cdr:cNvPr id="38707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2622" y="2068160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0.67771</cdr:x>
      <cdr:y>0.86217</cdr:y>
    </cdr:from>
    <cdr:to>
      <cdr:x>0.74578</cdr:x>
      <cdr:y>0.93026</cdr:y>
    </cdr:to>
    <cdr:sp macro="" textlink="">
      <cdr:nvSpPr>
        <cdr:cNvPr id="387078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0162" y="2077679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0.34818</cdr:x>
      <cdr:y>0.16327</cdr:y>
    </cdr:from>
    <cdr:to>
      <cdr:x>0.34892</cdr:x>
      <cdr:y>0.90118</cdr:y>
    </cdr:to>
    <cdr:sp macro="" textlink="">
      <cdr:nvSpPr>
        <cdr:cNvPr id="3870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918460" y="487680"/>
          <a:ext cx="6187" cy="22041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0.49286</cdr:x>
      <cdr:y>0.16071</cdr:y>
    </cdr:from>
    <cdr:to>
      <cdr:x>0.49286</cdr:x>
      <cdr:y>0.90118</cdr:y>
    </cdr:to>
    <cdr:sp macro="" textlink="">
      <cdr:nvSpPr>
        <cdr:cNvPr id="38708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131152" y="480060"/>
          <a:ext cx="0" cy="2211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0.63728</cdr:x>
      <cdr:y>0.15816</cdr:y>
    </cdr:from>
    <cdr:to>
      <cdr:x>0.63728</cdr:x>
      <cdr:y>0.90261</cdr:y>
    </cdr:to>
    <cdr:sp macro="" textlink="">
      <cdr:nvSpPr>
        <cdr:cNvPr id="38708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41680" y="472441"/>
          <a:ext cx="0" cy="22236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0.78273</cdr:x>
      <cdr:y>0.14031</cdr:y>
    </cdr:from>
    <cdr:to>
      <cdr:x>0.78273</cdr:x>
      <cdr:y>0.90261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560820" y="419101"/>
          <a:ext cx="0" cy="22770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0.25272</cdr:x>
      <cdr:y>0.85821</cdr:y>
    </cdr:from>
    <cdr:to>
      <cdr:x>0.32079</cdr:x>
      <cdr:y>0.9263</cdr:y>
    </cdr:to>
    <cdr:sp macro="" textlink="">
      <cdr:nvSpPr>
        <cdr:cNvPr id="387083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4518" y="2068136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2011</a:t>
          </a:r>
        </a:p>
      </cdr:txBody>
    </cdr:sp>
  </cdr:relSizeAnchor>
  <cdr:relSizeAnchor xmlns:cdr="http://schemas.openxmlformats.org/drawingml/2006/chartDrawing">
    <cdr:from>
      <cdr:x>0.38762</cdr:x>
      <cdr:y>0.86612</cdr:y>
    </cdr:from>
    <cdr:to>
      <cdr:x>0.45569</cdr:x>
      <cdr:y>0.93421</cdr:y>
    </cdr:to>
    <cdr:sp macro="" textlink="">
      <cdr:nvSpPr>
        <cdr:cNvPr id="387084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0051" y="208719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0.66359</cdr:x>
      <cdr:y>0.30309</cdr:y>
    </cdr:from>
    <cdr:to>
      <cdr:x>0.90809</cdr:x>
      <cdr:y>0.37331</cdr:y>
    </cdr:to>
    <cdr:sp macro="" textlink="">
      <cdr:nvSpPr>
        <cdr:cNvPr id="13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2227" y="905334"/>
          <a:ext cx="2049399" cy="20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0.65939</cdr:x>
      <cdr:y>0.7398</cdr:y>
    </cdr:from>
    <cdr:to>
      <cdr:x>0.90637</cdr:x>
      <cdr:y>0.80789</cdr:y>
    </cdr:to>
    <cdr:sp macro="" textlink="">
      <cdr:nvSpPr>
        <cdr:cNvPr id="14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015" y="2209818"/>
          <a:ext cx="2070186" cy="203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6</xdr:row>
      <xdr:rowOff>9525</xdr:rowOff>
    </xdr:from>
    <xdr:to>
      <xdr:col>5</xdr:col>
      <xdr:colOff>167640</xdr:colOff>
      <xdr:row>24</xdr:row>
      <xdr:rowOff>38100</xdr:rowOff>
    </xdr:to>
    <xdr:graphicFrame macro="">
      <xdr:nvGraphicFramePr>
        <xdr:cNvPr id="643175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4317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6431756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0.54681</cdr:x>
      <cdr:y>0.86284</cdr:y>
    </cdr:from>
    <cdr:to>
      <cdr:x>0.61488</cdr:x>
      <cdr:y>0.93093</cdr:y>
    </cdr:to>
    <cdr:sp macro="" textlink="">
      <cdr:nvSpPr>
        <cdr:cNvPr id="38912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0211" y="2079293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0.82094</cdr:x>
      <cdr:y>0.86695</cdr:y>
    </cdr:from>
    <cdr:to>
      <cdr:x>0.88901</cdr:x>
      <cdr:y>0.93504</cdr:y>
    </cdr:to>
    <cdr:sp macro="" textlink="">
      <cdr:nvSpPr>
        <cdr:cNvPr id="389125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8146" y="208919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0.69077</cdr:x>
      <cdr:y>0.86697</cdr:y>
    </cdr:from>
    <cdr:to>
      <cdr:x>0.75884</cdr:x>
      <cdr:y>0.93506</cdr:y>
    </cdr:to>
    <cdr:sp macro="" textlink="">
      <cdr:nvSpPr>
        <cdr:cNvPr id="389126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1040" y="2089246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0.37062</cdr:x>
      <cdr:y>0.16829</cdr:y>
    </cdr:from>
    <cdr:to>
      <cdr:x>0.37062</cdr:x>
      <cdr:y>0.9007</cdr:y>
    </cdr:to>
    <cdr:sp macro="" textlink="">
      <cdr:nvSpPr>
        <cdr:cNvPr id="38912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185612" y="493395"/>
          <a:ext cx="0" cy="21472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0.6445</cdr:x>
      <cdr:y>0.17089</cdr:y>
    </cdr:from>
    <cdr:to>
      <cdr:x>0.6445</cdr:x>
      <cdr:y>0.9007</cdr:y>
    </cdr:to>
    <cdr:sp macro="" textlink="">
      <cdr:nvSpPr>
        <cdr:cNvPr id="389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539740" y="501015"/>
          <a:ext cx="0" cy="21396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0.50798</cdr:x>
      <cdr:y>0.16829</cdr:y>
    </cdr:from>
    <cdr:to>
      <cdr:x>0.50798</cdr:x>
      <cdr:y>0.90261</cdr:y>
    </cdr:to>
    <cdr:sp macro="" textlink="">
      <cdr:nvSpPr>
        <cdr:cNvPr id="389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6261" y="493395"/>
          <a:ext cx="0" cy="2152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0.78804</cdr:x>
      <cdr:y>0.16829</cdr:y>
    </cdr:from>
    <cdr:to>
      <cdr:x>0.78804</cdr:x>
      <cdr:y>0.90261</cdr:y>
    </cdr:to>
    <cdr:sp macro="" textlink="">
      <cdr:nvSpPr>
        <cdr:cNvPr id="389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73486" y="493395"/>
          <a:ext cx="0" cy="2152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0.27398</cdr:x>
      <cdr:y>0.85823</cdr:y>
    </cdr:from>
    <cdr:to>
      <cdr:x>0.34205</cdr:x>
      <cdr:y>0.92632</cdr:y>
    </cdr:to>
    <cdr:sp macro="" textlink="">
      <cdr:nvSpPr>
        <cdr:cNvPr id="389131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7341" y="2068184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2011</a:t>
          </a:r>
        </a:p>
      </cdr:txBody>
    </cdr:sp>
  </cdr:relSizeAnchor>
  <cdr:relSizeAnchor xmlns:cdr="http://schemas.openxmlformats.org/drawingml/2006/chartDrawing">
    <cdr:from>
      <cdr:x>0.4134</cdr:x>
      <cdr:y>0.86612</cdr:y>
    </cdr:from>
    <cdr:to>
      <cdr:x>0.48148</cdr:x>
      <cdr:y>0.93421</cdr:y>
    </cdr:to>
    <cdr:sp macro="" textlink="">
      <cdr:nvSpPr>
        <cdr:cNvPr id="389132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0502" y="208719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0.67811</cdr:x>
      <cdr:y>0.27491</cdr:y>
    </cdr:from>
    <cdr:to>
      <cdr:x>0.92261</cdr:x>
      <cdr:y>0.34513</cdr:y>
    </cdr:to>
    <cdr:sp macro="" textlink="">
      <cdr:nvSpPr>
        <cdr:cNvPr id="13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8584" y="805985"/>
          <a:ext cx="2101566" cy="205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0.66328</cdr:x>
      <cdr:y>0.75761</cdr:y>
    </cdr:from>
    <cdr:to>
      <cdr:x>0.91026</cdr:x>
      <cdr:y>0.8257</cdr:y>
    </cdr:to>
    <cdr:sp macro="" textlink="">
      <cdr:nvSpPr>
        <cdr:cNvPr id="14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1088" y="2221160"/>
          <a:ext cx="2122882" cy="199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275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10</xdr:col>
      <xdr:colOff>502004</xdr:colOff>
      <xdr:row>3</xdr:row>
      <xdr:rowOff>28575</xdr:rowOff>
    </xdr:to>
    <xdr:sp macro="" textlink="">
      <xdr:nvSpPr>
        <xdr:cNvPr id="6027595" name="Line 2"/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446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783825</xdr:colOff>
      <xdr:row>3</xdr:row>
      <xdr:rowOff>28575</xdr:rowOff>
    </xdr:to>
    <xdr:sp macro="" textlink="">
      <xdr:nvSpPr>
        <xdr:cNvPr id="5446144" name="Line 2"/>
        <xdr:cNvSpPr>
          <a:spLocks noChangeShapeType="1"/>
        </xdr:cNvSpPr>
      </xdr:nvSpPr>
      <xdr:spPr bwMode="auto">
        <a:xfrm flipH="1">
          <a:off x="200025" y="493395"/>
          <a:ext cx="82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06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10</xdr:col>
      <xdr:colOff>489944</xdr:colOff>
      <xdr:row>3</xdr:row>
      <xdr:rowOff>28575</xdr:rowOff>
    </xdr:to>
    <xdr:sp macro="" textlink="">
      <xdr:nvSpPr>
        <xdr:cNvPr id="6030667" name="Line 2"/>
        <xdr:cNvSpPr>
          <a:spLocks noChangeShapeType="1"/>
        </xdr:cNvSpPr>
      </xdr:nvSpPr>
      <xdr:spPr bwMode="auto">
        <a:xfrm flipH="1">
          <a:off x="200024" y="493395"/>
          <a:ext cx="62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1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770204</xdr:colOff>
      <xdr:row>3</xdr:row>
      <xdr:rowOff>28575</xdr:rowOff>
    </xdr:to>
    <xdr:sp macro="" textlink="">
      <xdr:nvSpPr>
        <xdr:cNvPr id="6031698" name="Line 3"/>
        <xdr:cNvSpPr>
          <a:spLocks noChangeShapeType="1"/>
        </xdr:cNvSpPr>
      </xdr:nvSpPr>
      <xdr:spPr bwMode="auto">
        <a:xfrm flipH="1">
          <a:off x="200024" y="493395"/>
          <a:ext cx="90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503025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52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767505</xdr:colOff>
      <xdr:row>3</xdr:row>
      <xdr:rowOff>28575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200025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6</xdr:row>
      <xdr:rowOff>0</xdr:rowOff>
    </xdr:from>
    <xdr:to>
      <xdr:col>5</xdr:col>
      <xdr:colOff>22859</xdr:colOff>
      <xdr:row>24</xdr:row>
      <xdr:rowOff>22860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0.59337</cdr:x>
      <cdr:y>0.88288</cdr:y>
    </cdr:from>
    <cdr:to>
      <cdr:x>0.59812</cdr:x>
      <cdr:y>0.95123</cdr:y>
    </cdr:to>
    <cdr:sp macro="" textlink="">
      <cdr:nvSpPr>
        <cdr:cNvPr id="395282" name="Texto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7258" y="2119165"/>
          <a:ext cx="1853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15</xdr:col>
      <xdr:colOff>591764</xdr:colOff>
      <xdr:row>3</xdr:row>
      <xdr:rowOff>28575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0024" y="493395"/>
          <a:ext cx="85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7239000</xdr:colOff>
      <xdr:row>23</xdr:row>
      <xdr:rowOff>160020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24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7244623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22860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14</xdr:col>
      <xdr:colOff>494564</xdr:colOff>
      <xdr:row>3</xdr:row>
      <xdr:rowOff>38100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3395"/>
          <a:ext cx="8928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10</xdr:col>
      <xdr:colOff>609765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63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14</xdr:col>
      <xdr:colOff>496663</xdr:colOff>
      <xdr:row>3</xdr:row>
      <xdr:rowOff>28575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200023" y="493395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14</xdr:col>
      <xdr:colOff>517364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200024" y="493395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7620</xdr:colOff>
      <xdr:row>6</xdr:row>
      <xdr:rowOff>28575</xdr:rowOff>
    </xdr:from>
    <xdr:to>
      <xdr:col>5</xdr:col>
      <xdr:colOff>7619</xdr:colOff>
      <xdr:row>23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7621</xdr:rowOff>
    </xdr:from>
    <xdr:to>
      <xdr:col>5</xdr:col>
      <xdr:colOff>7619</xdr:colOff>
      <xdr:row>24</xdr:row>
      <xdr:rowOff>15241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1</xdr:rowOff>
    </xdr:from>
    <xdr:to>
      <xdr:col>5</xdr:col>
      <xdr:colOff>0</xdr:colOff>
      <xdr:row>24</xdr:row>
      <xdr:rowOff>15241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14</xdr:col>
      <xdr:colOff>417463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69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15240</xdr:colOff>
      <xdr:row>6</xdr:row>
      <xdr:rowOff>9524</xdr:rowOff>
    </xdr:from>
    <xdr:to>
      <xdr:col>5</xdr:col>
      <xdr:colOff>30480</xdr:colOff>
      <xdr:row>23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7244623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152400</xdr:rowOff>
    </xdr:from>
    <xdr:to>
      <xdr:col>4</xdr:col>
      <xdr:colOff>7231379</xdr:colOff>
      <xdr:row>24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6</xdr:row>
      <xdr:rowOff>9525</xdr:rowOff>
    </xdr:from>
    <xdr:to>
      <xdr:col>5</xdr:col>
      <xdr:colOff>15240</xdr:colOff>
      <xdr:row>24</xdr:row>
      <xdr:rowOff>7620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7191283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1680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3395"/>
          <a:ext cx="63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60378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12</xdr:col>
      <xdr:colOff>760245</xdr:colOff>
      <xdr:row>2</xdr:row>
      <xdr:rowOff>28575</xdr:rowOff>
    </xdr:to>
    <xdr:sp macro="" textlink="">
      <xdr:nvSpPr>
        <xdr:cNvPr id="6037838" name="Line 30"/>
        <xdr:cNvSpPr>
          <a:spLocks noChangeShapeType="1"/>
        </xdr:cNvSpPr>
      </xdr:nvSpPr>
      <xdr:spPr bwMode="auto">
        <a:xfrm flipH="1">
          <a:off x="200025" y="493395"/>
          <a:ext cx="94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2</xdr:row>
      <xdr:rowOff>28575</xdr:rowOff>
    </xdr:from>
    <xdr:to>
      <xdr:col>8</xdr:col>
      <xdr:colOff>837164</xdr:colOff>
      <xdr:row>2</xdr:row>
      <xdr:rowOff>28575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 flipH="1">
          <a:off x="200024" y="493395"/>
          <a:ext cx="82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8</xdr:col>
      <xdr:colOff>360</xdr:colOff>
      <xdr:row>2</xdr:row>
      <xdr:rowOff>28575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 flipH="1">
          <a:off x="200025" y="493395"/>
          <a:ext cx="62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2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485775</xdr:colOff>
      <xdr:row>3</xdr:row>
      <xdr:rowOff>28575</xdr:rowOff>
    </xdr:to>
    <xdr:sp macro="" textlink="">
      <xdr:nvSpPr>
        <xdr:cNvPr id="6032715" name="Line 2"/>
        <xdr:cNvSpPr>
          <a:spLocks noChangeShapeType="1"/>
        </xdr:cNvSpPr>
      </xdr:nvSpPr>
      <xdr:spPr bwMode="auto">
        <a:xfrm flipH="1">
          <a:off x="200025" y="495300"/>
          <a:ext cx="52197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37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15</xdr:col>
      <xdr:colOff>762000</xdr:colOff>
      <xdr:row>3</xdr:row>
      <xdr:rowOff>28575</xdr:rowOff>
    </xdr:to>
    <xdr:sp macro="" textlink="">
      <xdr:nvSpPr>
        <xdr:cNvPr id="6033739" name="Line 5"/>
        <xdr:cNvSpPr>
          <a:spLocks noChangeShapeType="1"/>
        </xdr:cNvSpPr>
      </xdr:nvSpPr>
      <xdr:spPr bwMode="auto">
        <a:xfrm flipH="1">
          <a:off x="200025" y="495300"/>
          <a:ext cx="7019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8779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16</xdr:col>
      <xdr:colOff>0</xdr:colOff>
      <xdr:row>3</xdr:row>
      <xdr:rowOff>28575</xdr:rowOff>
    </xdr:to>
    <xdr:sp macro="" textlink="">
      <xdr:nvSpPr>
        <xdr:cNvPr id="4877994" name="Line 7"/>
        <xdr:cNvSpPr>
          <a:spLocks noChangeShapeType="1"/>
        </xdr:cNvSpPr>
      </xdr:nvSpPr>
      <xdr:spPr bwMode="auto">
        <a:xfrm flipH="1">
          <a:off x="200025" y="495300"/>
          <a:ext cx="78105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49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10</xdr:col>
      <xdr:colOff>723900</xdr:colOff>
      <xdr:row>3</xdr:row>
      <xdr:rowOff>28575</xdr:rowOff>
    </xdr:to>
    <xdr:sp macro="" textlink="">
      <xdr:nvSpPr>
        <xdr:cNvPr id="6034928" name="Line 7"/>
        <xdr:cNvSpPr>
          <a:spLocks noChangeShapeType="1"/>
        </xdr:cNvSpPr>
      </xdr:nvSpPr>
      <xdr:spPr bwMode="auto">
        <a:xfrm flipH="1">
          <a:off x="200025" y="495300"/>
          <a:ext cx="57531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3552825</xdr:colOff>
      <xdr:row>3</xdr:row>
      <xdr:rowOff>104775</xdr:rowOff>
    </xdr:from>
    <xdr:to>
      <xdr:col>4</xdr:col>
      <xdr:colOff>3895725</xdr:colOff>
      <xdr:row>4</xdr:row>
      <xdr:rowOff>38100</xdr:rowOff>
    </xdr:to>
    <xdr:sp macro="" textlink="">
      <xdr:nvSpPr>
        <xdr:cNvPr id="284683" name="Text Box 11"/>
        <xdr:cNvSpPr txBox="1">
          <a:spLocks noChangeArrowheads="1"/>
        </xdr:cNvSpPr>
      </xdr:nvSpPr>
      <xdr:spPr bwMode="auto">
        <a:xfrm>
          <a:off x="1476375" y="571500"/>
          <a:ext cx="0" cy="190500"/>
        </a:xfrm>
        <a:prstGeom prst="rect">
          <a:avLst/>
        </a:prstGeom>
        <a:solidFill>
          <a:srgbClr val="008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9525</xdr:rowOff>
    </xdr:from>
    <xdr:to>
      <xdr:col>4</xdr:col>
      <xdr:colOff>3905250</xdr:colOff>
      <xdr:row>20</xdr:row>
      <xdr:rowOff>142875</xdr:rowOff>
    </xdr:to>
    <xdr:graphicFrame macro="">
      <xdr:nvGraphicFramePr>
        <xdr:cNvPr id="603595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59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3905250</xdr:colOff>
      <xdr:row>3</xdr:row>
      <xdr:rowOff>28575</xdr:rowOff>
    </xdr:to>
    <xdr:sp macro="" textlink="">
      <xdr:nvSpPr>
        <xdr:cNvPr id="6035956" name="Line 3"/>
        <xdr:cNvSpPr>
          <a:spLocks noChangeShapeType="1"/>
        </xdr:cNvSpPr>
      </xdr:nvSpPr>
      <xdr:spPr bwMode="auto">
        <a:xfrm flipH="1">
          <a:off x="200025" y="495300"/>
          <a:ext cx="52197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0.19865</cdr:x>
      <cdr:y>0.88223</cdr:y>
    </cdr:from>
    <cdr:to>
      <cdr:x>0.22089</cdr:x>
      <cdr:y>0.95188</cdr:y>
    </cdr:to>
    <cdr:sp macro="" textlink="">
      <cdr:nvSpPr>
        <cdr:cNvPr id="395277" name="Texto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766" y="2078393"/>
          <a:ext cx="8688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0.86026</cdr:x>
      <cdr:y>0.88223</cdr:y>
    </cdr:from>
    <cdr:to>
      <cdr:x>0.88395</cdr:x>
      <cdr:y>0.95188</cdr:y>
    </cdr:to>
    <cdr:sp macro="" textlink="">
      <cdr:nvSpPr>
        <cdr:cNvPr id="395278" name="Texto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9526" y="2078393"/>
          <a:ext cx="9252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0.78805</cdr:x>
      <cdr:y>0.87982</cdr:y>
    </cdr:from>
    <cdr:to>
      <cdr:x>0.81322</cdr:x>
      <cdr:y>0.94947</cdr:y>
    </cdr:to>
    <cdr:sp macro="" textlink="">
      <cdr:nvSpPr>
        <cdr:cNvPr id="395279" name="Texto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7520" y="2072734"/>
          <a:ext cx="9829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0.72511</cdr:x>
      <cdr:y>0.88223</cdr:y>
    </cdr:from>
    <cdr:to>
      <cdr:x>0.74736</cdr:x>
      <cdr:y>0.95188</cdr:y>
    </cdr:to>
    <cdr:sp macro="" textlink="">
      <cdr:nvSpPr>
        <cdr:cNvPr id="395280" name="Texto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1739" y="2078393"/>
          <a:ext cx="8688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0.6568</cdr:x>
      <cdr:y>0.88223</cdr:y>
    </cdr:from>
    <cdr:to>
      <cdr:x>0.67905</cdr:x>
      <cdr:y>0.95188</cdr:y>
    </cdr:to>
    <cdr:sp macro="" textlink="">
      <cdr:nvSpPr>
        <cdr:cNvPr id="395281" name="Texto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4975" y="2078393"/>
          <a:ext cx="8688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0.59337</cdr:x>
      <cdr:y>0.88223</cdr:y>
    </cdr:from>
    <cdr:to>
      <cdr:x>0.61123</cdr:x>
      <cdr:y>0.95188</cdr:y>
    </cdr:to>
    <cdr:sp macro="" textlink="">
      <cdr:nvSpPr>
        <cdr:cNvPr id="395282" name="Texto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7254" y="2078393"/>
          <a:ext cx="6976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J</a:t>
          </a:r>
        </a:p>
      </cdr:txBody>
    </cdr:sp>
  </cdr:relSizeAnchor>
  <cdr:relSizeAnchor xmlns:cdr="http://schemas.openxmlformats.org/drawingml/2006/chartDrawing">
    <cdr:from>
      <cdr:x>0.52214</cdr:x>
      <cdr:y>0.87982</cdr:y>
    </cdr:from>
    <cdr:to>
      <cdr:x>0.54</cdr:x>
      <cdr:y>0.94947</cdr:y>
    </cdr:to>
    <cdr:sp macro="" textlink="">
      <cdr:nvSpPr>
        <cdr:cNvPr id="395283" name="Texto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9075" y="2072734"/>
          <a:ext cx="6976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J</a:t>
          </a:r>
        </a:p>
      </cdr:txBody>
    </cdr:sp>
  </cdr:relSizeAnchor>
  <cdr:relSizeAnchor xmlns:cdr="http://schemas.openxmlformats.org/drawingml/2006/chartDrawing">
    <cdr:from>
      <cdr:x>0.45578</cdr:x>
      <cdr:y>0.87982</cdr:y>
    </cdr:from>
    <cdr:to>
      <cdr:x>0.4824</cdr:x>
      <cdr:y>0.94947</cdr:y>
    </cdr:to>
    <cdr:sp macro="" textlink="">
      <cdr:nvSpPr>
        <cdr:cNvPr id="395284" name="Texto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9938" y="2072734"/>
          <a:ext cx="103939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0.38504</cdr:x>
      <cdr:y>0.87982</cdr:y>
    </cdr:from>
    <cdr:to>
      <cdr:x>0.40728</cdr:x>
      <cdr:y>0.94947</cdr:y>
    </cdr:to>
    <cdr:sp macro="" textlink="">
      <cdr:nvSpPr>
        <cdr:cNvPr id="395285" name="Texto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3659" y="2072734"/>
          <a:ext cx="8688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0.31844</cdr:x>
      <cdr:y>0.88223</cdr:y>
    </cdr:from>
    <cdr:to>
      <cdr:x>0.34505</cdr:x>
      <cdr:y>0.95188</cdr:y>
    </cdr:to>
    <cdr:sp macro="" textlink="">
      <cdr:nvSpPr>
        <cdr:cNvPr id="395286" name="Texto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3573" y="2078393"/>
          <a:ext cx="103939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0.2572</cdr:x>
      <cdr:y>0.88223</cdr:y>
    </cdr:from>
    <cdr:to>
      <cdr:x>0.27797</cdr:x>
      <cdr:y>0.95188</cdr:y>
    </cdr:to>
    <cdr:sp macro="" textlink="">
      <cdr:nvSpPr>
        <cdr:cNvPr id="395287" name="Texto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417" y="2078393"/>
          <a:ext cx="8111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0.92393</cdr:x>
      <cdr:y>0.87982</cdr:y>
    </cdr:from>
    <cdr:to>
      <cdr:x>0.94763</cdr:x>
      <cdr:y>0.94947</cdr:y>
    </cdr:to>
    <cdr:sp macro="" textlink="">
      <cdr:nvSpPr>
        <cdr:cNvPr id="395288" name="Texto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8197" y="2072734"/>
          <a:ext cx="9252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D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0.12976</cdr:x>
      <cdr:y>0.68333</cdr:y>
    </cdr:from>
    <cdr:to>
      <cdr:x>0.49473</cdr:x>
      <cdr:y>0.7451</cdr:y>
    </cdr:to>
    <cdr:sp macro="" textlink="'Data 1'!$D$110">
      <cdr:nvSpPr>
        <cdr:cNvPr id="2" name="CuadroTexto 4"/>
        <cdr:cNvSpPr txBox="1"/>
      </cdr:nvSpPr>
      <cdr:spPr>
        <a:xfrm xmlns:a="http://schemas.openxmlformats.org/drawingml/2006/main">
          <a:off x="508000" y="2212975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A25699B-2CD4-43C0-A52E-00AAC0FF5232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27 noviembre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0.12733</cdr:x>
      <cdr:y>0.5951</cdr:y>
    </cdr:from>
    <cdr:to>
      <cdr:x>0.4923</cdr:x>
      <cdr:y>0.65686</cdr:y>
    </cdr:to>
    <cdr:sp macro="" textlink="'Data 1'!$D$111">
      <cdr:nvSpPr>
        <cdr:cNvPr id="3" name="CuadroTexto 4"/>
        <cdr:cNvSpPr txBox="1"/>
      </cdr:nvSpPr>
      <cdr:spPr>
        <a:xfrm xmlns:a="http://schemas.openxmlformats.org/drawingml/2006/main">
          <a:off x="498475" y="1927225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D5C4EFD-54CC-499A-9F56-336EF05457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15 enero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0.1249</cdr:x>
      <cdr:y>0.51275</cdr:y>
    </cdr:from>
    <cdr:to>
      <cdr:x>0.48986</cdr:x>
      <cdr:y>0.57451</cdr:y>
    </cdr:to>
    <cdr:sp macro="" textlink="'Data 1'!$D$112">
      <cdr:nvSpPr>
        <cdr:cNvPr id="4" name="CuadroTexto 4"/>
        <cdr:cNvSpPr txBox="1"/>
      </cdr:nvSpPr>
      <cdr:spPr>
        <a:xfrm xmlns:a="http://schemas.openxmlformats.org/drawingml/2006/main">
          <a:off x="488950" y="1660525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D2D7FFD-8615-4760-BD90-D77F3EE63F9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11 enero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0.12733</cdr:x>
      <cdr:y>0.42745</cdr:y>
    </cdr:from>
    <cdr:to>
      <cdr:x>0.4923</cdr:x>
      <cdr:y>0.48922</cdr:y>
    </cdr:to>
    <cdr:sp macro="" textlink="'Data 1'!$D$113">
      <cdr:nvSpPr>
        <cdr:cNvPr id="5" name="CuadroTexto 4"/>
        <cdr:cNvSpPr txBox="1"/>
      </cdr:nvSpPr>
      <cdr:spPr>
        <a:xfrm xmlns:a="http://schemas.openxmlformats.org/drawingml/2006/main">
          <a:off x="498475" y="1384300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7BF5CAA-89A0-4933-923A-2250ADDEFE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9 noviembre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0.12595</cdr:x>
      <cdr:y>0.3471</cdr:y>
    </cdr:from>
    <cdr:to>
      <cdr:x>0.49091</cdr:x>
      <cdr:y>0.40886</cdr:y>
    </cdr:to>
    <cdr:sp macro="" textlink="'Data 1'!$D$114">
      <cdr:nvSpPr>
        <cdr:cNvPr id="6" name="CuadroTexto 4"/>
        <cdr:cNvSpPr txBox="1"/>
      </cdr:nvSpPr>
      <cdr:spPr>
        <a:xfrm xmlns:a="http://schemas.openxmlformats.org/drawingml/2006/main">
          <a:off x="913437" y="1007044"/>
          <a:ext cx="2646812" cy="17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5C08A2D7-E594-44A3-853F-426E29C54562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 diciembre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0.13115</cdr:x>
      <cdr:y>0.26116</cdr:y>
    </cdr:from>
    <cdr:to>
      <cdr:x>0.49611</cdr:x>
      <cdr:y>0.32293</cdr:y>
    </cdr:to>
    <cdr:sp macro="" textlink="'Data 1'!$D$115">
      <cdr:nvSpPr>
        <cdr:cNvPr id="7" name="CuadroTexto 4"/>
        <cdr:cNvSpPr txBox="1"/>
      </cdr:nvSpPr>
      <cdr:spPr>
        <a:xfrm xmlns:a="http://schemas.openxmlformats.org/drawingml/2006/main">
          <a:off x="951139" y="757713"/>
          <a:ext cx="2646812" cy="179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B548EDD-2DBC-4740-9A96-5F65DACC295B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 diciembre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0.12733</cdr:x>
      <cdr:y>0.17621</cdr:y>
    </cdr:from>
    <cdr:to>
      <cdr:x>0.4923</cdr:x>
      <cdr:y>0.23797</cdr:y>
    </cdr:to>
    <cdr:sp macro="" textlink="'Data 1'!$D$116">
      <cdr:nvSpPr>
        <cdr:cNvPr id="8" name="CuadroTexto 4"/>
        <cdr:cNvSpPr txBox="1"/>
      </cdr:nvSpPr>
      <cdr:spPr>
        <a:xfrm xmlns:a="http://schemas.openxmlformats.org/drawingml/2006/main">
          <a:off x="923440" y="511228"/>
          <a:ext cx="2646885" cy="17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2AAAE10D-F9A0-41F1-B450-4D0C1CFB9042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20 octubre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0.12838</cdr:x>
      <cdr:y>0.09114</cdr:y>
    </cdr:from>
    <cdr:to>
      <cdr:x>0.49335</cdr:x>
      <cdr:y>0.1529</cdr:y>
    </cdr:to>
    <cdr:sp macro="" textlink="'Data 1'!$D$117">
      <cdr:nvSpPr>
        <cdr:cNvPr id="9" name="CuadroTexto 4"/>
        <cdr:cNvSpPr txBox="1"/>
      </cdr:nvSpPr>
      <cdr:spPr>
        <a:xfrm xmlns:a="http://schemas.openxmlformats.org/drawingml/2006/main">
          <a:off x="931060" y="264413"/>
          <a:ext cx="2646885" cy="17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660AAF6-30FC-4A9C-8A25-7E77E2446F6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23 noviembre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0.12723</cdr:x>
      <cdr:y>0.77089</cdr:y>
    </cdr:from>
    <cdr:to>
      <cdr:x>0.4922</cdr:x>
      <cdr:y>0.83266</cdr:y>
    </cdr:to>
    <cdr:sp macro="" textlink="'Data 1'!$D$109">
      <cdr:nvSpPr>
        <cdr:cNvPr id="10" name="CuadroTexto 4"/>
        <cdr:cNvSpPr txBox="1"/>
      </cdr:nvSpPr>
      <cdr:spPr>
        <a:xfrm xmlns:a="http://schemas.openxmlformats.org/drawingml/2006/main">
          <a:off x="498475" y="2489200"/>
          <a:ext cx="1429934" cy="199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98E3486-0BC8-4D3A-8FCC-55AC578459F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12 diciembre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6</xdr:col>
      <xdr:colOff>3427003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4019025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22</xdr:row>
      <xdr:rowOff>53340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0.bin"/><Relationship Id="rId4" Type="http://schemas.openxmlformats.org/officeDocument/2006/relationships/comments" Target="../comments1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1">
    <pageSetUpPr autoPageBreaks="0" fitToPage="1"/>
  </sheetPr>
  <dimension ref="B1:O62"/>
  <sheetViews>
    <sheetView showGridLines="0" showRowColHeaders="0" tabSelected="1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15" ht="0.75" customHeight="1"/>
    <row r="2" spans="2:15" ht="21" customHeight="1">
      <c r="B2" s="1" t="s">
        <v>14</v>
      </c>
      <c r="C2" s="2"/>
      <c r="D2" s="2"/>
      <c r="E2" s="92" t="s">
        <v>50</v>
      </c>
    </row>
    <row r="3" spans="2:15" ht="15" customHeight="1">
      <c r="C3" s="2"/>
      <c r="D3" s="2"/>
      <c r="E3" s="3" t="s">
        <v>176</v>
      </c>
    </row>
    <row r="4" spans="2:15" s="4" customFormat="1" ht="20.25" customHeight="1">
      <c r="B4" s="5"/>
      <c r="C4" s="6" t="s">
        <v>690</v>
      </c>
    </row>
    <row r="5" spans="2:15" s="4" customFormat="1" ht="8.25" customHeight="1">
      <c r="B5" s="5"/>
      <c r="C5" s="7"/>
    </row>
    <row r="6" spans="2:15" s="4" customFormat="1" ht="3" customHeight="1">
      <c r="B6" s="5"/>
      <c r="C6" s="7"/>
    </row>
    <row r="7" spans="2:15" s="4" customFormat="1" ht="7.5" customHeight="1">
      <c r="B7" s="5"/>
      <c r="C7" s="8"/>
      <c r="D7" s="586"/>
      <c r="E7" s="586"/>
    </row>
    <row r="8" spans="2:15" s="4" customFormat="1" ht="12.6" customHeight="1">
      <c r="B8" s="5"/>
      <c r="C8" s="11"/>
      <c r="D8" s="587" t="s">
        <v>6</v>
      </c>
      <c r="E8" s="588" t="str">
        <f>'C1'!C7</f>
        <v>Evolución de la generación renovable y no renovable peninsular</v>
      </c>
      <c r="F8"/>
      <c r="G8"/>
      <c r="H8"/>
      <c r="I8"/>
      <c r="J8"/>
      <c r="K8"/>
      <c r="L8"/>
      <c r="M8"/>
      <c r="N8"/>
      <c r="O8"/>
    </row>
    <row r="9" spans="2:15" ht="12.6" customHeight="1">
      <c r="D9" s="587" t="s">
        <v>6</v>
      </c>
      <c r="E9" s="588" t="str">
        <f>MID('C2'!C7,1,38)</f>
        <v xml:space="preserve">Balance de energía eléctrica nacional </v>
      </c>
    </row>
    <row r="10" spans="2:15" ht="12.6" customHeight="1">
      <c r="D10" s="587" t="s">
        <v>6</v>
      </c>
      <c r="E10" s="588" t="str">
        <f>'C3'!C7</f>
        <v>Desglose de potencia instalada a 31.12.2015. Sistema eléctrico nacional</v>
      </c>
    </row>
    <row r="11" spans="2:15" ht="12.6" customHeight="1">
      <c r="D11" s="587" t="s">
        <v>6</v>
      </c>
      <c r="E11" s="588" t="str">
        <f>'C4'!C7</f>
        <v xml:space="preserve">Evolución de la potencia instalada peninsular
</v>
      </c>
    </row>
    <row r="12" spans="2:15" ht="12.6" customHeight="1">
      <c r="D12" s="587" t="s">
        <v>6</v>
      </c>
      <c r="E12" s="588" t="str">
        <f>'C5'!C7</f>
        <v>Evolución del índice de cobertura mínimo peninsular</v>
      </c>
    </row>
    <row r="13" spans="2:15" ht="12.6" customHeight="1">
      <c r="D13" s="587" t="s">
        <v>6</v>
      </c>
      <c r="E13" s="588" t="str">
        <f>'C6'!C7</f>
        <v xml:space="preserve">Evolución de la producción de energía renovable y no renovable peninsular 
</v>
      </c>
    </row>
    <row r="14" spans="2:15" ht="12.6" customHeight="1">
      <c r="D14" s="587" t="s">
        <v>6</v>
      </c>
      <c r="E14" s="588" t="str">
        <f>'C7'!C7</f>
        <v>Estructura de la generación anual de energía renovable peninsular en 2015</v>
      </c>
    </row>
    <row r="15" spans="2:15" ht="12.6" customHeight="1">
      <c r="D15" s="587" t="s">
        <v>6</v>
      </c>
      <c r="E15" s="588" t="str">
        <f>'C8'!C7</f>
        <v xml:space="preserve">Cobertura máxima y mínima con hidráulica, eólica y solar peninsular en 2015
</v>
      </c>
    </row>
    <row r="16" spans="2:15" ht="12.6" customHeight="1">
      <c r="D16" s="587" t="s">
        <v>6</v>
      </c>
      <c r="E16" s="589" t="str">
        <f>'C9'!C7</f>
        <v>Generación hidráulica peninsular comparada con la generación media histórica</v>
      </c>
    </row>
    <row r="17" spans="4:5" ht="12.6" customHeight="1">
      <c r="D17" s="587" t="s">
        <v>6</v>
      </c>
      <c r="E17" s="589" t="str">
        <f>MID('C10'!C7,1,93)</f>
        <v>Energía producible hidráulica diaria durante 2015 comparada con el producible medio histórico</v>
      </c>
    </row>
    <row r="18" spans="4:5" ht="12.6" customHeight="1">
      <c r="D18" s="587" t="s">
        <v>6</v>
      </c>
      <c r="E18" s="588" t="str">
        <f>'C11'!C7</f>
        <v>Estructura de generación anual de energía eléctrica peninsular 2015</v>
      </c>
    </row>
    <row r="19" spans="4:5" ht="12.6" customHeight="1">
      <c r="D19" s="587" t="s">
        <v>6</v>
      </c>
      <c r="E19" s="588" t="str">
        <f>MID('C12'!C7,1,65)</f>
        <v>Coeficiente de utilización de las centrales térmicas peninsulares</v>
      </c>
    </row>
    <row r="20" spans="4:5" ht="12.6" customHeight="1">
      <c r="D20" s="587" t="s">
        <v>6</v>
      </c>
      <c r="E20" s="588" t="str">
        <f>'C13'!C7</f>
        <v xml:space="preserve">Evolución de la cobertura de la demanda de las Islas Baleares
</v>
      </c>
    </row>
    <row r="21" spans="4:5" ht="12.6" customHeight="1">
      <c r="D21" s="587" t="s">
        <v>6</v>
      </c>
      <c r="E21" s="588" t="str">
        <f>'C14'!C7</f>
        <v xml:space="preserve">Evolución de la estructura de generación de las Islas Canarias
</v>
      </c>
    </row>
    <row r="22" spans="4:5" ht="12.6" customHeight="1">
      <c r="D22" s="587" t="s">
        <v>6</v>
      </c>
      <c r="E22" s="589" t="str">
        <f>MID('C15'!C7,1,91)</f>
        <v>Emisiones y factor de emisión de CO2 asociado a la generación de energía eléctrica nacional</v>
      </c>
    </row>
    <row r="23" spans="4:5" ht="12.6" customHeight="1">
      <c r="D23" s="587" t="s">
        <v>6</v>
      </c>
      <c r="E23" s="588" t="str">
        <f>'C16'!B5</f>
        <v>Ratio generación/
demanda y generación en 2015 por CC.AA.</v>
      </c>
    </row>
    <row r="24" spans="4:5" ht="12.6" customHeight="1">
      <c r="D24" s="587" t="s">
        <v>6</v>
      </c>
      <c r="E24" s="588" t="str">
        <f>'C17'!C7</f>
        <v xml:space="preserve">Cobertura de la demanda máxima horaria peninsular
</v>
      </c>
    </row>
    <row r="25" spans="4:5" ht="12.6" customHeight="1">
      <c r="D25" s="587" t="s">
        <v>6</v>
      </c>
      <c r="E25" s="588" t="str">
        <f>'C18'!C7</f>
        <v xml:space="preserve">Evolución anual de la potencia instalada peninsular
</v>
      </c>
    </row>
    <row r="26" spans="4:5" ht="12.6" customHeight="1">
      <c r="D26" s="587" t="s">
        <v>6</v>
      </c>
      <c r="E26" s="589" t="str">
        <f>MID('C19'!C7,1,77)</f>
        <v>Evolución anual de la cobertura de la demanda de energía eléctrica peninsular</v>
      </c>
    </row>
    <row r="27" spans="4:5" ht="12.6" customHeight="1">
      <c r="D27" s="587" t="s">
        <v>6</v>
      </c>
      <c r="E27" s="589" t="str">
        <f>MID('C20'!C7,1,80)</f>
        <v xml:space="preserve">Evolución mensual de la cobertura de la demanda de energía eléctrica peninsular </v>
      </c>
    </row>
    <row r="28" spans="4:5" ht="12.6" customHeight="1">
      <c r="D28" s="587" t="s">
        <v>6</v>
      </c>
      <c r="E28" s="588" t="str">
        <f>'C21'!C7</f>
        <v>Variaciones de potencia en el equipo generador convencional</v>
      </c>
    </row>
    <row r="29" spans="4:5" ht="12.6" customHeight="1">
      <c r="D29" s="587" t="s">
        <v>6</v>
      </c>
      <c r="E29" s="588" t="str">
        <f>'C22'!C7</f>
        <v>Producción hidroeléctrica peninsular por cuencas</v>
      </c>
    </row>
    <row r="30" spans="4:5" ht="12.6" customHeight="1">
      <c r="D30" s="587" t="s">
        <v>6</v>
      </c>
      <c r="E30" s="588" t="str">
        <f>MID('C23'!C7,1,52)</f>
        <v>Energía producible hidroeléctrica mensual peninsular</v>
      </c>
    </row>
    <row r="31" spans="4:5" ht="12.6" customHeight="1">
      <c r="D31" s="587" t="s">
        <v>6</v>
      </c>
      <c r="E31" s="588" t="str">
        <f>'C24'!C7</f>
        <v>Evolución mensual de las reservas hidroeléctricas peninsulares</v>
      </c>
    </row>
    <row r="32" spans="4:5" ht="12.6" customHeight="1">
      <c r="D32" s="587" t="s">
        <v>6</v>
      </c>
      <c r="E32" s="588" t="str">
        <f>'C25'!C7</f>
        <v>Valores extremos de las reservas peninsulares</v>
      </c>
    </row>
    <row r="33" spans="4:5" ht="12.6" customHeight="1">
      <c r="D33" s="587" t="s">
        <v>6</v>
      </c>
      <c r="E33" s="588" t="str">
        <f>'C26'!C7</f>
        <v xml:space="preserve">Evolución anual de la producción hidráulica peninsular
</v>
      </c>
    </row>
    <row r="34" spans="4:5" ht="12.6" customHeight="1">
      <c r="D34" s="587" t="s">
        <v>6</v>
      </c>
      <c r="E34" s="588" t="str">
        <f>MID('C27'!C7,1,68)</f>
        <v xml:space="preserve">Evolución anual de la energía producible hidroeléctrica peninsular  </v>
      </c>
    </row>
    <row r="35" spans="4:5" ht="12.6" customHeight="1">
      <c r="D35" s="587" t="s">
        <v>6</v>
      </c>
      <c r="E35" s="589" t="str">
        <f>MID('C28'!C7,1,102)</f>
        <v xml:space="preserve">Potencia instalada y reservas hidroeléctricas a 31 de diciembre por cuencas hidrográficas penisulares </v>
      </c>
    </row>
    <row r="36" spans="4:5" ht="12.6" customHeight="1">
      <c r="D36" s="587" t="s">
        <v>6</v>
      </c>
      <c r="E36" s="588" t="str">
        <f>'C29'!C7</f>
        <v>Evolución de las reservas hidroeléctricas peninsulares</v>
      </c>
    </row>
    <row r="37" spans="4:5" ht="12.6" customHeight="1">
      <c r="D37" s="587" t="s">
        <v>6</v>
      </c>
      <c r="E37" s="588" t="str">
        <f>'C30'!C7</f>
        <v>Evolución de las reservas hidroeléctricas peninsulares anuales</v>
      </c>
    </row>
    <row r="38" spans="4:5" ht="12.6" customHeight="1">
      <c r="D38" s="587" t="s">
        <v>6</v>
      </c>
      <c r="E38" s="588" t="str">
        <f>'C31'!C7</f>
        <v>Evolución de las reservas hidroeléctricas peninsulares hiperanuales</v>
      </c>
    </row>
    <row r="39" spans="4:5" ht="12.6" customHeight="1">
      <c r="D39" s="587" t="s">
        <v>6</v>
      </c>
      <c r="E39" s="588" t="str">
        <f>'C32'!C7</f>
        <v>Producción de las centrales de carbón peninsulares</v>
      </c>
    </row>
    <row r="40" spans="4:5" ht="12.6" customHeight="1">
      <c r="D40" s="587" t="s">
        <v>6</v>
      </c>
      <c r="E40" s="588" t="str">
        <f>'C33'!C7</f>
        <v>Utilización y disponibilidad de de los grupos de carbón peninsulares 2015</v>
      </c>
    </row>
    <row r="41" spans="4:5" ht="12.6" customHeight="1">
      <c r="D41" s="587" t="s">
        <v>6</v>
      </c>
      <c r="E41" s="588" t="str">
        <f>'C34'!C7</f>
        <v>Producción de las centrales de ciclo combinado peninsulares</v>
      </c>
    </row>
    <row r="42" spans="4:5" ht="12.6" customHeight="1">
      <c r="D42" s="587" t="s">
        <v>6</v>
      </c>
      <c r="E42" s="589" t="str">
        <f>'C35'!C7</f>
        <v>Utilización y disponibilidad de de los grupos de ciclo combinado peninsulares 2015</v>
      </c>
    </row>
    <row r="43" spans="4:5" ht="12.6" customHeight="1">
      <c r="D43" s="587" t="s">
        <v>6</v>
      </c>
      <c r="E43" s="588" t="str">
        <f>'C36'!C7</f>
        <v>Producción de los grupos nucleares peninsulares</v>
      </c>
    </row>
    <row r="44" spans="4:5" ht="12.6" customHeight="1">
      <c r="D44" s="587" t="s">
        <v>6</v>
      </c>
      <c r="E44" s="588" t="str">
        <f>'C37'!C7</f>
        <v>Utilización y disponibilidad de de los grupos de nucleares peninsulares 2015</v>
      </c>
    </row>
    <row r="45" spans="4:5" ht="12.6" customHeight="1">
      <c r="D45" s="587" t="s">
        <v>6</v>
      </c>
      <c r="E45" s="588" t="str">
        <f>'C38'!C7</f>
        <v xml:space="preserve">Utilización y disponibilidad de las centrales térmicas peninsulares
</v>
      </c>
    </row>
    <row r="46" spans="4:5" ht="12.6" customHeight="1">
      <c r="D46" s="587" t="s">
        <v>6</v>
      </c>
      <c r="E46" s="589" t="str">
        <f>'C39'!C7</f>
        <v>Comparación de la demanda diaria en b.c. con la indisponibilidad diaria del equipo térmico peninsular</v>
      </c>
    </row>
    <row r="47" spans="4:5" ht="12.6" customHeight="1">
      <c r="D47" s="587" t="s">
        <v>6</v>
      </c>
      <c r="E47" s="588" t="str">
        <f>'C40'!C7</f>
        <v xml:space="preserve">Evolución de la producción de energía renovable peninsular
</v>
      </c>
    </row>
    <row r="48" spans="4:5" ht="12.6" customHeight="1">
      <c r="D48" s="587" t="s">
        <v>6</v>
      </c>
      <c r="E48" s="588" t="str">
        <f>'C41'!C7</f>
        <v xml:space="preserve">Evolución de la potencia instalada renovable peninsular
</v>
      </c>
    </row>
    <row r="49" spans="3:5" ht="12.6" customHeight="1">
      <c r="D49" s="587" t="s">
        <v>6</v>
      </c>
      <c r="E49" s="589" t="str">
        <f>MID('C42'!C7,1,98)</f>
        <v>Evolución anual de la cobertura de la demanda de energía eléctrica en los sistemas no peninsulares</v>
      </c>
    </row>
    <row r="50" spans="3:5" ht="12.6" customHeight="1">
      <c r="D50" s="587" t="s">
        <v>6</v>
      </c>
      <c r="E50" s="588" t="str">
        <f>MID('C43'!C7,1,60)</f>
        <v xml:space="preserve">Balance anual de energía eléctrica sistemas no peninsulares </v>
      </c>
    </row>
    <row r="51" spans="3:5" ht="12.6" customHeight="1">
      <c r="D51" s="587" t="s">
        <v>6</v>
      </c>
      <c r="E51" s="588" t="str">
        <f>'C44'!C7</f>
        <v>Desglose de potencia instalada a 31.12.2015.
Sistemas no peninsulares</v>
      </c>
    </row>
    <row r="52" spans="3:5" ht="12.6" customHeight="1">
      <c r="D52" s="587" t="s">
        <v>6</v>
      </c>
      <c r="E52" s="588" t="str">
        <f>MID('C45'!C7,1,48)</f>
        <v>Balance de energía eléctrica nacional por CC.AA.</v>
      </c>
    </row>
    <row r="53" spans="3:5" ht="12.6" customHeight="1">
      <c r="D53" s="587" t="s">
        <v>6</v>
      </c>
      <c r="E53" s="588" t="str">
        <f>'C46'!C7</f>
        <v>Porcentaje de producción renovable y no renovable por CC.AA.</v>
      </c>
    </row>
    <row r="54" spans="3:5" ht="12.6" customHeight="1">
      <c r="D54" s="587" t="s">
        <v>6</v>
      </c>
      <c r="E54" s="588" t="str">
        <f>'C47'!C7</f>
        <v xml:space="preserve">Estructura de la producción no renovable por tipo de central por CC.AA.
</v>
      </c>
    </row>
    <row r="55" spans="3:5" ht="12.6" customHeight="1">
      <c r="D55" s="587" t="s">
        <v>6</v>
      </c>
      <c r="E55" s="588" t="str">
        <f>'C48'!C7</f>
        <v>Estructura de la producción renovable por tipo de central por CC.AA.</v>
      </c>
    </row>
    <row r="56" spans="3:5" ht="12.6" customHeight="1">
      <c r="D56" s="587" t="s">
        <v>6</v>
      </c>
      <c r="E56" s="589" t="str">
        <f>'C49'!C7</f>
        <v>Desglose de potencia instalada a 31.12.2015. Sistema eléctrico nacional por CC.AA.</v>
      </c>
    </row>
    <row r="57" spans="3:5" ht="12.6" customHeight="1">
      <c r="D57" s="587" t="s">
        <v>6</v>
      </c>
      <c r="E57" s="589" t="str">
        <f>'C50'!C7</f>
        <v>Estructura de la potencia instalada no renovable por tipo de central por CC.AA.</v>
      </c>
    </row>
    <row r="58" spans="3:5" ht="12.6" customHeight="1">
      <c r="D58" s="587" t="s">
        <v>6</v>
      </c>
      <c r="E58" s="588" t="str">
        <f>'C51'!C7</f>
        <v xml:space="preserve">Estructura de la potencia instalada renovable por tipo de central por CC.AA.
</v>
      </c>
    </row>
    <row r="59" spans="3:5" ht="12.6" customHeight="1">
      <c r="D59" s="587" t="s">
        <v>6</v>
      </c>
      <c r="E59" s="588" t="str">
        <f>'C52'!C7</f>
        <v xml:space="preserve">Producción de las centrales térmicas peninsulares
</v>
      </c>
    </row>
    <row r="60" spans="3:5" ht="10.15" customHeight="1">
      <c r="D60" s="586"/>
      <c r="E60" s="586"/>
    </row>
    <row r="62" spans="3:5">
      <c r="C62" s="145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phoneticPr fontId="18" type="noConversion"/>
  <hyperlinks>
    <hyperlink ref="E8" location="'C1'!A1" display="Evolución de la generación renovable y no renovable peninsular"/>
    <hyperlink ref="E9" location="'C2'!A1" display="Balance de energía eléctrica nacional"/>
    <hyperlink ref="E10" location="'C3'!A1" display="Balance de potencia eléctrica nacional a 31.12.2015"/>
    <hyperlink ref="E11" location="'C4'!A1" display="Evolución de la potencia instalada peninsular"/>
    <hyperlink ref="E12" location="'C5'!A1" display="Evolución del índice de cobertura mínimo peninsular"/>
    <hyperlink ref="E13" location="'C6'!A1" display="Evolución de la producción de energía renovable y no renovable peninsular "/>
    <hyperlink ref="E14" location="'C7'!A1" display="Estructura de la generación anual de energía renovable peninsular 2015"/>
    <hyperlink ref="E15" location="'C8'!A1" display="Cobertura máxima, media y mínima con hidráulica, eólica y solar peninsular en 2015"/>
    <hyperlink ref="E16" location="'C9'!A1" display="Generación hidráulica mensual comparada con la generación media histórica"/>
    <hyperlink ref="E17" location="'C10'!A1" display="Energía producible hidráulica diaria durante 2015 comparada con el "/>
    <hyperlink ref="E18" location="'C11'!A1" display="Estructura de generación anual de energía eléctrica peninsular"/>
    <hyperlink ref="E19" location="'C12'!A1" display="Coeficiente de utilización de las centrales térmicas"/>
    <hyperlink ref="E20" location="'C13'!A1" display="Evolución de la cobertura de la demanda de las Islas Baleares"/>
    <hyperlink ref="E21" location="'C14'!A1" display="Evolución de la estructura de generación de las Islas Canarias"/>
    <hyperlink ref="E22" location="'C15'!A1" display="Emisiones y factor de emisión de CO2 asociado a la generación "/>
    <hyperlink ref="E23" location="'C16'!A1" display="Ratio generación/demanda (%) y generación neta (GWh) en 2015 por CC.AA."/>
    <hyperlink ref="E24" location="'C17'!A1" display="'C17'!A1"/>
    <hyperlink ref="E25" location="'C18'!A1" display="'C18'!A1"/>
    <hyperlink ref="E26" location="'C19'!A1" display="'C19'!A1"/>
    <hyperlink ref="E27" location="'C20'!A1" display="'C20'!A1"/>
    <hyperlink ref="E28" location="'C21'!A1" display="'C21'!A1"/>
    <hyperlink ref="E29" location="'C22'!A1" display="'C22'!A1"/>
    <hyperlink ref="E30" location="'C23'!A1" display="'C23'!A1"/>
    <hyperlink ref="E31" location="'C24'!A1" display="'C24'!A1"/>
    <hyperlink ref="E32" location="'C25'!A1" display="'C25'!A1"/>
    <hyperlink ref="E33" location="'C26'!A1" display="'C26'!A1"/>
    <hyperlink ref="E34" location="'C27'!A1" display="'C27'!A1"/>
    <hyperlink ref="E35" location="'C28'!A1" display="'C28'!A1"/>
    <hyperlink ref="E36" location="'C29'!A1" display="'C29'!A1"/>
    <hyperlink ref="E37" location="'C30'!A1" display="'C30'!A1"/>
    <hyperlink ref="E38" location="'C31'!A1" display="'C31'!A1"/>
    <hyperlink ref="E39" location="'C32'!A1" display="'C32'!A1"/>
    <hyperlink ref="E40" location="'C33'!A1" display="'C33'!A1"/>
    <hyperlink ref="E41" location="'C34'!A1" display="'C34'!A1"/>
    <hyperlink ref="E42" location="'C35'!A1" display="'C35'!A1"/>
    <hyperlink ref="E43" location="'C36'!A1" display="'C36'!A1"/>
    <hyperlink ref="E44" location="'C37'!A1" display="'C37'!A1"/>
    <hyperlink ref="E45" location="'C38'!A1" display="'C38'!A1"/>
    <hyperlink ref="E46" location="'C39'!A1" display="'C39'!A1"/>
    <hyperlink ref="E47" location="'C40'!A1" display="'C40'!A1"/>
    <hyperlink ref="E48" location="'C41'!A1" display="'C41'!A1"/>
    <hyperlink ref="E49" location="'C42'!A1" display="'C42'!A1"/>
    <hyperlink ref="E50" location="'C43'!A1" display="'C43'!A1"/>
    <hyperlink ref="E51" location="'C44'!A1" display="'C44'!A1"/>
    <hyperlink ref="E52" location="'C45'!A1" display="'C45'!A1"/>
    <hyperlink ref="E53" location="'C46'!A1" display="'C46'!A1"/>
    <hyperlink ref="E54" location="'C47'!A1" display="'C47'!A1"/>
    <hyperlink ref="E55" location="'C48'!A1" display="'C48'!A1"/>
    <hyperlink ref="E56" location="'C49'!A1" display="'C49'!A1"/>
    <hyperlink ref="E57" location="'C50'!A1" display="'C50'!A1"/>
    <hyperlink ref="E58" location="'C51'!A1" display="'C51'!A1"/>
    <hyperlink ref="E59" location="'C52'!A1" display="'C52'!A1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E29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242"/>
  </cols>
  <sheetData>
    <row r="1" spans="1:5" s="1" customFormat="1" ht="0.75" customHeight="1"/>
    <row r="2" spans="1:5" s="1" customFormat="1" ht="21" customHeight="1">
      <c r="E2" s="92" t="s">
        <v>50</v>
      </c>
    </row>
    <row r="3" spans="1:5" s="1" customFormat="1" ht="15" customHeight="1">
      <c r="E3" s="351" t="s">
        <v>176</v>
      </c>
    </row>
    <row r="4" spans="1:5" s="4" customFormat="1" ht="20.25" customHeight="1">
      <c r="B4" s="5"/>
      <c r="C4" s="6" t="str">
        <f>Indice!C4</f>
        <v>Producción de energía eléctrica</v>
      </c>
    </row>
    <row r="5" spans="1:5" s="4" customFormat="1" ht="12.75" customHeight="1">
      <c r="B5" s="5"/>
      <c r="C5" s="17"/>
    </row>
    <row r="6" spans="1:5" s="4" customFormat="1" ht="13.5" customHeight="1">
      <c r="B6" s="5"/>
      <c r="C6" s="12"/>
      <c r="D6" s="23"/>
      <c r="E6" s="23"/>
    </row>
    <row r="7" spans="1:5" s="4" customFormat="1" ht="12.75" customHeight="1">
      <c r="B7" s="5"/>
      <c r="C7" s="1077" t="s">
        <v>626</v>
      </c>
      <c r="D7" s="23"/>
      <c r="E7" s="801"/>
    </row>
    <row r="8" spans="1:5" s="1" customFormat="1" ht="12.75" customHeight="1">
      <c r="A8" s="4"/>
      <c r="B8" s="5"/>
      <c r="C8" s="1077"/>
      <c r="D8" s="23"/>
      <c r="E8" s="801"/>
    </row>
    <row r="9" spans="1:5" s="1" customFormat="1" ht="12.75" customHeight="1">
      <c r="A9" s="4"/>
      <c r="B9" s="5"/>
      <c r="C9" s="1077"/>
      <c r="D9" s="23"/>
      <c r="E9" s="801"/>
    </row>
    <row r="10" spans="1:5" s="1" customFormat="1" ht="12.75" customHeight="1">
      <c r="A10" s="4"/>
      <c r="B10" s="5"/>
      <c r="C10" s="514" t="s">
        <v>524</v>
      </c>
      <c r="D10" s="23"/>
      <c r="E10" s="801"/>
    </row>
    <row r="11" spans="1:5" s="1" customFormat="1" ht="12.75" customHeight="1">
      <c r="A11" s="4"/>
      <c r="B11" s="5"/>
      <c r="D11" s="23"/>
      <c r="E11" s="586"/>
    </row>
    <row r="12" spans="1:5" s="1" customFormat="1" ht="12.75" customHeight="1">
      <c r="A12" s="4"/>
      <c r="B12" s="5"/>
      <c r="D12" s="23"/>
      <c r="E12" s="586"/>
    </row>
    <row r="13" spans="1:5" s="1" customFormat="1" ht="12.75" customHeight="1">
      <c r="A13" s="4"/>
      <c r="B13" s="5"/>
      <c r="C13" s="12"/>
      <c r="D13" s="23"/>
      <c r="E13" s="586"/>
    </row>
    <row r="14" spans="1:5" s="1" customFormat="1" ht="12.75" customHeight="1">
      <c r="A14" s="4"/>
      <c r="B14" s="5"/>
      <c r="C14" s="12"/>
      <c r="D14" s="23"/>
      <c r="E14" s="586"/>
    </row>
    <row r="15" spans="1:5" s="1" customFormat="1" ht="12.75" customHeight="1">
      <c r="A15" s="4"/>
      <c r="B15" s="5"/>
      <c r="C15" s="12"/>
      <c r="D15" s="23"/>
      <c r="E15" s="586"/>
    </row>
    <row r="16" spans="1:5" s="1" customFormat="1" ht="12.75" customHeight="1">
      <c r="A16" s="4"/>
      <c r="B16" s="5"/>
      <c r="C16" s="12"/>
      <c r="D16" s="23"/>
      <c r="E16" s="586"/>
    </row>
    <row r="17" spans="1:5" s="1" customFormat="1" ht="12.75" customHeight="1">
      <c r="A17" s="4"/>
      <c r="B17" s="5"/>
      <c r="C17" s="12"/>
      <c r="D17" s="23"/>
      <c r="E17" s="586"/>
    </row>
    <row r="18" spans="1:5" s="1" customFormat="1" ht="12.75" customHeight="1">
      <c r="A18" s="4"/>
      <c r="B18" s="5"/>
      <c r="C18" s="12"/>
      <c r="D18" s="23"/>
      <c r="E18" s="586"/>
    </row>
    <row r="19" spans="1:5" s="1" customFormat="1" ht="12.75" customHeight="1">
      <c r="A19" s="4"/>
      <c r="B19" s="5"/>
      <c r="C19" s="12"/>
      <c r="D19" s="23"/>
      <c r="E19" s="586"/>
    </row>
    <row r="20" spans="1:5" s="1" customFormat="1" ht="12.75" customHeight="1">
      <c r="A20" s="4"/>
      <c r="B20" s="5"/>
      <c r="C20" s="12"/>
      <c r="D20" s="23"/>
      <c r="E20" s="586"/>
    </row>
    <row r="21" spans="1:5" s="1" customFormat="1" ht="12.75" customHeight="1">
      <c r="A21" s="4"/>
      <c r="B21" s="5"/>
      <c r="C21" s="12"/>
      <c r="D21" s="23"/>
      <c r="E21" s="586"/>
    </row>
    <row r="22" spans="1:5" ht="12.75" customHeight="1">
      <c r="E22" s="802"/>
    </row>
    <row r="23" spans="1:5">
      <c r="E23" s="803"/>
    </row>
    <row r="24" spans="1:5">
      <c r="E24" s="803"/>
    </row>
    <row r="25" spans="1:5">
      <c r="E25" s="354" t="s">
        <v>522</v>
      </c>
    </row>
    <row r="29" spans="1:5" ht="8.2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B1:L2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92" t="s">
        <v>50</v>
      </c>
    </row>
    <row r="3" spans="2:5" ht="15" customHeight="1">
      <c r="E3" s="3" t="s">
        <v>176</v>
      </c>
    </row>
    <row r="4" spans="2:5" s="4" customFormat="1" ht="20.25" customHeight="1">
      <c r="B4" s="5"/>
      <c r="C4" s="6" t="str">
        <f>Indice!C4</f>
        <v>Producción de energía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2"/>
      <c r="D6" s="23"/>
      <c r="E6" s="23"/>
    </row>
    <row r="7" spans="2:5" s="4" customFormat="1" ht="12.75" customHeight="1">
      <c r="B7" s="5"/>
      <c r="C7" s="1077" t="s">
        <v>627</v>
      </c>
      <c r="D7" s="23"/>
      <c r="E7" s="801"/>
    </row>
    <row r="8" spans="2:5" s="4" customFormat="1" ht="12.75" customHeight="1">
      <c r="B8" s="5"/>
      <c r="C8" s="1077"/>
      <c r="D8" s="23"/>
      <c r="E8" s="801"/>
    </row>
    <row r="9" spans="2:5" s="4" customFormat="1" ht="12.75" customHeight="1">
      <c r="B9" s="5"/>
      <c r="C9" s="1077"/>
      <c r="D9" s="23"/>
      <c r="E9" s="801"/>
    </row>
    <row r="10" spans="2:5" s="4" customFormat="1" ht="12.75" customHeight="1">
      <c r="B10" s="5"/>
      <c r="C10" s="1077"/>
      <c r="D10" s="23"/>
      <c r="E10" s="801"/>
    </row>
    <row r="11" spans="2:5" s="4" customFormat="1" ht="12.75" customHeight="1">
      <c r="B11" s="5"/>
      <c r="C11" s="514" t="s">
        <v>524</v>
      </c>
      <c r="D11" s="23"/>
      <c r="E11" s="586"/>
    </row>
    <row r="12" spans="2:5" s="4" customFormat="1" ht="12.75" customHeight="1">
      <c r="B12" s="5"/>
      <c r="C12" s="199"/>
      <c r="D12" s="23"/>
      <c r="E12" s="586"/>
    </row>
    <row r="13" spans="2:5" s="4" customFormat="1" ht="12.75" customHeight="1">
      <c r="B13" s="5"/>
      <c r="D13" s="23"/>
      <c r="E13" s="586"/>
    </row>
    <row r="14" spans="2:5" s="4" customFormat="1" ht="12.75" customHeight="1">
      <c r="B14" s="5"/>
      <c r="D14" s="23"/>
      <c r="E14" s="586"/>
    </row>
    <row r="15" spans="2:5" s="4" customFormat="1" ht="12.75" customHeight="1">
      <c r="B15" s="5"/>
      <c r="C15" s="12"/>
      <c r="D15" s="23"/>
      <c r="E15" s="586"/>
    </row>
    <row r="16" spans="2:5" s="4" customFormat="1" ht="12.75" customHeight="1">
      <c r="B16" s="5"/>
      <c r="C16" s="12"/>
      <c r="D16" s="23"/>
      <c r="E16" s="586"/>
    </row>
    <row r="17" spans="2:12" s="4" customFormat="1" ht="12.75" customHeight="1">
      <c r="B17" s="5"/>
      <c r="C17" s="12"/>
      <c r="D17" s="23"/>
      <c r="E17" s="586"/>
    </row>
    <row r="18" spans="2:12" s="4" customFormat="1" ht="12.75" customHeight="1">
      <c r="B18" s="5"/>
      <c r="C18" s="12"/>
      <c r="D18" s="23"/>
      <c r="E18" s="586"/>
    </row>
    <row r="19" spans="2:12" s="4" customFormat="1" ht="12.75" customHeight="1">
      <c r="B19" s="5"/>
      <c r="C19" s="12"/>
      <c r="D19" s="23"/>
      <c r="E19" s="586"/>
    </row>
    <row r="20" spans="2:12" s="4" customFormat="1" ht="12.75" customHeight="1">
      <c r="B20" s="5"/>
      <c r="C20" s="12"/>
      <c r="D20" s="23"/>
      <c r="E20" s="586"/>
    </row>
    <row r="21" spans="2:12" s="4" customFormat="1" ht="12.75" customHeight="1">
      <c r="B21" s="5"/>
      <c r="C21" s="12"/>
      <c r="D21" s="23"/>
      <c r="E21" s="586"/>
    </row>
    <row r="22" spans="2:12" ht="22.5" customHeight="1">
      <c r="E22" s="804"/>
      <c r="F22" s="526"/>
      <c r="G22" s="526"/>
      <c r="H22" s="526"/>
      <c r="I22" s="526"/>
      <c r="J22" s="526"/>
      <c r="K22" s="526"/>
      <c r="L22" s="526"/>
    </row>
    <row r="23" spans="2:12">
      <c r="E23" s="803"/>
    </row>
    <row r="24" spans="2:12">
      <c r="E24" s="803"/>
    </row>
    <row r="25" spans="2:12">
      <c r="E25" s="525" t="s">
        <v>562</v>
      </c>
    </row>
    <row r="27" spans="2:12" ht="9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40"/>
  <sheetViews>
    <sheetView showGridLines="0" showRowColHeaders="0" zoomScaleNormal="100" workbookViewId="0"/>
  </sheetViews>
  <sheetFormatPr baseColWidth="10" defaultRowHeight="12.75"/>
  <cols>
    <col min="1" max="1" width="0.140625" style="355" customWidth="1"/>
    <col min="2" max="2" width="2.7109375" style="355" customWidth="1"/>
    <col min="3" max="3" width="23.7109375" style="355" customWidth="1"/>
    <col min="4" max="4" width="1.28515625" style="355" customWidth="1"/>
    <col min="5" max="5" width="58.85546875" style="355" customWidth="1"/>
    <col min="6" max="7" width="11.42578125" style="368"/>
    <col min="8" max="8" width="2.140625" style="368" customWidth="1"/>
    <col min="9" max="9" width="11.42578125" style="368"/>
    <col min="10" max="10" width="9.5703125" style="368" customWidth="1"/>
    <col min="11" max="256" width="11.42578125" style="368"/>
    <col min="257" max="257" width="0.140625" style="368" customWidth="1"/>
    <col min="258" max="258" width="2.7109375" style="368" customWidth="1"/>
    <col min="259" max="259" width="18.5703125" style="368" customWidth="1"/>
    <col min="260" max="260" width="1.28515625" style="368" customWidth="1"/>
    <col min="261" max="261" width="58.85546875" style="368" customWidth="1"/>
    <col min="262" max="263" width="11.42578125" style="368"/>
    <col min="264" max="264" width="2.140625" style="368" customWidth="1"/>
    <col min="265" max="265" width="11.42578125" style="368"/>
    <col min="266" max="266" width="9.5703125" style="368" customWidth="1"/>
    <col min="267" max="512" width="11.42578125" style="368"/>
    <col min="513" max="513" width="0.140625" style="368" customWidth="1"/>
    <col min="514" max="514" width="2.7109375" style="368" customWidth="1"/>
    <col min="515" max="515" width="18.5703125" style="368" customWidth="1"/>
    <col min="516" max="516" width="1.28515625" style="368" customWidth="1"/>
    <col min="517" max="517" width="58.85546875" style="368" customWidth="1"/>
    <col min="518" max="519" width="11.42578125" style="368"/>
    <col min="520" max="520" width="2.140625" style="368" customWidth="1"/>
    <col min="521" max="521" width="11.42578125" style="368"/>
    <col min="522" max="522" width="9.5703125" style="368" customWidth="1"/>
    <col min="523" max="768" width="11.42578125" style="368"/>
    <col min="769" max="769" width="0.140625" style="368" customWidth="1"/>
    <col min="770" max="770" width="2.7109375" style="368" customWidth="1"/>
    <col min="771" max="771" width="18.5703125" style="368" customWidth="1"/>
    <col min="772" max="772" width="1.28515625" style="368" customWidth="1"/>
    <col min="773" max="773" width="58.85546875" style="368" customWidth="1"/>
    <col min="774" max="775" width="11.42578125" style="368"/>
    <col min="776" max="776" width="2.140625" style="368" customWidth="1"/>
    <col min="777" max="777" width="11.42578125" style="368"/>
    <col min="778" max="778" width="9.5703125" style="368" customWidth="1"/>
    <col min="779" max="1024" width="11.42578125" style="368"/>
    <col min="1025" max="1025" width="0.140625" style="368" customWidth="1"/>
    <col min="1026" max="1026" width="2.7109375" style="368" customWidth="1"/>
    <col min="1027" max="1027" width="18.5703125" style="368" customWidth="1"/>
    <col min="1028" max="1028" width="1.28515625" style="368" customWidth="1"/>
    <col min="1029" max="1029" width="58.85546875" style="368" customWidth="1"/>
    <col min="1030" max="1031" width="11.42578125" style="368"/>
    <col min="1032" max="1032" width="2.140625" style="368" customWidth="1"/>
    <col min="1033" max="1033" width="11.42578125" style="368"/>
    <col min="1034" max="1034" width="9.5703125" style="368" customWidth="1"/>
    <col min="1035" max="1280" width="11.42578125" style="368"/>
    <col min="1281" max="1281" width="0.140625" style="368" customWidth="1"/>
    <col min="1282" max="1282" width="2.7109375" style="368" customWidth="1"/>
    <col min="1283" max="1283" width="18.5703125" style="368" customWidth="1"/>
    <col min="1284" max="1284" width="1.28515625" style="368" customWidth="1"/>
    <col min="1285" max="1285" width="58.85546875" style="368" customWidth="1"/>
    <col min="1286" max="1287" width="11.42578125" style="368"/>
    <col min="1288" max="1288" width="2.140625" style="368" customWidth="1"/>
    <col min="1289" max="1289" width="11.42578125" style="368"/>
    <col min="1290" max="1290" width="9.5703125" style="368" customWidth="1"/>
    <col min="1291" max="1536" width="11.42578125" style="368"/>
    <col min="1537" max="1537" width="0.140625" style="368" customWidth="1"/>
    <col min="1538" max="1538" width="2.7109375" style="368" customWidth="1"/>
    <col min="1539" max="1539" width="18.5703125" style="368" customWidth="1"/>
    <col min="1540" max="1540" width="1.28515625" style="368" customWidth="1"/>
    <col min="1541" max="1541" width="58.85546875" style="368" customWidth="1"/>
    <col min="1542" max="1543" width="11.42578125" style="368"/>
    <col min="1544" max="1544" width="2.140625" style="368" customWidth="1"/>
    <col min="1545" max="1545" width="11.42578125" style="368"/>
    <col min="1546" max="1546" width="9.5703125" style="368" customWidth="1"/>
    <col min="1547" max="1792" width="11.42578125" style="368"/>
    <col min="1793" max="1793" width="0.140625" style="368" customWidth="1"/>
    <col min="1794" max="1794" width="2.7109375" style="368" customWidth="1"/>
    <col min="1795" max="1795" width="18.5703125" style="368" customWidth="1"/>
    <col min="1796" max="1796" width="1.28515625" style="368" customWidth="1"/>
    <col min="1797" max="1797" width="58.85546875" style="368" customWidth="1"/>
    <col min="1798" max="1799" width="11.42578125" style="368"/>
    <col min="1800" max="1800" width="2.140625" style="368" customWidth="1"/>
    <col min="1801" max="1801" width="11.42578125" style="368"/>
    <col min="1802" max="1802" width="9.5703125" style="368" customWidth="1"/>
    <col min="1803" max="2048" width="11.42578125" style="368"/>
    <col min="2049" max="2049" width="0.140625" style="368" customWidth="1"/>
    <col min="2050" max="2050" width="2.7109375" style="368" customWidth="1"/>
    <col min="2051" max="2051" width="18.5703125" style="368" customWidth="1"/>
    <col min="2052" max="2052" width="1.28515625" style="368" customWidth="1"/>
    <col min="2053" max="2053" width="58.85546875" style="368" customWidth="1"/>
    <col min="2054" max="2055" width="11.42578125" style="368"/>
    <col min="2056" max="2056" width="2.140625" style="368" customWidth="1"/>
    <col min="2057" max="2057" width="11.42578125" style="368"/>
    <col min="2058" max="2058" width="9.5703125" style="368" customWidth="1"/>
    <col min="2059" max="2304" width="11.42578125" style="368"/>
    <col min="2305" max="2305" width="0.140625" style="368" customWidth="1"/>
    <col min="2306" max="2306" width="2.7109375" style="368" customWidth="1"/>
    <col min="2307" max="2307" width="18.5703125" style="368" customWidth="1"/>
    <col min="2308" max="2308" width="1.28515625" style="368" customWidth="1"/>
    <col min="2309" max="2309" width="58.85546875" style="368" customWidth="1"/>
    <col min="2310" max="2311" width="11.42578125" style="368"/>
    <col min="2312" max="2312" width="2.140625" style="368" customWidth="1"/>
    <col min="2313" max="2313" width="11.42578125" style="368"/>
    <col min="2314" max="2314" width="9.5703125" style="368" customWidth="1"/>
    <col min="2315" max="2560" width="11.42578125" style="368"/>
    <col min="2561" max="2561" width="0.140625" style="368" customWidth="1"/>
    <col min="2562" max="2562" width="2.7109375" style="368" customWidth="1"/>
    <col min="2563" max="2563" width="18.5703125" style="368" customWidth="1"/>
    <col min="2564" max="2564" width="1.28515625" style="368" customWidth="1"/>
    <col min="2565" max="2565" width="58.85546875" style="368" customWidth="1"/>
    <col min="2566" max="2567" width="11.42578125" style="368"/>
    <col min="2568" max="2568" width="2.140625" style="368" customWidth="1"/>
    <col min="2569" max="2569" width="11.42578125" style="368"/>
    <col min="2570" max="2570" width="9.5703125" style="368" customWidth="1"/>
    <col min="2571" max="2816" width="11.42578125" style="368"/>
    <col min="2817" max="2817" width="0.140625" style="368" customWidth="1"/>
    <col min="2818" max="2818" width="2.7109375" style="368" customWidth="1"/>
    <col min="2819" max="2819" width="18.5703125" style="368" customWidth="1"/>
    <col min="2820" max="2820" width="1.28515625" style="368" customWidth="1"/>
    <col min="2821" max="2821" width="58.85546875" style="368" customWidth="1"/>
    <col min="2822" max="2823" width="11.42578125" style="368"/>
    <col min="2824" max="2824" width="2.140625" style="368" customWidth="1"/>
    <col min="2825" max="2825" width="11.42578125" style="368"/>
    <col min="2826" max="2826" width="9.5703125" style="368" customWidth="1"/>
    <col min="2827" max="3072" width="11.42578125" style="368"/>
    <col min="3073" max="3073" width="0.140625" style="368" customWidth="1"/>
    <col min="3074" max="3074" width="2.7109375" style="368" customWidth="1"/>
    <col min="3075" max="3075" width="18.5703125" style="368" customWidth="1"/>
    <col min="3076" max="3076" width="1.28515625" style="368" customWidth="1"/>
    <col min="3077" max="3077" width="58.85546875" style="368" customWidth="1"/>
    <col min="3078" max="3079" width="11.42578125" style="368"/>
    <col min="3080" max="3080" width="2.140625" style="368" customWidth="1"/>
    <col min="3081" max="3081" width="11.42578125" style="368"/>
    <col min="3082" max="3082" width="9.5703125" style="368" customWidth="1"/>
    <col min="3083" max="3328" width="11.42578125" style="368"/>
    <col min="3329" max="3329" width="0.140625" style="368" customWidth="1"/>
    <col min="3330" max="3330" width="2.7109375" style="368" customWidth="1"/>
    <col min="3331" max="3331" width="18.5703125" style="368" customWidth="1"/>
    <col min="3332" max="3332" width="1.28515625" style="368" customWidth="1"/>
    <col min="3333" max="3333" width="58.85546875" style="368" customWidth="1"/>
    <col min="3334" max="3335" width="11.42578125" style="368"/>
    <col min="3336" max="3336" width="2.140625" style="368" customWidth="1"/>
    <col min="3337" max="3337" width="11.42578125" style="368"/>
    <col min="3338" max="3338" width="9.5703125" style="368" customWidth="1"/>
    <col min="3339" max="3584" width="11.42578125" style="368"/>
    <col min="3585" max="3585" width="0.140625" style="368" customWidth="1"/>
    <col min="3586" max="3586" width="2.7109375" style="368" customWidth="1"/>
    <col min="3587" max="3587" width="18.5703125" style="368" customWidth="1"/>
    <col min="3588" max="3588" width="1.28515625" style="368" customWidth="1"/>
    <col min="3589" max="3589" width="58.85546875" style="368" customWidth="1"/>
    <col min="3590" max="3591" width="11.42578125" style="368"/>
    <col min="3592" max="3592" width="2.140625" style="368" customWidth="1"/>
    <col min="3593" max="3593" width="11.42578125" style="368"/>
    <col min="3594" max="3594" width="9.5703125" style="368" customWidth="1"/>
    <col min="3595" max="3840" width="11.42578125" style="368"/>
    <col min="3841" max="3841" width="0.140625" style="368" customWidth="1"/>
    <col min="3842" max="3842" width="2.7109375" style="368" customWidth="1"/>
    <col min="3843" max="3843" width="18.5703125" style="368" customWidth="1"/>
    <col min="3844" max="3844" width="1.28515625" style="368" customWidth="1"/>
    <col min="3845" max="3845" width="58.85546875" style="368" customWidth="1"/>
    <col min="3846" max="3847" width="11.42578125" style="368"/>
    <col min="3848" max="3848" width="2.140625" style="368" customWidth="1"/>
    <col min="3849" max="3849" width="11.42578125" style="368"/>
    <col min="3850" max="3850" width="9.5703125" style="368" customWidth="1"/>
    <col min="3851" max="4096" width="11.42578125" style="368"/>
    <col min="4097" max="4097" width="0.140625" style="368" customWidth="1"/>
    <col min="4098" max="4098" width="2.7109375" style="368" customWidth="1"/>
    <col min="4099" max="4099" width="18.5703125" style="368" customWidth="1"/>
    <col min="4100" max="4100" width="1.28515625" style="368" customWidth="1"/>
    <col min="4101" max="4101" width="58.85546875" style="368" customWidth="1"/>
    <col min="4102" max="4103" width="11.42578125" style="368"/>
    <col min="4104" max="4104" width="2.140625" style="368" customWidth="1"/>
    <col min="4105" max="4105" width="11.42578125" style="368"/>
    <col min="4106" max="4106" width="9.5703125" style="368" customWidth="1"/>
    <col min="4107" max="4352" width="11.42578125" style="368"/>
    <col min="4353" max="4353" width="0.140625" style="368" customWidth="1"/>
    <col min="4354" max="4354" width="2.7109375" style="368" customWidth="1"/>
    <col min="4355" max="4355" width="18.5703125" style="368" customWidth="1"/>
    <col min="4356" max="4356" width="1.28515625" style="368" customWidth="1"/>
    <col min="4357" max="4357" width="58.85546875" style="368" customWidth="1"/>
    <col min="4358" max="4359" width="11.42578125" style="368"/>
    <col min="4360" max="4360" width="2.140625" style="368" customWidth="1"/>
    <col min="4361" max="4361" width="11.42578125" style="368"/>
    <col min="4362" max="4362" width="9.5703125" style="368" customWidth="1"/>
    <col min="4363" max="4608" width="11.42578125" style="368"/>
    <col min="4609" max="4609" width="0.140625" style="368" customWidth="1"/>
    <col min="4610" max="4610" width="2.7109375" style="368" customWidth="1"/>
    <col min="4611" max="4611" width="18.5703125" style="368" customWidth="1"/>
    <col min="4612" max="4612" width="1.28515625" style="368" customWidth="1"/>
    <col min="4613" max="4613" width="58.85546875" style="368" customWidth="1"/>
    <col min="4614" max="4615" width="11.42578125" style="368"/>
    <col min="4616" max="4616" width="2.140625" style="368" customWidth="1"/>
    <col min="4617" max="4617" width="11.42578125" style="368"/>
    <col min="4618" max="4618" width="9.5703125" style="368" customWidth="1"/>
    <col min="4619" max="4864" width="11.42578125" style="368"/>
    <col min="4865" max="4865" width="0.140625" style="368" customWidth="1"/>
    <col min="4866" max="4866" width="2.7109375" style="368" customWidth="1"/>
    <col min="4867" max="4867" width="18.5703125" style="368" customWidth="1"/>
    <col min="4868" max="4868" width="1.28515625" style="368" customWidth="1"/>
    <col min="4869" max="4869" width="58.85546875" style="368" customWidth="1"/>
    <col min="4870" max="4871" width="11.42578125" style="368"/>
    <col min="4872" max="4872" width="2.140625" style="368" customWidth="1"/>
    <col min="4873" max="4873" width="11.42578125" style="368"/>
    <col min="4874" max="4874" width="9.5703125" style="368" customWidth="1"/>
    <col min="4875" max="5120" width="11.42578125" style="368"/>
    <col min="5121" max="5121" width="0.140625" style="368" customWidth="1"/>
    <col min="5122" max="5122" width="2.7109375" style="368" customWidth="1"/>
    <col min="5123" max="5123" width="18.5703125" style="368" customWidth="1"/>
    <col min="5124" max="5124" width="1.28515625" style="368" customWidth="1"/>
    <col min="5125" max="5125" width="58.85546875" style="368" customWidth="1"/>
    <col min="5126" max="5127" width="11.42578125" style="368"/>
    <col min="5128" max="5128" width="2.140625" style="368" customWidth="1"/>
    <col min="5129" max="5129" width="11.42578125" style="368"/>
    <col min="5130" max="5130" width="9.5703125" style="368" customWidth="1"/>
    <col min="5131" max="5376" width="11.42578125" style="368"/>
    <col min="5377" max="5377" width="0.140625" style="368" customWidth="1"/>
    <col min="5378" max="5378" width="2.7109375" style="368" customWidth="1"/>
    <col min="5379" max="5379" width="18.5703125" style="368" customWidth="1"/>
    <col min="5380" max="5380" width="1.28515625" style="368" customWidth="1"/>
    <col min="5381" max="5381" width="58.85546875" style="368" customWidth="1"/>
    <col min="5382" max="5383" width="11.42578125" style="368"/>
    <col min="5384" max="5384" width="2.140625" style="368" customWidth="1"/>
    <col min="5385" max="5385" width="11.42578125" style="368"/>
    <col min="5386" max="5386" width="9.5703125" style="368" customWidth="1"/>
    <col min="5387" max="5632" width="11.42578125" style="368"/>
    <col min="5633" max="5633" width="0.140625" style="368" customWidth="1"/>
    <col min="5634" max="5634" width="2.7109375" style="368" customWidth="1"/>
    <col min="5635" max="5635" width="18.5703125" style="368" customWidth="1"/>
    <col min="5636" max="5636" width="1.28515625" style="368" customWidth="1"/>
    <col min="5637" max="5637" width="58.85546875" style="368" customWidth="1"/>
    <col min="5638" max="5639" width="11.42578125" style="368"/>
    <col min="5640" max="5640" width="2.140625" style="368" customWidth="1"/>
    <col min="5641" max="5641" width="11.42578125" style="368"/>
    <col min="5642" max="5642" width="9.5703125" style="368" customWidth="1"/>
    <col min="5643" max="5888" width="11.42578125" style="368"/>
    <col min="5889" max="5889" width="0.140625" style="368" customWidth="1"/>
    <col min="5890" max="5890" width="2.7109375" style="368" customWidth="1"/>
    <col min="5891" max="5891" width="18.5703125" style="368" customWidth="1"/>
    <col min="5892" max="5892" width="1.28515625" style="368" customWidth="1"/>
    <col min="5893" max="5893" width="58.85546875" style="368" customWidth="1"/>
    <col min="5894" max="5895" width="11.42578125" style="368"/>
    <col min="5896" max="5896" width="2.140625" style="368" customWidth="1"/>
    <col min="5897" max="5897" width="11.42578125" style="368"/>
    <col min="5898" max="5898" width="9.5703125" style="368" customWidth="1"/>
    <col min="5899" max="6144" width="11.42578125" style="368"/>
    <col min="6145" max="6145" width="0.140625" style="368" customWidth="1"/>
    <col min="6146" max="6146" width="2.7109375" style="368" customWidth="1"/>
    <col min="6147" max="6147" width="18.5703125" style="368" customWidth="1"/>
    <col min="6148" max="6148" width="1.28515625" style="368" customWidth="1"/>
    <col min="6149" max="6149" width="58.85546875" style="368" customWidth="1"/>
    <col min="6150" max="6151" width="11.42578125" style="368"/>
    <col min="6152" max="6152" width="2.140625" style="368" customWidth="1"/>
    <col min="6153" max="6153" width="11.42578125" style="368"/>
    <col min="6154" max="6154" width="9.5703125" style="368" customWidth="1"/>
    <col min="6155" max="6400" width="11.42578125" style="368"/>
    <col min="6401" max="6401" width="0.140625" style="368" customWidth="1"/>
    <col min="6402" max="6402" width="2.7109375" style="368" customWidth="1"/>
    <col min="6403" max="6403" width="18.5703125" style="368" customWidth="1"/>
    <col min="6404" max="6404" width="1.28515625" style="368" customWidth="1"/>
    <col min="6405" max="6405" width="58.85546875" style="368" customWidth="1"/>
    <col min="6406" max="6407" width="11.42578125" style="368"/>
    <col min="6408" max="6408" width="2.140625" style="368" customWidth="1"/>
    <col min="6409" max="6409" width="11.42578125" style="368"/>
    <col min="6410" max="6410" width="9.5703125" style="368" customWidth="1"/>
    <col min="6411" max="6656" width="11.42578125" style="368"/>
    <col min="6657" max="6657" width="0.140625" style="368" customWidth="1"/>
    <col min="6658" max="6658" width="2.7109375" style="368" customWidth="1"/>
    <col min="6659" max="6659" width="18.5703125" style="368" customWidth="1"/>
    <col min="6660" max="6660" width="1.28515625" style="368" customWidth="1"/>
    <col min="6661" max="6661" width="58.85546875" style="368" customWidth="1"/>
    <col min="6662" max="6663" width="11.42578125" style="368"/>
    <col min="6664" max="6664" width="2.140625" style="368" customWidth="1"/>
    <col min="6665" max="6665" width="11.42578125" style="368"/>
    <col min="6666" max="6666" width="9.5703125" style="368" customWidth="1"/>
    <col min="6667" max="6912" width="11.42578125" style="368"/>
    <col min="6913" max="6913" width="0.140625" style="368" customWidth="1"/>
    <col min="6914" max="6914" width="2.7109375" style="368" customWidth="1"/>
    <col min="6915" max="6915" width="18.5703125" style="368" customWidth="1"/>
    <col min="6916" max="6916" width="1.28515625" style="368" customWidth="1"/>
    <col min="6917" max="6917" width="58.85546875" style="368" customWidth="1"/>
    <col min="6918" max="6919" width="11.42578125" style="368"/>
    <col min="6920" max="6920" width="2.140625" style="368" customWidth="1"/>
    <col min="6921" max="6921" width="11.42578125" style="368"/>
    <col min="6922" max="6922" width="9.5703125" style="368" customWidth="1"/>
    <col min="6923" max="7168" width="11.42578125" style="368"/>
    <col min="7169" max="7169" width="0.140625" style="368" customWidth="1"/>
    <col min="7170" max="7170" width="2.7109375" style="368" customWidth="1"/>
    <col min="7171" max="7171" width="18.5703125" style="368" customWidth="1"/>
    <col min="7172" max="7172" width="1.28515625" style="368" customWidth="1"/>
    <col min="7173" max="7173" width="58.85546875" style="368" customWidth="1"/>
    <col min="7174" max="7175" width="11.42578125" style="368"/>
    <col min="7176" max="7176" width="2.140625" style="368" customWidth="1"/>
    <col min="7177" max="7177" width="11.42578125" style="368"/>
    <col min="7178" max="7178" width="9.5703125" style="368" customWidth="1"/>
    <col min="7179" max="7424" width="11.42578125" style="368"/>
    <col min="7425" max="7425" width="0.140625" style="368" customWidth="1"/>
    <col min="7426" max="7426" width="2.7109375" style="368" customWidth="1"/>
    <col min="7427" max="7427" width="18.5703125" style="368" customWidth="1"/>
    <col min="7428" max="7428" width="1.28515625" style="368" customWidth="1"/>
    <col min="7429" max="7429" width="58.85546875" style="368" customWidth="1"/>
    <col min="7430" max="7431" width="11.42578125" style="368"/>
    <col min="7432" max="7432" width="2.140625" style="368" customWidth="1"/>
    <col min="7433" max="7433" width="11.42578125" style="368"/>
    <col min="7434" max="7434" width="9.5703125" style="368" customWidth="1"/>
    <col min="7435" max="7680" width="11.42578125" style="368"/>
    <col min="7681" max="7681" width="0.140625" style="368" customWidth="1"/>
    <col min="7682" max="7682" width="2.7109375" style="368" customWidth="1"/>
    <col min="7683" max="7683" width="18.5703125" style="368" customWidth="1"/>
    <col min="7684" max="7684" width="1.28515625" style="368" customWidth="1"/>
    <col min="7685" max="7685" width="58.85546875" style="368" customWidth="1"/>
    <col min="7686" max="7687" width="11.42578125" style="368"/>
    <col min="7688" max="7688" width="2.140625" style="368" customWidth="1"/>
    <col min="7689" max="7689" width="11.42578125" style="368"/>
    <col min="7690" max="7690" width="9.5703125" style="368" customWidth="1"/>
    <col min="7691" max="7936" width="11.42578125" style="368"/>
    <col min="7937" max="7937" width="0.140625" style="368" customWidth="1"/>
    <col min="7938" max="7938" width="2.7109375" style="368" customWidth="1"/>
    <col min="7939" max="7939" width="18.5703125" style="368" customWidth="1"/>
    <col min="7940" max="7940" width="1.28515625" style="368" customWidth="1"/>
    <col min="7941" max="7941" width="58.85546875" style="368" customWidth="1"/>
    <col min="7942" max="7943" width="11.42578125" style="368"/>
    <col min="7944" max="7944" width="2.140625" style="368" customWidth="1"/>
    <col min="7945" max="7945" width="11.42578125" style="368"/>
    <col min="7946" max="7946" width="9.5703125" style="368" customWidth="1"/>
    <col min="7947" max="8192" width="11.42578125" style="368"/>
    <col min="8193" max="8193" width="0.140625" style="368" customWidth="1"/>
    <col min="8194" max="8194" width="2.7109375" style="368" customWidth="1"/>
    <col min="8195" max="8195" width="18.5703125" style="368" customWidth="1"/>
    <col min="8196" max="8196" width="1.28515625" style="368" customWidth="1"/>
    <col min="8197" max="8197" width="58.85546875" style="368" customWidth="1"/>
    <col min="8198" max="8199" width="11.42578125" style="368"/>
    <col min="8200" max="8200" width="2.140625" style="368" customWidth="1"/>
    <col min="8201" max="8201" width="11.42578125" style="368"/>
    <col min="8202" max="8202" width="9.5703125" style="368" customWidth="1"/>
    <col min="8203" max="8448" width="11.42578125" style="368"/>
    <col min="8449" max="8449" width="0.140625" style="368" customWidth="1"/>
    <col min="8450" max="8450" width="2.7109375" style="368" customWidth="1"/>
    <col min="8451" max="8451" width="18.5703125" style="368" customWidth="1"/>
    <col min="8452" max="8452" width="1.28515625" style="368" customWidth="1"/>
    <col min="8453" max="8453" width="58.85546875" style="368" customWidth="1"/>
    <col min="8454" max="8455" width="11.42578125" style="368"/>
    <col min="8456" max="8456" width="2.140625" style="368" customWidth="1"/>
    <col min="8457" max="8457" width="11.42578125" style="368"/>
    <col min="8458" max="8458" width="9.5703125" style="368" customWidth="1"/>
    <col min="8459" max="8704" width="11.42578125" style="368"/>
    <col min="8705" max="8705" width="0.140625" style="368" customWidth="1"/>
    <col min="8706" max="8706" width="2.7109375" style="368" customWidth="1"/>
    <col min="8707" max="8707" width="18.5703125" style="368" customWidth="1"/>
    <col min="8708" max="8708" width="1.28515625" style="368" customWidth="1"/>
    <col min="8709" max="8709" width="58.85546875" style="368" customWidth="1"/>
    <col min="8710" max="8711" width="11.42578125" style="368"/>
    <col min="8712" max="8712" width="2.140625" style="368" customWidth="1"/>
    <col min="8713" max="8713" width="11.42578125" style="368"/>
    <col min="8714" max="8714" width="9.5703125" style="368" customWidth="1"/>
    <col min="8715" max="8960" width="11.42578125" style="368"/>
    <col min="8961" max="8961" width="0.140625" style="368" customWidth="1"/>
    <col min="8962" max="8962" width="2.7109375" style="368" customWidth="1"/>
    <col min="8963" max="8963" width="18.5703125" style="368" customWidth="1"/>
    <col min="8964" max="8964" width="1.28515625" style="368" customWidth="1"/>
    <col min="8965" max="8965" width="58.85546875" style="368" customWidth="1"/>
    <col min="8966" max="8967" width="11.42578125" style="368"/>
    <col min="8968" max="8968" width="2.140625" style="368" customWidth="1"/>
    <col min="8969" max="8969" width="11.42578125" style="368"/>
    <col min="8970" max="8970" width="9.5703125" style="368" customWidth="1"/>
    <col min="8971" max="9216" width="11.42578125" style="368"/>
    <col min="9217" max="9217" width="0.140625" style="368" customWidth="1"/>
    <col min="9218" max="9218" width="2.7109375" style="368" customWidth="1"/>
    <col min="9219" max="9219" width="18.5703125" style="368" customWidth="1"/>
    <col min="9220" max="9220" width="1.28515625" style="368" customWidth="1"/>
    <col min="9221" max="9221" width="58.85546875" style="368" customWidth="1"/>
    <col min="9222" max="9223" width="11.42578125" style="368"/>
    <col min="9224" max="9224" width="2.140625" style="368" customWidth="1"/>
    <col min="9225" max="9225" width="11.42578125" style="368"/>
    <col min="9226" max="9226" width="9.5703125" style="368" customWidth="1"/>
    <col min="9227" max="9472" width="11.42578125" style="368"/>
    <col min="9473" max="9473" width="0.140625" style="368" customWidth="1"/>
    <col min="9474" max="9474" width="2.7109375" style="368" customWidth="1"/>
    <col min="9475" max="9475" width="18.5703125" style="368" customWidth="1"/>
    <col min="9476" max="9476" width="1.28515625" style="368" customWidth="1"/>
    <col min="9477" max="9477" width="58.85546875" style="368" customWidth="1"/>
    <col min="9478" max="9479" width="11.42578125" style="368"/>
    <col min="9480" max="9480" width="2.140625" style="368" customWidth="1"/>
    <col min="9481" max="9481" width="11.42578125" style="368"/>
    <col min="9482" max="9482" width="9.5703125" style="368" customWidth="1"/>
    <col min="9483" max="9728" width="11.42578125" style="368"/>
    <col min="9729" max="9729" width="0.140625" style="368" customWidth="1"/>
    <col min="9730" max="9730" width="2.7109375" style="368" customWidth="1"/>
    <col min="9731" max="9731" width="18.5703125" style="368" customWidth="1"/>
    <col min="9732" max="9732" width="1.28515625" style="368" customWidth="1"/>
    <col min="9733" max="9733" width="58.85546875" style="368" customWidth="1"/>
    <col min="9734" max="9735" width="11.42578125" style="368"/>
    <col min="9736" max="9736" width="2.140625" style="368" customWidth="1"/>
    <col min="9737" max="9737" width="11.42578125" style="368"/>
    <col min="9738" max="9738" width="9.5703125" style="368" customWidth="1"/>
    <col min="9739" max="9984" width="11.42578125" style="368"/>
    <col min="9985" max="9985" width="0.140625" style="368" customWidth="1"/>
    <col min="9986" max="9986" width="2.7109375" style="368" customWidth="1"/>
    <col min="9987" max="9987" width="18.5703125" style="368" customWidth="1"/>
    <col min="9988" max="9988" width="1.28515625" style="368" customWidth="1"/>
    <col min="9989" max="9989" width="58.85546875" style="368" customWidth="1"/>
    <col min="9990" max="9991" width="11.42578125" style="368"/>
    <col min="9992" max="9992" width="2.140625" style="368" customWidth="1"/>
    <col min="9993" max="9993" width="11.42578125" style="368"/>
    <col min="9994" max="9994" width="9.5703125" style="368" customWidth="1"/>
    <col min="9995" max="10240" width="11.42578125" style="368"/>
    <col min="10241" max="10241" width="0.140625" style="368" customWidth="1"/>
    <col min="10242" max="10242" width="2.7109375" style="368" customWidth="1"/>
    <col min="10243" max="10243" width="18.5703125" style="368" customWidth="1"/>
    <col min="10244" max="10244" width="1.28515625" style="368" customWidth="1"/>
    <col min="10245" max="10245" width="58.85546875" style="368" customWidth="1"/>
    <col min="10246" max="10247" width="11.42578125" style="368"/>
    <col min="10248" max="10248" width="2.140625" style="368" customWidth="1"/>
    <col min="10249" max="10249" width="11.42578125" style="368"/>
    <col min="10250" max="10250" width="9.5703125" style="368" customWidth="1"/>
    <col min="10251" max="10496" width="11.42578125" style="368"/>
    <col min="10497" max="10497" width="0.140625" style="368" customWidth="1"/>
    <col min="10498" max="10498" width="2.7109375" style="368" customWidth="1"/>
    <col min="10499" max="10499" width="18.5703125" style="368" customWidth="1"/>
    <col min="10500" max="10500" width="1.28515625" style="368" customWidth="1"/>
    <col min="10501" max="10501" width="58.85546875" style="368" customWidth="1"/>
    <col min="10502" max="10503" width="11.42578125" style="368"/>
    <col min="10504" max="10504" width="2.140625" style="368" customWidth="1"/>
    <col min="10505" max="10505" width="11.42578125" style="368"/>
    <col min="10506" max="10506" width="9.5703125" style="368" customWidth="1"/>
    <col min="10507" max="10752" width="11.42578125" style="368"/>
    <col min="10753" max="10753" width="0.140625" style="368" customWidth="1"/>
    <col min="10754" max="10754" width="2.7109375" style="368" customWidth="1"/>
    <col min="10755" max="10755" width="18.5703125" style="368" customWidth="1"/>
    <col min="10756" max="10756" width="1.28515625" style="368" customWidth="1"/>
    <col min="10757" max="10757" width="58.85546875" style="368" customWidth="1"/>
    <col min="10758" max="10759" width="11.42578125" style="368"/>
    <col min="10760" max="10760" width="2.140625" style="368" customWidth="1"/>
    <col min="10761" max="10761" width="11.42578125" style="368"/>
    <col min="10762" max="10762" width="9.5703125" style="368" customWidth="1"/>
    <col min="10763" max="11008" width="11.42578125" style="368"/>
    <col min="11009" max="11009" width="0.140625" style="368" customWidth="1"/>
    <col min="11010" max="11010" width="2.7109375" style="368" customWidth="1"/>
    <col min="11011" max="11011" width="18.5703125" style="368" customWidth="1"/>
    <col min="11012" max="11012" width="1.28515625" style="368" customWidth="1"/>
    <col min="11013" max="11013" width="58.85546875" style="368" customWidth="1"/>
    <col min="11014" max="11015" width="11.42578125" style="368"/>
    <col min="11016" max="11016" width="2.140625" style="368" customWidth="1"/>
    <col min="11017" max="11017" width="11.42578125" style="368"/>
    <col min="11018" max="11018" width="9.5703125" style="368" customWidth="1"/>
    <col min="11019" max="11264" width="11.42578125" style="368"/>
    <col min="11265" max="11265" width="0.140625" style="368" customWidth="1"/>
    <col min="11266" max="11266" width="2.7109375" style="368" customWidth="1"/>
    <col min="11267" max="11267" width="18.5703125" style="368" customWidth="1"/>
    <col min="11268" max="11268" width="1.28515625" style="368" customWidth="1"/>
    <col min="11269" max="11269" width="58.85546875" style="368" customWidth="1"/>
    <col min="11270" max="11271" width="11.42578125" style="368"/>
    <col min="11272" max="11272" width="2.140625" style="368" customWidth="1"/>
    <col min="11273" max="11273" width="11.42578125" style="368"/>
    <col min="11274" max="11274" width="9.5703125" style="368" customWidth="1"/>
    <col min="11275" max="11520" width="11.42578125" style="368"/>
    <col min="11521" max="11521" width="0.140625" style="368" customWidth="1"/>
    <col min="11522" max="11522" width="2.7109375" style="368" customWidth="1"/>
    <col min="11523" max="11523" width="18.5703125" style="368" customWidth="1"/>
    <col min="11524" max="11524" width="1.28515625" style="368" customWidth="1"/>
    <col min="11525" max="11525" width="58.85546875" style="368" customWidth="1"/>
    <col min="11526" max="11527" width="11.42578125" style="368"/>
    <col min="11528" max="11528" width="2.140625" style="368" customWidth="1"/>
    <col min="11529" max="11529" width="11.42578125" style="368"/>
    <col min="11530" max="11530" width="9.5703125" style="368" customWidth="1"/>
    <col min="11531" max="11776" width="11.42578125" style="368"/>
    <col min="11777" max="11777" width="0.140625" style="368" customWidth="1"/>
    <col min="11778" max="11778" width="2.7109375" style="368" customWidth="1"/>
    <col min="11779" max="11779" width="18.5703125" style="368" customWidth="1"/>
    <col min="11780" max="11780" width="1.28515625" style="368" customWidth="1"/>
    <col min="11781" max="11781" width="58.85546875" style="368" customWidth="1"/>
    <col min="11782" max="11783" width="11.42578125" style="368"/>
    <col min="11784" max="11784" width="2.140625" style="368" customWidth="1"/>
    <col min="11785" max="11785" width="11.42578125" style="368"/>
    <col min="11786" max="11786" width="9.5703125" style="368" customWidth="1"/>
    <col min="11787" max="12032" width="11.42578125" style="368"/>
    <col min="12033" max="12033" width="0.140625" style="368" customWidth="1"/>
    <col min="12034" max="12034" width="2.7109375" style="368" customWidth="1"/>
    <col min="12035" max="12035" width="18.5703125" style="368" customWidth="1"/>
    <col min="12036" max="12036" width="1.28515625" style="368" customWidth="1"/>
    <col min="12037" max="12037" width="58.85546875" style="368" customWidth="1"/>
    <col min="12038" max="12039" width="11.42578125" style="368"/>
    <col min="12040" max="12040" width="2.140625" style="368" customWidth="1"/>
    <col min="12041" max="12041" width="11.42578125" style="368"/>
    <col min="12042" max="12042" width="9.5703125" style="368" customWidth="1"/>
    <col min="12043" max="12288" width="11.42578125" style="368"/>
    <col min="12289" max="12289" width="0.140625" style="368" customWidth="1"/>
    <col min="12290" max="12290" width="2.7109375" style="368" customWidth="1"/>
    <col min="12291" max="12291" width="18.5703125" style="368" customWidth="1"/>
    <col min="12292" max="12292" width="1.28515625" style="368" customWidth="1"/>
    <col min="12293" max="12293" width="58.85546875" style="368" customWidth="1"/>
    <col min="12294" max="12295" width="11.42578125" style="368"/>
    <col min="12296" max="12296" width="2.140625" style="368" customWidth="1"/>
    <col min="12297" max="12297" width="11.42578125" style="368"/>
    <col min="12298" max="12298" width="9.5703125" style="368" customWidth="1"/>
    <col min="12299" max="12544" width="11.42578125" style="368"/>
    <col min="12545" max="12545" width="0.140625" style="368" customWidth="1"/>
    <col min="12546" max="12546" width="2.7109375" style="368" customWidth="1"/>
    <col min="12547" max="12547" width="18.5703125" style="368" customWidth="1"/>
    <col min="12548" max="12548" width="1.28515625" style="368" customWidth="1"/>
    <col min="12549" max="12549" width="58.85546875" style="368" customWidth="1"/>
    <col min="12550" max="12551" width="11.42578125" style="368"/>
    <col min="12552" max="12552" width="2.140625" style="368" customWidth="1"/>
    <col min="12553" max="12553" width="11.42578125" style="368"/>
    <col min="12554" max="12554" width="9.5703125" style="368" customWidth="1"/>
    <col min="12555" max="12800" width="11.42578125" style="368"/>
    <col min="12801" max="12801" width="0.140625" style="368" customWidth="1"/>
    <col min="12802" max="12802" width="2.7109375" style="368" customWidth="1"/>
    <col min="12803" max="12803" width="18.5703125" style="368" customWidth="1"/>
    <col min="12804" max="12804" width="1.28515625" style="368" customWidth="1"/>
    <col min="12805" max="12805" width="58.85546875" style="368" customWidth="1"/>
    <col min="12806" max="12807" width="11.42578125" style="368"/>
    <col min="12808" max="12808" width="2.140625" style="368" customWidth="1"/>
    <col min="12809" max="12809" width="11.42578125" style="368"/>
    <col min="12810" max="12810" width="9.5703125" style="368" customWidth="1"/>
    <col min="12811" max="13056" width="11.42578125" style="368"/>
    <col min="13057" max="13057" width="0.140625" style="368" customWidth="1"/>
    <col min="13058" max="13058" width="2.7109375" style="368" customWidth="1"/>
    <col min="13059" max="13059" width="18.5703125" style="368" customWidth="1"/>
    <col min="13060" max="13060" width="1.28515625" style="368" customWidth="1"/>
    <col min="13061" max="13061" width="58.85546875" style="368" customWidth="1"/>
    <col min="13062" max="13063" width="11.42578125" style="368"/>
    <col min="13064" max="13064" width="2.140625" style="368" customWidth="1"/>
    <col min="13065" max="13065" width="11.42578125" style="368"/>
    <col min="13066" max="13066" width="9.5703125" style="368" customWidth="1"/>
    <col min="13067" max="13312" width="11.42578125" style="368"/>
    <col min="13313" max="13313" width="0.140625" style="368" customWidth="1"/>
    <col min="13314" max="13314" width="2.7109375" style="368" customWidth="1"/>
    <col min="13315" max="13315" width="18.5703125" style="368" customWidth="1"/>
    <col min="13316" max="13316" width="1.28515625" style="368" customWidth="1"/>
    <col min="13317" max="13317" width="58.85546875" style="368" customWidth="1"/>
    <col min="13318" max="13319" width="11.42578125" style="368"/>
    <col min="13320" max="13320" width="2.140625" style="368" customWidth="1"/>
    <col min="13321" max="13321" width="11.42578125" style="368"/>
    <col min="13322" max="13322" width="9.5703125" style="368" customWidth="1"/>
    <col min="13323" max="13568" width="11.42578125" style="368"/>
    <col min="13569" max="13569" width="0.140625" style="368" customWidth="1"/>
    <col min="13570" max="13570" width="2.7109375" style="368" customWidth="1"/>
    <col min="13571" max="13571" width="18.5703125" style="368" customWidth="1"/>
    <col min="13572" max="13572" width="1.28515625" style="368" customWidth="1"/>
    <col min="13573" max="13573" width="58.85546875" style="368" customWidth="1"/>
    <col min="13574" max="13575" width="11.42578125" style="368"/>
    <col min="13576" max="13576" width="2.140625" style="368" customWidth="1"/>
    <col min="13577" max="13577" width="11.42578125" style="368"/>
    <col min="13578" max="13578" width="9.5703125" style="368" customWidth="1"/>
    <col min="13579" max="13824" width="11.42578125" style="368"/>
    <col min="13825" max="13825" width="0.140625" style="368" customWidth="1"/>
    <col min="13826" max="13826" width="2.7109375" style="368" customWidth="1"/>
    <col min="13827" max="13827" width="18.5703125" style="368" customWidth="1"/>
    <col min="13828" max="13828" width="1.28515625" style="368" customWidth="1"/>
    <col min="13829" max="13829" width="58.85546875" style="368" customWidth="1"/>
    <col min="13830" max="13831" width="11.42578125" style="368"/>
    <col min="13832" max="13832" width="2.140625" style="368" customWidth="1"/>
    <col min="13833" max="13833" width="11.42578125" style="368"/>
    <col min="13834" max="13834" width="9.5703125" style="368" customWidth="1"/>
    <col min="13835" max="14080" width="11.42578125" style="368"/>
    <col min="14081" max="14081" width="0.140625" style="368" customWidth="1"/>
    <col min="14082" max="14082" width="2.7109375" style="368" customWidth="1"/>
    <col min="14083" max="14083" width="18.5703125" style="368" customWidth="1"/>
    <col min="14084" max="14084" width="1.28515625" style="368" customWidth="1"/>
    <col min="14085" max="14085" width="58.85546875" style="368" customWidth="1"/>
    <col min="14086" max="14087" width="11.42578125" style="368"/>
    <col min="14088" max="14088" width="2.140625" style="368" customWidth="1"/>
    <col min="14089" max="14089" width="11.42578125" style="368"/>
    <col min="14090" max="14090" width="9.5703125" style="368" customWidth="1"/>
    <col min="14091" max="14336" width="11.42578125" style="368"/>
    <col min="14337" max="14337" width="0.140625" style="368" customWidth="1"/>
    <col min="14338" max="14338" width="2.7109375" style="368" customWidth="1"/>
    <col min="14339" max="14339" width="18.5703125" style="368" customWidth="1"/>
    <col min="14340" max="14340" width="1.28515625" style="368" customWidth="1"/>
    <col min="14341" max="14341" width="58.85546875" style="368" customWidth="1"/>
    <col min="14342" max="14343" width="11.42578125" style="368"/>
    <col min="14344" max="14344" width="2.140625" style="368" customWidth="1"/>
    <col min="14345" max="14345" width="11.42578125" style="368"/>
    <col min="14346" max="14346" width="9.5703125" style="368" customWidth="1"/>
    <col min="14347" max="14592" width="11.42578125" style="368"/>
    <col min="14593" max="14593" width="0.140625" style="368" customWidth="1"/>
    <col min="14594" max="14594" width="2.7109375" style="368" customWidth="1"/>
    <col min="14595" max="14595" width="18.5703125" style="368" customWidth="1"/>
    <col min="14596" max="14596" width="1.28515625" style="368" customWidth="1"/>
    <col min="14597" max="14597" width="58.85546875" style="368" customWidth="1"/>
    <col min="14598" max="14599" width="11.42578125" style="368"/>
    <col min="14600" max="14600" width="2.140625" style="368" customWidth="1"/>
    <col min="14601" max="14601" width="11.42578125" style="368"/>
    <col min="14602" max="14602" width="9.5703125" style="368" customWidth="1"/>
    <col min="14603" max="14848" width="11.42578125" style="368"/>
    <col min="14849" max="14849" width="0.140625" style="368" customWidth="1"/>
    <col min="14850" max="14850" width="2.7109375" style="368" customWidth="1"/>
    <col min="14851" max="14851" width="18.5703125" style="368" customWidth="1"/>
    <col min="14852" max="14852" width="1.28515625" style="368" customWidth="1"/>
    <col min="14853" max="14853" width="58.85546875" style="368" customWidth="1"/>
    <col min="14854" max="14855" width="11.42578125" style="368"/>
    <col min="14856" max="14856" width="2.140625" style="368" customWidth="1"/>
    <col min="14857" max="14857" width="11.42578125" style="368"/>
    <col min="14858" max="14858" width="9.5703125" style="368" customWidth="1"/>
    <col min="14859" max="15104" width="11.42578125" style="368"/>
    <col min="15105" max="15105" width="0.140625" style="368" customWidth="1"/>
    <col min="15106" max="15106" width="2.7109375" style="368" customWidth="1"/>
    <col min="15107" max="15107" width="18.5703125" style="368" customWidth="1"/>
    <col min="15108" max="15108" width="1.28515625" style="368" customWidth="1"/>
    <col min="15109" max="15109" width="58.85546875" style="368" customWidth="1"/>
    <col min="15110" max="15111" width="11.42578125" style="368"/>
    <col min="15112" max="15112" width="2.140625" style="368" customWidth="1"/>
    <col min="15113" max="15113" width="11.42578125" style="368"/>
    <col min="15114" max="15114" width="9.5703125" style="368" customWidth="1"/>
    <col min="15115" max="15360" width="11.42578125" style="368"/>
    <col min="15361" max="15361" width="0.140625" style="368" customWidth="1"/>
    <col min="15362" max="15362" width="2.7109375" style="368" customWidth="1"/>
    <col min="15363" max="15363" width="18.5703125" style="368" customWidth="1"/>
    <col min="15364" max="15364" width="1.28515625" style="368" customWidth="1"/>
    <col min="15365" max="15365" width="58.85546875" style="368" customWidth="1"/>
    <col min="15366" max="15367" width="11.42578125" style="368"/>
    <col min="15368" max="15368" width="2.140625" style="368" customWidth="1"/>
    <col min="15369" max="15369" width="11.42578125" style="368"/>
    <col min="15370" max="15370" width="9.5703125" style="368" customWidth="1"/>
    <col min="15371" max="15616" width="11.42578125" style="368"/>
    <col min="15617" max="15617" width="0.140625" style="368" customWidth="1"/>
    <col min="15618" max="15618" width="2.7109375" style="368" customWidth="1"/>
    <col min="15619" max="15619" width="18.5703125" style="368" customWidth="1"/>
    <col min="15620" max="15620" width="1.28515625" style="368" customWidth="1"/>
    <col min="15621" max="15621" width="58.85546875" style="368" customWidth="1"/>
    <col min="15622" max="15623" width="11.42578125" style="368"/>
    <col min="15624" max="15624" width="2.140625" style="368" customWidth="1"/>
    <col min="15625" max="15625" width="11.42578125" style="368"/>
    <col min="15626" max="15626" width="9.5703125" style="368" customWidth="1"/>
    <col min="15627" max="15872" width="11.42578125" style="368"/>
    <col min="15873" max="15873" width="0.140625" style="368" customWidth="1"/>
    <col min="15874" max="15874" width="2.7109375" style="368" customWidth="1"/>
    <col min="15875" max="15875" width="18.5703125" style="368" customWidth="1"/>
    <col min="15876" max="15876" width="1.28515625" style="368" customWidth="1"/>
    <col min="15877" max="15877" width="58.85546875" style="368" customWidth="1"/>
    <col min="15878" max="15879" width="11.42578125" style="368"/>
    <col min="15880" max="15880" width="2.140625" style="368" customWidth="1"/>
    <col min="15881" max="15881" width="11.42578125" style="368"/>
    <col min="15882" max="15882" width="9.5703125" style="368" customWidth="1"/>
    <col min="15883" max="16128" width="11.42578125" style="368"/>
    <col min="16129" max="16129" width="0.140625" style="368" customWidth="1"/>
    <col min="16130" max="16130" width="2.7109375" style="368" customWidth="1"/>
    <col min="16131" max="16131" width="18.5703125" style="368" customWidth="1"/>
    <col min="16132" max="16132" width="1.28515625" style="368" customWidth="1"/>
    <col min="16133" max="16133" width="58.85546875" style="368" customWidth="1"/>
    <col min="16134" max="16135" width="11.42578125" style="368"/>
    <col min="16136" max="16136" width="2.140625" style="368" customWidth="1"/>
    <col min="16137" max="16137" width="11.42578125" style="368"/>
    <col min="16138" max="16138" width="9.5703125" style="368" customWidth="1"/>
    <col min="16139" max="16384" width="11.42578125" style="368"/>
  </cols>
  <sheetData>
    <row r="1" spans="2:10" s="355" customFormat="1" ht="0.75" customHeight="1"/>
    <row r="2" spans="2:10" s="355" customFormat="1" ht="21" customHeight="1">
      <c r="E2" s="92" t="s">
        <v>50</v>
      </c>
    </row>
    <row r="3" spans="2:10" s="355" customFormat="1" ht="15" customHeight="1">
      <c r="E3" s="356" t="s">
        <v>176</v>
      </c>
    </row>
    <row r="4" spans="2:10" s="358" customFormat="1" ht="20.25" customHeight="1">
      <c r="B4" s="357"/>
      <c r="C4" s="6" t="str">
        <f>Indice!C4</f>
        <v>Producción de energía eléctrica</v>
      </c>
    </row>
    <row r="5" spans="2:10" s="358" customFormat="1" ht="12.75" customHeight="1">
      <c r="B5" s="357"/>
      <c r="C5" s="359"/>
    </row>
    <row r="6" spans="2:10" s="358" customFormat="1" ht="13.5" customHeight="1">
      <c r="B6" s="357"/>
      <c r="C6" s="360"/>
      <c r="D6" s="361"/>
      <c r="E6" s="361"/>
    </row>
    <row r="7" spans="2:10" s="358" customFormat="1" ht="12.75" customHeight="1">
      <c r="B7" s="357"/>
      <c r="C7" s="1076" t="s">
        <v>402</v>
      </c>
      <c r="D7" s="361"/>
      <c r="E7" s="798"/>
      <c r="I7" s="362"/>
    </row>
    <row r="8" spans="2:10" s="358" customFormat="1" ht="12.75" customHeight="1">
      <c r="B8" s="357"/>
      <c r="C8" s="1076"/>
      <c r="D8" s="361"/>
      <c r="E8" s="798"/>
      <c r="F8" s="362"/>
      <c r="G8" s="363"/>
      <c r="H8" s="363"/>
      <c r="I8" s="364"/>
      <c r="J8" s="365"/>
    </row>
    <row r="9" spans="2:10" s="358" customFormat="1" ht="12.75" customHeight="1">
      <c r="B9" s="357"/>
      <c r="C9" s="1076"/>
      <c r="D9" s="361"/>
      <c r="E9" s="798"/>
      <c r="F9" s="362"/>
      <c r="G9" s="363"/>
      <c r="H9" s="363"/>
      <c r="I9" s="365"/>
      <c r="J9" s="364"/>
    </row>
    <row r="10" spans="2:10" s="358" customFormat="1" ht="12.75" customHeight="1">
      <c r="B10" s="357"/>
      <c r="C10" s="514" t="s">
        <v>10</v>
      </c>
      <c r="D10" s="361"/>
      <c r="E10" s="798"/>
      <c r="F10" s="362"/>
      <c r="G10" s="363"/>
      <c r="H10" s="363"/>
      <c r="I10" s="365"/>
      <c r="J10" s="364"/>
    </row>
    <row r="11" spans="2:10" s="358" customFormat="1" ht="12.75" customHeight="1">
      <c r="B11" s="357"/>
      <c r="D11" s="361"/>
      <c r="E11" s="799"/>
      <c r="F11" s="362"/>
      <c r="G11" s="363"/>
      <c r="H11" s="363"/>
      <c r="I11" s="365"/>
      <c r="J11" s="364"/>
    </row>
    <row r="12" spans="2:10" s="358" customFormat="1" ht="12.75" customHeight="1">
      <c r="B12" s="357"/>
      <c r="C12" s="366"/>
      <c r="D12" s="361"/>
      <c r="E12" s="799"/>
      <c r="F12" s="362"/>
      <c r="G12" s="363"/>
      <c r="H12" s="363"/>
      <c r="I12" s="365"/>
      <c r="J12" s="364"/>
    </row>
    <row r="13" spans="2:10" s="358" customFormat="1" ht="12.75" customHeight="1">
      <c r="B13" s="357"/>
      <c r="C13" s="366"/>
      <c r="D13" s="361"/>
      <c r="E13" s="799"/>
      <c r="F13" s="362"/>
      <c r="G13" s="363"/>
      <c r="H13" s="363"/>
      <c r="I13" s="365"/>
      <c r="J13" s="364"/>
    </row>
    <row r="14" spans="2:10" s="358" customFormat="1" ht="12.75" customHeight="1">
      <c r="B14" s="357"/>
      <c r="C14" s="366"/>
      <c r="D14" s="361"/>
      <c r="E14" s="799"/>
      <c r="F14" s="362"/>
      <c r="G14" s="363"/>
      <c r="H14" s="363"/>
      <c r="I14" s="365"/>
      <c r="J14" s="364"/>
    </row>
    <row r="15" spans="2:10" s="358" customFormat="1" ht="12.75" customHeight="1">
      <c r="B15" s="357"/>
      <c r="C15" s="366"/>
      <c r="D15" s="361"/>
      <c r="E15" s="799"/>
      <c r="F15" s="362"/>
      <c r="G15" s="363"/>
      <c r="H15" s="363"/>
      <c r="I15" s="365"/>
      <c r="J15" s="364"/>
    </row>
    <row r="16" spans="2:10" s="358" customFormat="1" ht="12.75" customHeight="1">
      <c r="B16" s="357"/>
      <c r="D16" s="361"/>
      <c r="E16" s="799"/>
      <c r="F16" s="362"/>
      <c r="G16" s="363"/>
      <c r="H16" s="363"/>
      <c r="I16" s="365"/>
      <c r="J16" s="364"/>
    </row>
    <row r="17" spans="2:10" s="358" customFormat="1" ht="12.75" customHeight="1">
      <c r="B17" s="357"/>
      <c r="D17" s="361"/>
      <c r="E17" s="799"/>
      <c r="F17" s="362"/>
      <c r="G17" s="363"/>
      <c r="H17" s="363"/>
      <c r="I17" s="365"/>
      <c r="J17" s="364"/>
    </row>
    <row r="18" spans="2:10" s="358" customFormat="1" ht="12.75" customHeight="1">
      <c r="B18" s="357"/>
      <c r="C18" s="366"/>
      <c r="D18" s="361"/>
      <c r="E18" s="799"/>
      <c r="F18" s="362"/>
      <c r="G18" s="363"/>
      <c r="H18" s="363"/>
      <c r="I18" s="365"/>
      <c r="J18" s="364"/>
    </row>
    <row r="19" spans="2:10" s="358" customFormat="1" ht="12.75" customHeight="1">
      <c r="B19" s="357"/>
      <c r="C19" s="360"/>
      <c r="D19" s="361"/>
      <c r="E19" s="799"/>
      <c r="F19" s="362"/>
      <c r="I19" s="365"/>
      <c r="J19" s="364"/>
    </row>
    <row r="20" spans="2:10" s="358" customFormat="1" ht="12.75" customHeight="1">
      <c r="B20" s="357"/>
      <c r="C20" s="360"/>
      <c r="D20" s="361"/>
      <c r="E20" s="799"/>
      <c r="F20" s="362"/>
      <c r="I20" s="364"/>
      <c r="J20" s="364"/>
    </row>
    <row r="21" spans="2:10" s="358" customFormat="1" ht="12.75" customHeight="1">
      <c r="B21" s="357"/>
      <c r="C21" s="360"/>
      <c r="D21" s="361"/>
      <c r="E21" s="799"/>
    </row>
    <row r="22" spans="2:10">
      <c r="E22" s="367" t="s">
        <v>411</v>
      </c>
    </row>
    <row r="23" spans="2:10">
      <c r="E23" s="564" t="s">
        <v>601</v>
      </c>
    </row>
    <row r="24" spans="2:10">
      <c r="E24" s="369"/>
    </row>
    <row r="25" spans="2:10" ht="12.75" customHeight="1">
      <c r="C25" s="1076" t="s">
        <v>403</v>
      </c>
      <c r="E25" s="805"/>
    </row>
    <row r="26" spans="2:10">
      <c r="C26" s="1076"/>
      <c r="E26" s="805"/>
    </row>
    <row r="27" spans="2:10">
      <c r="C27" s="1076"/>
      <c r="E27" s="805"/>
      <c r="F27" s="362"/>
      <c r="I27" s="364"/>
      <c r="J27" s="365"/>
    </row>
    <row r="28" spans="2:10">
      <c r="C28" s="514" t="s">
        <v>10</v>
      </c>
      <c r="E28" s="805"/>
      <c r="F28" s="362"/>
      <c r="I28" s="365"/>
      <c r="J28" s="364"/>
    </row>
    <row r="29" spans="2:10">
      <c r="E29" s="805"/>
      <c r="F29" s="362"/>
      <c r="I29" s="365"/>
      <c r="J29" s="364"/>
    </row>
    <row r="30" spans="2:10" ht="12.75" customHeight="1">
      <c r="E30" s="805"/>
      <c r="F30" s="362"/>
      <c r="I30" s="365"/>
      <c r="J30" s="364"/>
    </row>
    <row r="31" spans="2:10">
      <c r="E31" s="805"/>
      <c r="F31" s="362"/>
      <c r="I31" s="365"/>
      <c r="J31" s="364"/>
    </row>
    <row r="32" spans="2:10">
      <c r="E32" s="805"/>
      <c r="F32" s="362"/>
      <c r="I32" s="365"/>
      <c r="J32" s="364"/>
    </row>
    <row r="33" spans="5:10">
      <c r="E33" s="805"/>
      <c r="F33" s="362"/>
      <c r="I33" s="365"/>
      <c r="J33" s="364"/>
    </row>
    <row r="34" spans="5:10">
      <c r="E34" s="805"/>
      <c r="F34" s="362"/>
      <c r="I34" s="365"/>
      <c r="J34" s="364"/>
    </row>
    <row r="35" spans="5:10">
      <c r="E35" s="805"/>
      <c r="F35" s="362"/>
      <c r="I35" s="365"/>
      <c r="J35" s="364"/>
    </row>
    <row r="36" spans="5:10">
      <c r="E36" s="805"/>
      <c r="F36" s="362"/>
      <c r="I36" s="365"/>
      <c r="J36" s="364"/>
    </row>
    <row r="37" spans="5:10">
      <c r="E37" s="805"/>
      <c r="F37" s="362"/>
      <c r="I37" s="365"/>
      <c r="J37" s="364"/>
    </row>
    <row r="38" spans="5:10">
      <c r="E38" s="805"/>
      <c r="F38" s="362"/>
      <c r="I38" s="365"/>
      <c r="J38" s="364"/>
    </row>
    <row r="39" spans="5:10">
      <c r="E39" s="805"/>
      <c r="F39" s="362"/>
      <c r="I39" s="365"/>
      <c r="J39" s="364"/>
    </row>
    <row r="40" spans="5:10">
      <c r="E40" s="367" t="s">
        <v>411</v>
      </c>
    </row>
  </sheetData>
  <mergeCells count="2">
    <mergeCell ref="C7:C9"/>
    <mergeCell ref="C25:C27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E25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242"/>
  </cols>
  <sheetData>
    <row r="1" spans="1:5" s="1" customFormat="1" ht="0.75" customHeight="1"/>
    <row r="2" spans="1:5" s="1" customFormat="1" ht="21" customHeight="1">
      <c r="E2" s="92" t="s">
        <v>50</v>
      </c>
    </row>
    <row r="3" spans="1:5" s="1" customFormat="1" ht="15" customHeight="1">
      <c r="E3" s="385" t="s">
        <v>176</v>
      </c>
    </row>
    <row r="4" spans="1:5" s="4" customFormat="1" ht="20.25" customHeight="1">
      <c r="B4" s="5"/>
      <c r="C4" s="6" t="str">
        <f>Indice!C4</f>
        <v>Producción de energía eléctrica</v>
      </c>
    </row>
    <row r="5" spans="1:5" s="4" customFormat="1" ht="12.75" customHeight="1">
      <c r="B5" s="5"/>
      <c r="C5" s="17"/>
    </row>
    <row r="6" spans="1:5" s="4" customFormat="1" ht="13.5" customHeight="1">
      <c r="B6" s="5"/>
      <c r="C6" s="12"/>
      <c r="D6" s="23"/>
      <c r="E6" s="23"/>
    </row>
    <row r="7" spans="1:5" s="4" customFormat="1" ht="12.75" customHeight="1">
      <c r="B7" s="5"/>
      <c r="C7" s="1077" t="s">
        <v>533</v>
      </c>
      <c r="D7" s="23"/>
      <c r="E7" s="801"/>
    </row>
    <row r="8" spans="1:5" s="1" customFormat="1" ht="12.75" customHeight="1">
      <c r="A8" s="4"/>
      <c r="B8" s="5"/>
      <c r="C8" s="1077"/>
      <c r="D8" s="23"/>
      <c r="E8" s="801"/>
    </row>
    <row r="9" spans="1:5" s="1" customFormat="1" ht="12.75" customHeight="1">
      <c r="A9" s="4"/>
      <c r="B9" s="5"/>
      <c r="C9" s="1077"/>
      <c r="D9" s="23"/>
      <c r="E9" s="801"/>
    </row>
    <row r="10" spans="1:5" s="1" customFormat="1" ht="12.75" customHeight="1">
      <c r="A10" s="4"/>
      <c r="B10" s="5"/>
      <c r="C10" s="514" t="s">
        <v>10</v>
      </c>
      <c r="D10" s="23"/>
      <c r="E10" s="801"/>
    </row>
    <row r="11" spans="1:5" s="1" customFormat="1" ht="12.75" customHeight="1">
      <c r="A11" s="4"/>
      <c r="B11" s="5"/>
      <c r="D11" s="23"/>
      <c r="E11" s="586"/>
    </row>
    <row r="12" spans="1:5" s="1" customFormat="1" ht="12.75" customHeight="1">
      <c r="A12" s="4"/>
      <c r="B12" s="5"/>
      <c r="D12" s="23"/>
      <c r="E12" s="586"/>
    </row>
    <row r="13" spans="1:5" s="1" customFormat="1" ht="12.75" customHeight="1">
      <c r="A13" s="4"/>
      <c r="B13" s="5"/>
      <c r="C13" s="12"/>
      <c r="D13" s="23"/>
      <c r="E13" s="586"/>
    </row>
    <row r="14" spans="1:5" s="1" customFormat="1" ht="12.75" customHeight="1">
      <c r="A14" s="4"/>
      <c r="B14" s="5"/>
      <c r="C14" s="12"/>
      <c r="D14" s="23"/>
      <c r="E14" s="586"/>
    </row>
    <row r="15" spans="1:5" s="1" customFormat="1" ht="12.75" customHeight="1">
      <c r="A15" s="4"/>
      <c r="B15" s="5"/>
      <c r="C15" s="12"/>
      <c r="D15" s="23"/>
      <c r="E15" s="586"/>
    </row>
    <row r="16" spans="1:5" s="1" customFormat="1" ht="12.75" customHeight="1">
      <c r="A16" s="4"/>
      <c r="B16" s="5"/>
      <c r="C16" s="12"/>
      <c r="D16" s="23"/>
      <c r="E16" s="586"/>
    </row>
    <row r="17" spans="1:5" s="1" customFormat="1" ht="12.75" customHeight="1">
      <c r="A17" s="4"/>
      <c r="B17" s="5"/>
      <c r="C17" s="12"/>
      <c r="D17" s="23"/>
      <c r="E17" s="586"/>
    </row>
    <row r="18" spans="1:5" s="1" customFormat="1" ht="12.75" customHeight="1">
      <c r="A18" s="4"/>
      <c r="B18" s="5"/>
      <c r="C18" s="12"/>
      <c r="D18" s="23"/>
      <c r="E18" s="586"/>
    </row>
    <row r="19" spans="1:5" s="1" customFormat="1" ht="12.75" customHeight="1">
      <c r="A19" s="4"/>
      <c r="B19" s="5"/>
      <c r="C19" s="12"/>
      <c r="D19" s="23"/>
      <c r="E19" s="586"/>
    </row>
    <row r="20" spans="1:5" s="1" customFormat="1" ht="12.75" customHeight="1">
      <c r="A20" s="4"/>
      <c r="B20" s="5"/>
      <c r="C20" s="12"/>
      <c r="D20" s="23"/>
      <c r="E20" s="586"/>
    </row>
    <row r="21" spans="1:5" s="1" customFormat="1" ht="12.75" customHeight="1">
      <c r="A21" s="4"/>
      <c r="B21" s="5"/>
      <c r="C21" s="12"/>
      <c r="D21" s="23"/>
      <c r="E21" s="586"/>
    </row>
    <row r="22" spans="1:5" ht="12.6" customHeight="1">
      <c r="E22" s="806"/>
    </row>
    <row r="23" spans="1:5">
      <c r="E23" s="803"/>
    </row>
    <row r="24" spans="1:5">
      <c r="E24" s="803"/>
    </row>
    <row r="25" spans="1:5" ht="22.5">
      <c r="E25" s="438" t="s">
        <v>419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31"/>
  <sheetViews>
    <sheetView showGridLines="0" showRowColHeaders="0" zoomScaleNormal="100" workbookViewId="0"/>
  </sheetViews>
  <sheetFormatPr baseColWidth="10" defaultRowHeight="12.75"/>
  <cols>
    <col min="1" max="1" width="0.140625" style="335" customWidth="1"/>
    <col min="2" max="2" width="2.7109375" style="335" customWidth="1"/>
    <col min="3" max="3" width="23.7109375" style="335" customWidth="1"/>
    <col min="4" max="4" width="1.28515625" style="335" customWidth="1"/>
    <col min="5" max="5" width="105.7109375" style="335" customWidth="1"/>
    <col min="6" max="10" width="10.7109375" style="338" customWidth="1"/>
    <col min="11" max="256" width="11.42578125" style="338"/>
    <col min="257" max="257" width="0.140625" style="338" customWidth="1"/>
    <col min="258" max="258" width="2.7109375" style="338" customWidth="1"/>
    <col min="259" max="259" width="18.5703125" style="338" customWidth="1"/>
    <col min="260" max="260" width="1.28515625" style="338" customWidth="1"/>
    <col min="261" max="261" width="30.7109375" style="338" customWidth="1"/>
    <col min="262" max="266" width="10.7109375" style="338" customWidth="1"/>
    <col min="267" max="512" width="11.42578125" style="338"/>
    <col min="513" max="513" width="0.140625" style="338" customWidth="1"/>
    <col min="514" max="514" width="2.7109375" style="338" customWidth="1"/>
    <col min="515" max="515" width="18.5703125" style="338" customWidth="1"/>
    <col min="516" max="516" width="1.28515625" style="338" customWidth="1"/>
    <col min="517" max="517" width="30.7109375" style="338" customWidth="1"/>
    <col min="518" max="522" width="10.7109375" style="338" customWidth="1"/>
    <col min="523" max="768" width="11.42578125" style="338"/>
    <col min="769" max="769" width="0.140625" style="338" customWidth="1"/>
    <col min="770" max="770" width="2.7109375" style="338" customWidth="1"/>
    <col min="771" max="771" width="18.5703125" style="338" customWidth="1"/>
    <col min="772" max="772" width="1.28515625" style="338" customWidth="1"/>
    <col min="773" max="773" width="30.7109375" style="338" customWidth="1"/>
    <col min="774" max="778" width="10.7109375" style="338" customWidth="1"/>
    <col min="779" max="1024" width="11.42578125" style="338"/>
    <col min="1025" max="1025" width="0.140625" style="338" customWidth="1"/>
    <col min="1026" max="1026" width="2.7109375" style="338" customWidth="1"/>
    <col min="1027" max="1027" width="18.5703125" style="338" customWidth="1"/>
    <col min="1028" max="1028" width="1.28515625" style="338" customWidth="1"/>
    <col min="1029" max="1029" width="30.7109375" style="338" customWidth="1"/>
    <col min="1030" max="1034" width="10.7109375" style="338" customWidth="1"/>
    <col min="1035" max="1280" width="11.42578125" style="338"/>
    <col min="1281" max="1281" width="0.140625" style="338" customWidth="1"/>
    <col min="1282" max="1282" width="2.7109375" style="338" customWidth="1"/>
    <col min="1283" max="1283" width="18.5703125" style="338" customWidth="1"/>
    <col min="1284" max="1284" width="1.28515625" style="338" customWidth="1"/>
    <col min="1285" max="1285" width="30.7109375" style="338" customWidth="1"/>
    <col min="1286" max="1290" width="10.7109375" style="338" customWidth="1"/>
    <col min="1291" max="1536" width="11.42578125" style="338"/>
    <col min="1537" max="1537" width="0.140625" style="338" customWidth="1"/>
    <col min="1538" max="1538" width="2.7109375" style="338" customWidth="1"/>
    <col min="1539" max="1539" width="18.5703125" style="338" customWidth="1"/>
    <col min="1540" max="1540" width="1.28515625" style="338" customWidth="1"/>
    <col min="1541" max="1541" width="30.7109375" style="338" customWidth="1"/>
    <col min="1542" max="1546" width="10.7109375" style="338" customWidth="1"/>
    <col min="1547" max="1792" width="11.42578125" style="338"/>
    <col min="1793" max="1793" width="0.140625" style="338" customWidth="1"/>
    <col min="1794" max="1794" width="2.7109375" style="338" customWidth="1"/>
    <col min="1795" max="1795" width="18.5703125" style="338" customWidth="1"/>
    <col min="1796" max="1796" width="1.28515625" style="338" customWidth="1"/>
    <col min="1797" max="1797" width="30.7109375" style="338" customWidth="1"/>
    <col min="1798" max="1802" width="10.7109375" style="338" customWidth="1"/>
    <col min="1803" max="2048" width="11.42578125" style="338"/>
    <col min="2049" max="2049" width="0.140625" style="338" customWidth="1"/>
    <col min="2050" max="2050" width="2.7109375" style="338" customWidth="1"/>
    <col min="2051" max="2051" width="18.5703125" style="338" customWidth="1"/>
    <col min="2052" max="2052" width="1.28515625" style="338" customWidth="1"/>
    <col min="2053" max="2053" width="30.7109375" style="338" customWidth="1"/>
    <col min="2054" max="2058" width="10.7109375" style="338" customWidth="1"/>
    <col min="2059" max="2304" width="11.42578125" style="338"/>
    <col min="2305" max="2305" width="0.140625" style="338" customWidth="1"/>
    <col min="2306" max="2306" width="2.7109375" style="338" customWidth="1"/>
    <col min="2307" max="2307" width="18.5703125" style="338" customWidth="1"/>
    <col min="2308" max="2308" width="1.28515625" style="338" customWidth="1"/>
    <col min="2309" max="2309" width="30.7109375" style="338" customWidth="1"/>
    <col min="2310" max="2314" width="10.7109375" style="338" customWidth="1"/>
    <col min="2315" max="2560" width="11.42578125" style="338"/>
    <col min="2561" max="2561" width="0.140625" style="338" customWidth="1"/>
    <col min="2562" max="2562" width="2.7109375" style="338" customWidth="1"/>
    <col min="2563" max="2563" width="18.5703125" style="338" customWidth="1"/>
    <col min="2564" max="2564" width="1.28515625" style="338" customWidth="1"/>
    <col min="2565" max="2565" width="30.7109375" style="338" customWidth="1"/>
    <col min="2566" max="2570" width="10.7109375" style="338" customWidth="1"/>
    <col min="2571" max="2816" width="11.42578125" style="338"/>
    <col min="2817" max="2817" width="0.140625" style="338" customWidth="1"/>
    <col min="2818" max="2818" width="2.7109375" style="338" customWidth="1"/>
    <col min="2819" max="2819" width="18.5703125" style="338" customWidth="1"/>
    <col min="2820" max="2820" width="1.28515625" style="338" customWidth="1"/>
    <col min="2821" max="2821" width="30.7109375" style="338" customWidth="1"/>
    <col min="2822" max="2826" width="10.7109375" style="338" customWidth="1"/>
    <col min="2827" max="3072" width="11.42578125" style="338"/>
    <col min="3073" max="3073" width="0.140625" style="338" customWidth="1"/>
    <col min="3074" max="3074" width="2.7109375" style="338" customWidth="1"/>
    <col min="3075" max="3075" width="18.5703125" style="338" customWidth="1"/>
    <col min="3076" max="3076" width="1.28515625" style="338" customWidth="1"/>
    <col min="3077" max="3077" width="30.7109375" style="338" customWidth="1"/>
    <col min="3078" max="3082" width="10.7109375" style="338" customWidth="1"/>
    <col min="3083" max="3328" width="11.42578125" style="338"/>
    <col min="3329" max="3329" width="0.140625" style="338" customWidth="1"/>
    <col min="3330" max="3330" width="2.7109375" style="338" customWidth="1"/>
    <col min="3331" max="3331" width="18.5703125" style="338" customWidth="1"/>
    <col min="3332" max="3332" width="1.28515625" style="338" customWidth="1"/>
    <col min="3333" max="3333" width="30.7109375" style="338" customWidth="1"/>
    <col min="3334" max="3338" width="10.7109375" style="338" customWidth="1"/>
    <col min="3339" max="3584" width="11.42578125" style="338"/>
    <col min="3585" max="3585" width="0.140625" style="338" customWidth="1"/>
    <col min="3586" max="3586" width="2.7109375" style="338" customWidth="1"/>
    <col min="3587" max="3587" width="18.5703125" style="338" customWidth="1"/>
    <col min="3588" max="3588" width="1.28515625" style="338" customWidth="1"/>
    <col min="3589" max="3589" width="30.7109375" style="338" customWidth="1"/>
    <col min="3590" max="3594" width="10.7109375" style="338" customWidth="1"/>
    <col min="3595" max="3840" width="11.42578125" style="338"/>
    <col min="3841" max="3841" width="0.140625" style="338" customWidth="1"/>
    <col min="3842" max="3842" width="2.7109375" style="338" customWidth="1"/>
    <col min="3843" max="3843" width="18.5703125" style="338" customWidth="1"/>
    <col min="3844" max="3844" width="1.28515625" style="338" customWidth="1"/>
    <col min="3845" max="3845" width="30.7109375" style="338" customWidth="1"/>
    <col min="3846" max="3850" width="10.7109375" style="338" customWidth="1"/>
    <col min="3851" max="4096" width="11.42578125" style="338"/>
    <col min="4097" max="4097" width="0.140625" style="338" customWidth="1"/>
    <col min="4098" max="4098" width="2.7109375" style="338" customWidth="1"/>
    <col min="4099" max="4099" width="18.5703125" style="338" customWidth="1"/>
    <col min="4100" max="4100" width="1.28515625" style="338" customWidth="1"/>
    <col min="4101" max="4101" width="30.7109375" style="338" customWidth="1"/>
    <col min="4102" max="4106" width="10.7109375" style="338" customWidth="1"/>
    <col min="4107" max="4352" width="11.42578125" style="338"/>
    <col min="4353" max="4353" width="0.140625" style="338" customWidth="1"/>
    <col min="4354" max="4354" width="2.7109375" style="338" customWidth="1"/>
    <col min="4355" max="4355" width="18.5703125" style="338" customWidth="1"/>
    <col min="4356" max="4356" width="1.28515625" style="338" customWidth="1"/>
    <col min="4357" max="4357" width="30.7109375" style="338" customWidth="1"/>
    <col min="4358" max="4362" width="10.7109375" style="338" customWidth="1"/>
    <col min="4363" max="4608" width="11.42578125" style="338"/>
    <col min="4609" max="4609" width="0.140625" style="338" customWidth="1"/>
    <col min="4610" max="4610" width="2.7109375" style="338" customWidth="1"/>
    <col min="4611" max="4611" width="18.5703125" style="338" customWidth="1"/>
    <col min="4612" max="4612" width="1.28515625" style="338" customWidth="1"/>
    <col min="4613" max="4613" width="30.7109375" style="338" customWidth="1"/>
    <col min="4614" max="4618" width="10.7109375" style="338" customWidth="1"/>
    <col min="4619" max="4864" width="11.42578125" style="338"/>
    <col min="4865" max="4865" width="0.140625" style="338" customWidth="1"/>
    <col min="4866" max="4866" width="2.7109375" style="338" customWidth="1"/>
    <col min="4867" max="4867" width="18.5703125" style="338" customWidth="1"/>
    <col min="4868" max="4868" width="1.28515625" style="338" customWidth="1"/>
    <col min="4869" max="4869" width="30.7109375" style="338" customWidth="1"/>
    <col min="4870" max="4874" width="10.7109375" style="338" customWidth="1"/>
    <col min="4875" max="5120" width="11.42578125" style="338"/>
    <col min="5121" max="5121" width="0.140625" style="338" customWidth="1"/>
    <col min="5122" max="5122" width="2.7109375" style="338" customWidth="1"/>
    <col min="5123" max="5123" width="18.5703125" style="338" customWidth="1"/>
    <col min="5124" max="5124" width="1.28515625" style="338" customWidth="1"/>
    <col min="5125" max="5125" width="30.7109375" style="338" customWidth="1"/>
    <col min="5126" max="5130" width="10.7109375" style="338" customWidth="1"/>
    <col min="5131" max="5376" width="11.42578125" style="338"/>
    <col min="5377" max="5377" width="0.140625" style="338" customWidth="1"/>
    <col min="5378" max="5378" width="2.7109375" style="338" customWidth="1"/>
    <col min="5379" max="5379" width="18.5703125" style="338" customWidth="1"/>
    <col min="5380" max="5380" width="1.28515625" style="338" customWidth="1"/>
    <col min="5381" max="5381" width="30.7109375" style="338" customWidth="1"/>
    <col min="5382" max="5386" width="10.7109375" style="338" customWidth="1"/>
    <col min="5387" max="5632" width="11.42578125" style="338"/>
    <col min="5633" max="5633" width="0.140625" style="338" customWidth="1"/>
    <col min="5634" max="5634" width="2.7109375" style="338" customWidth="1"/>
    <col min="5635" max="5635" width="18.5703125" style="338" customWidth="1"/>
    <col min="5636" max="5636" width="1.28515625" style="338" customWidth="1"/>
    <col min="5637" max="5637" width="30.7109375" style="338" customWidth="1"/>
    <col min="5638" max="5642" width="10.7109375" style="338" customWidth="1"/>
    <col min="5643" max="5888" width="11.42578125" style="338"/>
    <col min="5889" max="5889" width="0.140625" style="338" customWidth="1"/>
    <col min="5890" max="5890" width="2.7109375" style="338" customWidth="1"/>
    <col min="5891" max="5891" width="18.5703125" style="338" customWidth="1"/>
    <col min="5892" max="5892" width="1.28515625" style="338" customWidth="1"/>
    <col min="5893" max="5893" width="30.7109375" style="338" customWidth="1"/>
    <col min="5894" max="5898" width="10.7109375" style="338" customWidth="1"/>
    <col min="5899" max="6144" width="11.42578125" style="338"/>
    <col min="6145" max="6145" width="0.140625" style="338" customWidth="1"/>
    <col min="6146" max="6146" width="2.7109375" style="338" customWidth="1"/>
    <col min="6147" max="6147" width="18.5703125" style="338" customWidth="1"/>
    <col min="6148" max="6148" width="1.28515625" style="338" customWidth="1"/>
    <col min="6149" max="6149" width="30.7109375" style="338" customWidth="1"/>
    <col min="6150" max="6154" width="10.7109375" style="338" customWidth="1"/>
    <col min="6155" max="6400" width="11.42578125" style="338"/>
    <col min="6401" max="6401" width="0.140625" style="338" customWidth="1"/>
    <col min="6402" max="6402" width="2.7109375" style="338" customWidth="1"/>
    <col min="6403" max="6403" width="18.5703125" style="338" customWidth="1"/>
    <col min="6404" max="6404" width="1.28515625" style="338" customWidth="1"/>
    <col min="6405" max="6405" width="30.7109375" style="338" customWidth="1"/>
    <col min="6406" max="6410" width="10.7109375" style="338" customWidth="1"/>
    <col min="6411" max="6656" width="11.42578125" style="338"/>
    <col min="6657" max="6657" width="0.140625" style="338" customWidth="1"/>
    <col min="6658" max="6658" width="2.7109375" style="338" customWidth="1"/>
    <col min="6659" max="6659" width="18.5703125" style="338" customWidth="1"/>
    <col min="6660" max="6660" width="1.28515625" style="338" customWidth="1"/>
    <col min="6661" max="6661" width="30.7109375" style="338" customWidth="1"/>
    <col min="6662" max="6666" width="10.7109375" style="338" customWidth="1"/>
    <col min="6667" max="6912" width="11.42578125" style="338"/>
    <col min="6913" max="6913" width="0.140625" style="338" customWidth="1"/>
    <col min="6914" max="6914" width="2.7109375" style="338" customWidth="1"/>
    <col min="6915" max="6915" width="18.5703125" style="338" customWidth="1"/>
    <col min="6916" max="6916" width="1.28515625" style="338" customWidth="1"/>
    <col min="6917" max="6917" width="30.7109375" style="338" customWidth="1"/>
    <col min="6918" max="6922" width="10.7109375" style="338" customWidth="1"/>
    <col min="6923" max="7168" width="11.42578125" style="338"/>
    <col min="7169" max="7169" width="0.140625" style="338" customWidth="1"/>
    <col min="7170" max="7170" width="2.7109375" style="338" customWidth="1"/>
    <col min="7171" max="7171" width="18.5703125" style="338" customWidth="1"/>
    <col min="7172" max="7172" width="1.28515625" style="338" customWidth="1"/>
    <col min="7173" max="7173" width="30.7109375" style="338" customWidth="1"/>
    <col min="7174" max="7178" width="10.7109375" style="338" customWidth="1"/>
    <col min="7179" max="7424" width="11.42578125" style="338"/>
    <col min="7425" max="7425" width="0.140625" style="338" customWidth="1"/>
    <col min="7426" max="7426" width="2.7109375" style="338" customWidth="1"/>
    <col min="7427" max="7427" width="18.5703125" style="338" customWidth="1"/>
    <col min="7428" max="7428" width="1.28515625" style="338" customWidth="1"/>
    <col min="7429" max="7429" width="30.7109375" style="338" customWidth="1"/>
    <col min="7430" max="7434" width="10.7109375" style="338" customWidth="1"/>
    <col min="7435" max="7680" width="11.42578125" style="338"/>
    <col min="7681" max="7681" width="0.140625" style="338" customWidth="1"/>
    <col min="7682" max="7682" width="2.7109375" style="338" customWidth="1"/>
    <col min="7683" max="7683" width="18.5703125" style="338" customWidth="1"/>
    <col min="7684" max="7684" width="1.28515625" style="338" customWidth="1"/>
    <col min="7685" max="7685" width="30.7109375" style="338" customWidth="1"/>
    <col min="7686" max="7690" width="10.7109375" style="338" customWidth="1"/>
    <col min="7691" max="7936" width="11.42578125" style="338"/>
    <col min="7937" max="7937" width="0.140625" style="338" customWidth="1"/>
    <col min="7938" max="7938" width="2.7109375" style="338" customWidth="1"/>
    <col min="7939" max="7939" width="18.5703125" style="338" customWidth="1"/>
    <col min="7940" max="7940" width="1.28515625" style="338" customWidth="1"/>
    <col min="7941" max="7941" width="30.7109375" style="338" customWidth="1"/>
    <col min="7942" max="7946" width="10.7109375" style="338" customWidth="1"/>
    <col min="7947" max="8192" width="11.42578125" style="338"/>
    <col min="8193" max="8193" width="0.140625" style="338" customWidth="1"/>
    <col min="8194" max="8194" width="2.7109375" style="338" customWidth="1"/>
    <col min="8195" max="8195" width="18.5703125" style="338" customWidth="1"/>
    <col min="8196" max="8196" width="1.28515625" style="338" customWidth="1"/>
    <col min="8197" max="8197" width="30.7109375" style="338" customWidth="1"/>
    <col min="8198" max="8202" width="10.7109375" style="338" customWidth="1"/>
    <col min="8203" max="8448" width="11.42578125" style="338"/>
    <col min="8449" max="8449" width="0.140625" style="338" customWidth="1"/>
    <col min="8450" max="8450" width="2.7109375" style="338" customWidth="1"/>
    <col min="8451" max="8451" width="18.5703125" style="338" customWidth="1"/>
    <col min="8452" max="8452" width="1.28515625" style="338" customWidth="1"/>
    <col min="8453" max="8453" width="30.7109375" style="338" customWidth="1"/>
    <col min="8454" max="8458" width="10.7109375" style="338" customWidth="1"/>
    <col min="8459" max="8704" width="11.42578125" style="338"/>
    <col min="8705" max="8705" width="0.140625" style="338" customWidth="1"/>
    <col min="8706" max="8706" width="2.7109375" style="338" customWidth="1"/>
    <col min="8707" max="8707" width="18.5703125" style="338" customWidth="1"/>
    <col min="8708" max="8708" width="1.28515625" style="338" customWidth="1"/>
    <col min="8709" max="8709" width="30.7109375" style="338" customWidth="1"/>
    <col min="8710" max="8714" width="10.7109375" style="338" customWidth="1"/>
    <col min="8715" max="8960" width="11.42578125" style="338"/>
    <col min="8961" max="8961" width="0.140625" style="338" customWidth="1"/>
    <col min="8962" max="8962" width="2.7109375" style="338" customWidth="1"/>
    <col min="8963" max="8963" width="18.5703125" style="338" customWidth="1"/>
    <col min="8964" max="8964" width="1.28515625" style="338" customWidth="1"/>
    <col min="8965" max="8965" width="30.7109375" style="338" customWidth="1"/>
    <col min="8966" max="8970" width="10.7109375" style="338" customWidth="1"/>
    <col min="8971" max="9216" width="11.42578125" style="338"/>
    <col min="9217" max="9217" width="0.140625" style="338" customWidth="1"/>
    <col min="9218" max="9218" width="2.7109375" style="338" customWidth="1"/>
    <col min="9219" max="9219" width="18.5703125" style="338" customWidth="1"/>
    <col min="9220" max="9220" width="1.28515625" style="338" customWidth="1"/>
    <col min="9221" max="9221" width="30.7109375" style="338" customWidth="1"/>
    <col min="9222" max="9226" width="10.7109375" style="338" customWidth="1"/>
    <col min="9227" max="9472" width="11.42578125" style="338"/>
    <col min="9473" max="9473" width="0.140625" style="338" customWidth="1"/>
    <col min="9474" max="9474" width="2.7109375" style="338" customWidth="1"/>
    <col min="9475" max="9475" width="18.5703125" style="338" customWidth="1"/>
    <col min="9476" max="9476" width="1.28515625" style="338" customWidth="1"/>
    <col min="9477" max="9477" width="30.7109375" style="338" customWidth="1"/>
    <col min="9478" max="9482" width="10.7109375" style="338" customWidth="1"/>
    <col min="9483" max="9728" width="11.42578125" style="338"/>
    <col min="9729" max="9729" width="0.140625" style="338" customWidth="1"/>
    <col min="9730" max="9730" width="2.7109375" style="338" customWidth="1"/>
    <col min="9731" max="9731" width="18.5703125" style="338" customWidth="1"/>
    <col min="9732" max="9732" width="1.28515625" style="338" customWidth="1"/>
    <col min="9733" max="9733" width="30.7109375" style="338" customWidth="1"/>
    <col min="9734" max="9738" width="10.7109375" style="338" customWidth="1"/>
    <col min="9739" max="9984" width="11.42578125" style="338"/>
    <col min="9985" max="9985" width="0.140625" style="338" customWidth="1"/>
    <col min="9986" max="9986" width="2.7109375" style="338" customWidth="1"/>
    <col min="9987" max="9987" width="18.5703125" style="338" customWidth="1"/>
    <col min="9988" max="9988" width="1.28515625" style="338" customWidth="1"/>
    <col min="9989" max="9989" width="30.7109375" style="338" customWidth="1"/>
    <col min="9990" max="9994" width="10.7109375" style="338" customWidth="1"/>
    <col min="9995" max="10240" width="11.42578125" style="338"/>
    <col min="10241" max="10241" width="0.140625" style="338" customWidth="1"/>
    <col min="10242" max="10242" width="2.7109375" style="338" customWidth="1"/>
    <col min="10243" max="10243" width="18.5703125" style="338" customWidth="1"/>
    <col min="10244" max="10244" width="1.28515625" style="338" customWidth="1"/>
    <col min="10245" max="10245" width="30.7109375" style="338" customWidth="1"/>
    <col min="10246" max="10250" width="10.7109375" style="338" customWidth="1"/>
    <col min="10251" max="10496" width="11.42578125" style="338"/>
    <col min="10497" max="10497" width="0.140625" style="338" customWidth="1"/>
    <col min="10498" max="10498" width="2.7109375" style="338" customWidth="1"/>
    <col min="10499" max="10499" width="18.5703125" style="338" customWidth="1"/>
    <col min="10500" max="10500" width="1.28515625" style="338" customWidth="1"/>
    <col min="10501" max="10501" width="30.7109375" style="338" customWidth="1"/>
    <col min="10502" max="10506" width="10.7109375" style="338" customWidth="1"/>
    <col min="10507" max="10752" width="11.42578125" style="338"/>
    <col min="10753" max="10753" width="0.140625" style="338" customWidth="1"/>
    <col min="10754" max="10754" width="2.7109375" style="338" customWidth="1"/>
    <col min="10755" max="10755" width="18.5703125" style="338" customWidth="1"/>
    <col min="10756" max="10756" width="1.28515625" style="338" customWidth="1"/>
    <col min="10757" max="10757" width="30.7109375" style="338" customWidth="1"/>
    <col min="10758" max="10762" width="10.7109375" style="338" customWidth="1"/>
    <col min="10763" max="11008" width="11.42578125" style="338"/>
    <col min="11009" max="11009" width="0.140625" style="338" customWidth="1"/>
    <col min="11010" max="11010" width="2.7109375" style="338" customWidth="1"/>
    <col min="11011" max="11011" width="18.5703125" style="338" customWidth="1"/>
    <col min="11012" max="11012" width="1.28515625" style="338" customWidth="1"/>
    <col min="11013" max="11013" width="30.7109375" style="338" customWidth="1"/>
    <col min="11014" max="11018" width="10.7109375" style="338" customWidth="1"/>
    <col min="11019" max="11264" width="11.42578125" style="338"/>
    <col min="11265" max="11265" width="0.140625" style="338" customWidth="1"/>
    <col min="11266" max="11266" width="2.7109375" style="338" customWidth="1"/>
    <col min="11267" max="11267" width="18.5703125" style="338" customWidth="1"/>
    <col min="11268" max="11268" width="1.28515625" style="338" customWidth="1"/>
    <col min="11269" max="11269" width="30.7109375" style="338" customWidth="1"/>
    <col min="11270" max="11274" width="10.7109375" style="338" customWidth="1"/>
    <col min="11275" max="11520" width="11.42578125" style="338"/>
    <col min="11521" max="11521" width="0.140625" style="338" customWidth="1"/>
    <col min="11522" max="11522" width="2.7109375" style="338" customWidth="1"/>
    <col min="11523" max="11523" width="18.5703125" style="338" customWidth="1"/>
    <col min="11524" max="11524" width="1.28515625" style="338" customWidth="1"/>
    <col min="11525" max="11525" width="30.7109375" style="338" customWidth="1"/>
    <col min="11526" max="11530" width="10.7109375" style="338" customWidth="1"/>
    <col min="11531" max="11776" width="11.42578125" style="338"/>
    <col min="11777" max="11777" width="0.140625" style="338" customWidth="1"/>
    <col min="11778" max="11778" width="2.7109375" style="338" customWidth="1"/>
    <col min="11779" max="11779" width="18.5703125" style="338" customWidth="1"/>
    <col min="11780" max="11780" width="1.28515625" style="338" customWidth="1"/>
    <col min="11781" max="11781" width="30.7109375" style="338" customWidth="1"/>
    <col min="11782" max="11786" width="10.7109375" style="338" customWidth="1"/>
    <col min="11787" max="12032" width="11.42578125" style="338"/>
    <col min="12033" max="12033" width="0.140625" style="338" customWidth="1"/>
    <col min="12034" max="12034" width="2.7109375" style="338" customWidth="1"/>
    <col min="12035" max="12035" width="18.5703125" style="338" customWidth="1"/>
    <col min="12036" max="12036" width="1.28515625" style="338" customWidth="1"/>
    <col min="12037" max="12037" width="30.7109375" style="338" customWidth="1"/>
    <col min="12038" max="12042" width="10.7109375" style="338" customWidth="1"/>
    <col min="12043" max="12288" width="11.42578125" style="338"/>
    <col min="12289" max="12289" width="0.140625" style="338" customWidth="1"/>
    <col min="12290" max="12290" width="2.7109375" style="338" customWidth="1"/>
    <col min="12291" max="12291" width="18.5703125" style="338" customWidth="1"/>
    <col min="12292" max="12292" width="1.28515625" style="338" customWidth="1"/>
    <col min="12293" max="12293" width="30.7109375" style="338" customWidth="1"/>
    <col min="12294" max="12298" width="10.7109375" style="338" customWidth="1"/>
    <col min="12299" max="12544" width="11.42578125" style="338"/>
    <col min="12545" max="12545" width="0.140625" style="338" customWidth="1"/>
    <col min="12546" max="12546" width="2.7109375" style="338" customWidth="1"/>
    <col min="12547" max="12547" width="18.5703125" style="338" customWidth="1"/>
    <col min="12548" max="12548" width="1.28515625" style="338" customWidth="1"/>
    <col min="12549" max="12549" width="30.7109375" style="338" customWidth="1"/>
    <col min="12550" max="12554" width="10.7109375" style="338" customWidth="1"/>
    <col min="12555" max="12800" width="11.42578125" style="338"/>
    <col min="12801" max="12801" width="0.140625" style="338" customWidth="1"/>
    <col min="12802" max="12802" width="2.7109375" style="338" customWidth="1"/>
    <col min="12803" max="12803" width="18.5703125" style="338" customWidth="1"/>
    <col min="12804" max="12804" width="1.28515625" style="338" customWidth="1"/>
    <col min="12805" max="12805" width="30.7109375" style="338" customWidth="1"/>
    <col min="12806" max="12810" width="10.7109375" style="338" customWidth="1"/>
    <col min="12811" max="13056" width="11.42578125" style="338"/>
    <col min="13057" max="13057" width="0.140625" style="338" customWidth="1"/>
    <col min="13058" max="13058" width="2.7109375" style="338" customWidth="1"/>
    <col min="13059" max="13059" width="18.5703125" style="338" customWidth="1"/>
    <col min="13060" max="13060" width="1.28515625" style="338" customWidth="1"/>
    <col min="13061" max="13061" width="30.7109375" style="338" customWidth="1"/>
    <col min="13062" max="13066" width="10.7109375" style="338" customWidth="1"/>
    <col min="13067" max="13312" width="11.42578125" style="338"/>
    <col min="13313" max="13313" width="0.140625" style="338" customWidth="1"/>
    <col min="13314" max="13314" width="2.7109375" style="338" customWidth="1"/>
    <col min="13315" max="13315" width="18.5703125" style="338" customWidth="1"/>
    <col min="13316" max="13316" width="1.28515625" style="338" customWidth="1"/>
    <col min="13317" max="13317" width="30.7109375" style="338" customWidth="1"/>
    <col min="13318" max="13322" width="10.7109375" style="338" customWidth="1"/>
    <col min="13323" max="13568" width="11.42578125" style="338"/>
    <col min="13569" max="13569" width="0.140625" style="338" customWidth="1"/>
    <col min="13570" max="13570" width="2.7109375" style="338" customWidth="1"/>
    <col min="13571" max="13571" width="18.5703125" style="338" customWidth="1"/>
    <col min="13572" max="13572" width="1.28515625" style="338" customWidth="1"/>
    <col min="13573" max="13573" width="30.7109375" style="338" customWidth="1"/>
    <col min="13574" max="13578" width="10.7109375" style="338" customWidth="1"/>
    <col min="13579" max="13824" width="11.42578125" style="338"/>
    <col min="13825" max="13825" width="0.140625" style="338" customWidth="1"/>
    <col min="13826" max="13826" width="2.7109375" style="338" customWidth="1"/>
    <col min="13827" max="13827" width="18.5703125" style="338" customWidth="1"/>
    <col min="13828" max="13828" width="1.28515625" style="338" customWidth="1"/>
    <col min="13829" max="13829" width="30.7109375" style="338" customWidth="1"/>
    <col min="13830" max="13834" width="10.7109375" style="338" customWidth="1"/>
    <col min="13835" max="14080" width="11.42578125" style="338"/>
    <col min="14081" max="14081" width="0.140625" style="338" customWidth="1"/>
    <col min="14082" max="14082" width="2.7109375" style="338" customWidth="1"/>
    <col min="14083" max="14083" width="18.5703125" style="338" customWidth="1"/>
    <col min="14084" max="14084" width="1.28515625" style="338" customWidth="1"/>
    <col min="14085" max="14085" width="30.7109375" style="338" customWidth="1"/>
    <col min="14086" max="14090" width="10.7109375" style="338" customWidth="1"/>
    <col min="14091" max="14336" width="11.42578125" style="338"/>
    <col min="14337" max="14337" width="0.140625" style="338" customWidth="1"/>
    <col min="14338" max="14338" width="2.7109375" style="338" customWidth="1"/>
    <col min="14339" max="14339" width="18.5703125" style="338" customWidth="1"/>
    <col min="14340" max="14340" width="1.28515625" style="338" customWidth="1"/>
    <col min="14341" max="14341" width="30.7109375" style="338" customWidth="1"/>
    <col min="14342" max="14346" width="10.7109375" style="338" customWidth="1"/>
    <col min="14347" max="14592" width="11.42578125" style="338"/>
    <col min="14593" max="14593" width="0.140625" style="338" customWidth="1"/>
    <col min="14594" max="14594" width="2.7109375" style="338" customWidth="1"/>
    <col min="14595" max="14595" width="18.5703125" style="338" customWidth="1"/>
    <col min="14596" max="14596" width="1.28515625" style="338" customWidth="1"/>
    <col min="14597" max="14597" width="30.7109375" style="338" customWidth="1"/>
    <col min="14598" max="14602" width="10.7109375" style="338" customWidth="1"/>
    <col min="14603" max="14848" width="11.42578125" style="338"/>
    <col min="14849" max="14849" width="0.140625" style="338" customWidth="1"/>
    <col min="14850" max="14850" width="2.7109375" style="338" customWidth="1"/>
    <col min="14851" max="14851" width="18.5703125" style="338" customWidth="1"/>
    <col min="14852" max="14852" width="1.28515625" style="338" customWidth="1"/>
    <col min="14853" max="14853" width="30.7109375" style="338" customWidth="1"/>
    <col min="14854" max="14858" width="10.7109375" style="338" customWidth="1"/>
    <col min="14859" max="15104" width="11.42578125" style="338"/>
    <col min="15105" max="15105" width="0.140625" style="338" customWidth="1"/>
    <col min="15106" max="15106" width="2.7109375" style="338" customWidth="1"/>
    <col min="15107" max="15107" width="18.5703125" style="338" customWidth="1"/>
    <col min="15108" max="15108" width="1.28515625" style="338" customWidth="1"/>
    <col min="15109" max="15109" width="30.7109375" style="338" customWidth="1"/>
    <col min="15110" max="15114" width="10.7109375" style="338" customWidth="1"/>
    <col min="15115" max="15360" width="11.42578125" style="338"/>
    <col min="15361" max="15361" width="0.140625" style="338" customWidth="1"/>
    <col min="15362" max="15362" width="2.7109375" style="338" customWidth="1"/>
    <col min="15363" max="15363" width="18.5703125" style="338" customWidth="1"/>
    <col min="15364" max="15364" width="1.28515625" style="338" customWidth="1"/>
    <col min="15365" max="15365" width="30.7109375" style="338" customWidth="1"/>
    <col min="15366" max="15370" width="10.7109375" style="338" customWidth="1"/>
    <col min="15371" max="15616" width="11.42578125" style="338"/>
    <col min="15617" max="15617" width="0.140625" style="338" customWidth="1"/>
    <col min="15618" max="15618" width="2.7109375" style="338" customWidth="1"/>
    <col min="15619" max="15619" width="18.5703125" style="338" customWidth="1"/>
    <col min="15620" max="15620" width="1.28515625" style="338" customWidth="1"/>
    <col min="15621" max="15621" width="30.7109375" style="338" customWidth="1"/>
    <col min="15622" max="15626" width="10.7109375" style="338" customWidth="1"/>
    <col min="15627" max="15872" width="11.42578125" style="338"/>
    <col min="15873" max="15873" width="0.140625" style="338" customWidth="1"/>
    <col min="15874" max="15874" width="2.7109375" style="338" customWidth="1"/>
    <col min="15875" max="15875" width="18.5703125" style="338" customWidth="1"/>
    <col min="15876" max="15876" width="1.28515625" style="338" customWidth="1"/>
    <col min="15877" max="15877" width="30.7109375" style="338" customWidth="1"/>
    <col min="15878" max="15882" width="10.7109375" style="338" customWidth="1"/>
    <col min="15883" max="16128" width="11.42578125" style="338"/>
    <col min="16129" max="16129" width="0.140625" style="338" customWidth="1"/>
    <col min="16130" max="16130" width="2.7109375" style="338" customWidth="1"/>
    <col min="16131" max="16131" width="18.5703125" style="338" customWidth="1"/>
    <col min="16132" max="16132" width="1.28515625" style="338" customWidth="1"/>
    <col min="16133" max="16133" width="30.7109375" style="338" customWidth="1"/>
    <col min="16134" max="16138" width="10.7109375" style="338" customWidth="1"/>
    <col min="16139" max="16384" width="11.42578125" style="338"/>
  </cols>
  <sheetData>
    <row r="1" spans="1:7" s="335" customFormat="1" ht="0.75" customHeight="1"/>
    <row r="2" spans="1:7" s="335" customFormat="1" ht="21" customHeight="1">
      <c r="B2" s="336"/>
      <c r="E2" s="92" t="s">
        <v>50</v>
      </c>
      <c r="F2" s="342"/>
      <c r="G2" s="342"/>
    </row>
    <row r="3" spans="1:7" s="335" customFormat="1" ht="15" customHeight="1">
      <c r="E3" s="386" t="s">
        <v>176</v>
      </c>
      <c r="F3" s="343"/>
      <c r="G3" s="343"/>
    </row>
    <row r="4" spans="1:7" s="267" customFormat="1" ht="20.25" customHeight="1">
      <c r="B4" s="266"/>
      <c r="C4" s="6" t="str">
        <f>Indice!C4</f>
        <v>Producción de energía eléctrica</v>
      </c>
    </row>
    <row r="5" spans="1:7" s="267" customFormat="1" ht="12.75" customHeight="1">
      <c r="B5" s="266"/>
      <c r="C5" s="337"/>
    </row>
    <row r="6" spans="1:7" s="267" customFormat="1" ht="13.5" customHeight="1">
      <c r="B6" s="266"/>
      <c r="C6" s="269"/>
      <c r="D6" s="270"/>
      <c r="E6" s="270"/>
    </row>
    <row r="7" spans="1:7" s="267" customFormat="1" ht="12.75" customHeight="1">
      <c r="B7" s="266"/>
      <c r="C7" s="1066" t="s">
        <v>534</v>
      </c>
      <c r="D7" s="270"/>
      <c r="E7" s="626"/>
    </row>
    <row r="8" spans="1:7" s="335" customFormat="1" ht="12.75" customHeight="1">
      <c r="A8" s="267"/>
      <c r="B8" s="266"/>
      <c r="C8" s="1066"/>
      <c r="D8" s="270"/>
      <c r="E8" s="626"/>
      <c r="F8" s="298"/>
      <c r="G8" s="298"/>
    </row>
    <row r="9" spans="1:7" s="335" customFormat="1" ht="12.75" customHeight="1">
      <c r="A9" s="267"/>
      <c r="B9" s="266"/>
      <c r="C9" s="1066"/>
      <c r="D9" s="270"/>
      <c r="E9" s="626"/>
      <c r="F9" s="298"/>
      <c r="G9" s="298"/>
    </row>
    <row r="10" spans="1:7" s="335" customFormat="1" ht="12.75" customHeight="1">
      <c r="A10" s="267"/>
      <c r="B10" s="266"/>
      <c r="C10" s="514" t="s">
        <v>524</v>
      </c>
      <c r="D10" s="270"/>
      <c r="E10" s="626"/>
      <c r="F10" s="298"/>
      <c r="G10" s="298"/>
    </row>
    <row r="11" spans="1:7" s="335" customFormat="1" ht="12.75" customHeight="1">
      <c r="A11" s="267"/>
      <c r="B11" s="266"/>
      <c r="D11" s="270"/>
      <c r="E11" s="788"/>
      <c r="F11" s="298"/>
      <c r="G11" s="298"/>
    </row>
    <row r="12" spans="1:7" s="335" customFormat="1" ht="12.75" customHeight="1">
      <c r="A12" s="267"/>
      <c r="B12" s="266"/>
      <c r="D12" s="270"/>
      <c r="E12" s="788"/>
      <c r="F12" s="298"/>
      <c r="G12" s="298"/>
    </row>
    <row r="13" spans="1:7" s="335" customFormat="1" ht="12.75" customHeight="1">
      <c r="A13" s="267"/>
      <c r="B13" s="266"/>
      <c r="C13" s="269"/>
      <c r="D13" s="270"/>
      <c r="E13" s="788"/>
      <c r="F13" s="298"/>
      <c r="G13" s="298"/>
    </row>
    <row r="14" spans="1:7" s="335" customFormat="1" ht="12.75" customHeight="1">
      <c r="A14" s="267"/>
      <c r="B14" s="266"/>
      <c r="C14" s="269"/>
      <c r="D14" s="270"/>
      <c r="E14" s="788"/>
      <c r="F14" s="298"/>
      <c r="G14" s="298"/>
    </row>
    <row r="15" spans="1:7" s="335" customFormat="1" ht="12.75" customHeight="1">
      <c r="A15" s="267"/>
      <c r="B15" s="266"/>
      <c r="C15" s="269"/>
      <c r="D15" s="270"/>
      <c r="E15" s="788"/>
      <c r="F15" s="298"/>
      <c r="G15" s="298"/>
    </row>
    <row r="16" spans="1:7" s="335" customFormat="1" ht="12.75" customHeight="1">
      <c r="A16" s="267"/>
      <c r="B16" s="266"/>
      <c r="C16" s="269"/>
      <c r="D16" s="270"/>
      <c r="E16" s="788"/>
      <c r="F16" s="298"/>
      <c r="G16" s="298"/>
    </row>
    <row r="17" spans="1:11" s="335" customFormat="1" ht="12.75" customHeight="1">
      <c r="A17" s="267"/>
      <c r="B17" s="266"/>
      <c r="C17" s="269"/>
      <c r="D17" s="270"/>
      <c r="E17" s="788"/>
      <c r="F17" s="298"/>
      <c r="G17" s="298"/>
    </row>
    <row r="18" spans="1:11" s="335" customFormat="1" ht="12.75" customHeight="1">
      <c r="A18" s="267"/>
      <c r="B18" s="266"/>
      <c r="C18" s="269"/>
      <c r="D18" s="270"/>
      <c r="E18" s="788"/>
      <c r="F18" s="298"/>
      <c r="G18" s="298"/>
    </row>
    <row r="19" spans="1:11" s="335" customFormat="1" ht="12.75" customHeight="1">
      <c r="A19" s="267"/>
      <c r="B19" s="266"/>
      <c r="C19" s="269"/>
      <c r="D19" s="270"/>
      <c r="E19" s="788"/>
      <c r="F19" s="298"/>
      <c r="G19" s="298"/>
    </row>
    <row r="20" spans="1:11" s="335" customFormat="1" ht="12.75" customHeight="1">
      <c r="A20" s="267"/>
      <c r="B20" s="266"/>
      <c r="C20" s="269"/>
      <c r="D20" s="270"/>
      <c r="E20" s="788"/>
      <c r="F20" s="298"/>
      <c r="G20" s="298"/>
    </row>
    <row r="21" spans="1:11" s="335" customFormat="1" ht="12.75" customHeight="1">
      <c r="A21" s="267"/>
      <c r="B21" s="266"/>
      <c r="C21" s="269"/>
      <c r="D21" s="270"/>
      <c r="E21" s="788"/>
      <c r="F21" s="298"/>
      <c r="G21" s="298"/>
    </row>
    <row r="22" spans="1:11">
      <c r="E22" s="789"/>
    </row>
    <row r="23" spans="1:11">
      <c r="E23" s="789"/>
      <c r="H23" s="339"/>
      <c r="I23" s="339"/>
      <c r="J23" s="339"/>
      <c r="K23" s="339"/>
    </row>
    <row r="24" spans="1:11">
      <c r="E24" s="790"/>
      <c r="F24" s="341"/>
      <c r="G24" s="341"/>
      <c r="H24" s="339"/>
      <c r="I24" s="339"/>
      <c r="J24" s="339"/>
      <c r="K24" s="339"/>
    </row>
    <row r="25" spans="1:11" ht="19.899999999999999" customHeight="1">
      <c r="E25" s="1050" t="s">
        <v>421</v>
      </c>
      <c r="F25" s="340"/>
      <c r="G25" s="340"/>
      <c r="H25" s="339"/>
      <c r="I25" s="339"/>
      <c r="J25" s="339"/>
      <c r="K25" s="339"/>
    </row>
    <row r="26" spans="1:11">
      <c r="E26" s="1052" t="s">
        <v>422</v>
      </c>
      <c r="F26" s="340"/>
      <c r="G26" s="340"/>
      <c r="H26" s="339"/>
      <c r="I26" s="339"/>
      <c r="J26" s="339"/>
      <c r="K26" s="339"/>
    </row>
    <row r="27" spans="1:11">
      <c r="E27" s="1051" t="s">
        <v>604</v>
      </c>
      <c r="F27" s="341"/>
      <c r="G27" s="341"/>
    </row>
    <row r="28" spans="1:11">
      <c r="E28" s="1052" t="s">
        <v>603</v>
      </c>
      <c r="F28" s="341"/>
      <c r="G28" s="341"/>
      <c r="H28" s="339"/>
      <c r="I28" s="339"/>
      <c r="J28" s="339"/>
      <c r="K28" s="339"/>
    </row>
    <row r="29" spans="1:11">
      <c r="F29" s="341"/>
      <c r="G29" s="341"/>
      <c r="H29" s="339"/>
      <c r="I29" s="339"/>
      <c r="J29" s="339"/>
      <c r="K29" s="339"/>
    </row>
    <row r="30" spans="1:11">
      <c r="F30" s="341"/>
      <c r="G30" s="341"/>
      <c r="H30" s="339"/>
      <c r="I30" s="339"/>
      <c r="J30" s="339"/>
      <c r="K30" s="339"/>
    </row>
    <row r="31" spans="1:11" ht="12.75" customHeight="1">
      <c r="E31" s="451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28"/>
  <sheetViews>
    <sheetView showGridLines="0" showRowColHeaders="0" zoomScaleNormal="100" workbookViewId="0"/>
  </sheetViews>
  <sheetFormatPr baseColWidth="10" defaultRowHeight="12.75"/>
  <cols>
    <col min="1" max="1" width="0.140625" style="335" customWidth="1"/>
    <col min="2" max="2" width="2.7109375" style="335" customWidth="1"/>
    <col min="3" max="3" width="23.7109375" style="335" customWidth="1"/>
    <col min="4" max="4" width="1.28515625" style="335" customWidth="1"/>
    <col min="5" max="5" width="105.7109375" style="335" customWidth="1"/>
    <col min="6" max="10" width="10.7109375" style="338" customWidth="1"/>
    <col min="11" max="256" width="11.42578125" style="338"/>
    <col min="257" max="257" width="0.140625" style="338" customWidth="1"/>
    <col min="258" max="258" width="2.7109375" style="338" customWidth="1"/>
    <col min="259" max="259" width="18.5703125" style="338" customWidth="1"/>
    <col min="260" max="260" width="1.28515625" style="338" customWidth="1"/>
    <col min="261" max="261" width="30.7109375" style="338" customWidth="1"/>
    <col min="262" max="266" width="10.7109375" style="338" customWidth="1"/>
    <col min="267" max="512" width="11.42578125" style="338"/>
    <col min="513" max="513" width="0.140625" style="338" customWidth="1"/>
    <col min="514" max="514" width="2.7109375" style="338" customWidth="1"/>
    <col min="515" max="515" width="18.5703125" style="338" customWidth="1"/>
    <col min="516" max="516" width="1.28515625" style="338" customWidth="1"/>
    <col min="517" max="517" width="30.7109375" style="338" customWidth="1"/>
    <col min="518" max="522" width="10.7109375" style="338" customWidth="1"/>
    <col min="523" max="768" width="11.42578125" style="338"/>
    <col min="769" max="769" width="0.140625" style="338" customWidth="1"/>
    <col min="770" max="770" width="2.7109375" style="338" customWidth="1"/>
    <col min="771" max="771" width="18.5703125" style="338" customWidth="1"/>
    <col min="772" max="772" width="1.28515625" style="338" customWidth="1"/>
    <col min="773" max="773" width="30.7109375" style="338" customWidth="1"/>
    <col min="774" max="778" width="10.7109375" style="338" customWidth="1"/>
    <col min="779" max="1024" width="11.42578125" style="338"/>
    <col min="1025" max="1025" width="0.140625" style="338" customWidth="1"/>
    <col min="1026" max="1026" width="2.7109375" style="338" customWidth="1"/>
    <col min="1027" max="1027" width="18.5703125" style="338" customWidth="1"/>
    <col min="1028" max="1028" width="1.28515625" style="338" customWidth="1"/>
    <col min="1029" max="1029" width="30.7109375" style="338" customWidth="1"/>
    <col min="1030" max="1034" width="10.7109375" style="338" customWidth="1"/>
    <col min="1035" max="1280" width="11.42578125" style="338"/>
    <col min="1281" max="1281" width="0.140625" style="338" customWidth="1"/>
    <col min="1282" max="1282" width="2.7109375" style="338" customWidth="1"/>
    <col min="1283" max="1283" width="18.5703125" style="338" customWidth="1"/>
    <col min="1284" max="1284" width="1.28515625" style="338" customWidth="1"/>
    <col min="1285" max="1285" width="30.7109375" style="338" customWidth="1"/>
    <col min="1286" max="1290" width="10.7109375" style="338" customWidth="1"/>
    <col min="1291" max="1536" width="11.42578125" style="338"/>
    <col min="1537" max="1537" width="0.140625" style="338" customWidth="1"/>
    <col min="1538" max="1538" width="2.7109375" style="338" customWidth="1"/>
    <col min="1539" max="1539" width="18.5703125" style="338" customWidth="1"/>
    <col min="1540" max="1540" width="1.28515625" style="338" customWidth="1"/>
    <col min="1541" max="1541" width="30.7109375" style="338" customWidth="1"/>
    <col min="1542" max="1546" width="10.7109375" style="338" customWidth="1"/>
    <col min="1547" max="1792" width="11.42578125" style="338"/>
    <col min="1793" max="1793" width="0.140625" style="338" customWidth="1"/>
    <col min="1794" max="1794" width="2.7109375" style="338" customWidth="1"/>
    <col min="1795" max="1795" width="18.5703125" style="338" customWidth="1"/>
    <col min="1796" max="1796" width="1.28515625" style="338" customWidth="1"/>
    <col min="1797" max="1797" width="30.7109375" style="338" customWidth="1"/>
    <col min="1798" max="1802" width="10.7109375" style="338" customWidth="1"/>
    <col min="1803" max="2048" width="11.42578125" style="338"/>
    <col min="2049" max="2049" width="0.140625" style="338" customWidth="1"/>
    <col min="2050" max="2050" width="2.7109375" style="338" customWidth="1"/>
    <col min="2051" max="2051" width="18.5703125" style="338" customWidth="1"/>
    <col min="2052" max="2052" width="1.28515625" style="338" customWidth="1"/>
    <col min="2053" max="2053" width="30.7109375" style="338" customWidth="1"/>
    <col min="2054" max="2058" width="10.7109375" style="338" customWidth="1"/>
    <col min="2059" max="2304" width="11.42578125" style="338"/>
    <col min="2305" max="2305" width="0.140625" style="338" customWidth="1"/>
    <col min="2306" max="2306" width="2.7109375" style="338" customWidth="1"/>
    <col min="2307" max="2307" width="18.5703125" style="338" customWidth="1"/>
    <col min="2308" max="2308" width="1.28515625" style="338" customWidth="1"/>
    <col min="2309" max="2309" width="30.7109375" style="338" customWidth="1"/>
    <col min="2310" max="2314" width="10.7109375" style="338" customWidth="1"/>
    <col min="2315" max="2560" width="11.42578125" style="338"/>
    <col min="2561" max="2561" width="0.140625" style="338" customWidth="1"/>
    <col min="2562" max="2562" width="2.7109375" style="338" customWidth="1"/>
    <col min="2563" max="2563" width="18.5703125" style="338" customWidth="1"/>
    <col min="2564" max="2564" width="1.28515625" style="338" customWidth="1"/>
    <col min="2565" max="2565" width="30.7109375" style="338" customWidth="1"/>
    <col min="2566" max="2570" width="10.7109375" style="338" customWidth="1"/>
    <col min="2571" max="2816" width="11.42578125" style="338"/>
    <col min="2817" max="2817" width="0.140625" style="338" customWidth="1"/>
    <col min="2818" max="2818" width="2.7109375" style="338" customWidth="1"/>
    <col min="2819" max="2819" width="18.5703125" style="338" customWidth="1"/>
    <col min="2820" max="2820" width="1.28515625" style="338" customWidth="1"/>
    <col min="2821" max="2821" width="30.7109375" style="338" customWidth="1"/>
    <col min="2822" max="2826" width="10.7109375" style="338" customWidth="1"/>
    <col min="2827" max="3072" width="11.42578125" style="338"/>
    <col min="3073" max="3073" width="0.140625" style="338" customWidth="1"/>
    <col min="3074" max="3074" width="2.7109375" style="338" customWidth="1"/>
    <col min="3075" max="3075" width="18.5703125" style="338" customWidth="1"/>
    <col min="3076" max="3076" width="1.28515625" style="338" customWidth="1"/>
    <col min="3077" max="3077" width="30.7109375" style="338" customWidth="1"/>
    <col min="3078" max="3082" width="10.7109375" style="338" customWidth="1"/>
    <col min="3083" max="3328" width="11.42578125" style="338"/>
    <col min="3329" max="3329" width="0.140625" style="338" customWidth="1"/>
    <col min="3330" max="3330" width="2.7109375" style="338" customWidth="1"/>
    <col min="3331" max="3331" width="18.5703125" style="338" customWidth="1"/>
    <col min="3332" max="3332" width="1.28515625" style="338" customWidth="1"/>
    <col min="3333" max="3333" width="30.7109375" style="338" customWidth="1"/>
    <col min="3334" max="3338" width="10.7109375" style="338" customWidth="1"/>
    <col min="3339" max="3584" width="11.42578125" style="338"/>
    <col min="3585" max="3585" width="0.140625" style="338" customWidth="1"/>
    <col min="3586" max="3586" width="2.7109375" style="338" customWidth="1"/>
    <col min="3587" max="3587" width="18.5703125" style="338" customWidth="1"/>
    <col min="3588" max="3588" width="1.28515625" style="338" customWidth="1"/>
    <col min="3589" max="3589" width="30.7109375" style="338" customWidth="1"/>
    <col min="3590" max="3594" width="10.7109375" style="338" customWidth="1"/>
    <col min="3595" max="3840" width="11.42578125" style="338"/>
    <col min="3841" max="3841" width="0.140625" style="338" customWidth="1"/>
    <col min="3842" max="3842" width="2.7109375" style="338" customWidth="1"/>
    <col min="3843" max="3843" width="18.5703125" style="338" customWidth="1"/>
    <col min="3844" max="3844" width="1.28515625" style="338" customWidth="1"/>
    <col min="3845" max="3845" width="30.7109375" style="338" customWidth="1"/>
    <col min="3846" max="3850" width="10.7109375" style="338" customWidth="1"/>
    <col min="3851" max="4096" width="11.42578125" style="338"/>
    <col min="4097" max="4097" width="0.140625" style="338" customWidth="1"/>
    <col min="4098" max="4098" width="2.7109375" style="338" customWidth="1"/>
    <col min="4099" max="4099" width="18.5703125" style="338" customWidth="1"/>
    <col min="4100" max="4100" width="1.28515625" style="338" customWidth="1"/>
    <col min="4101" max="4101" width="30.7109375" style="338" customWidth="1"/>
    <col min="4102" max="4106" width="10.7109375" style="338" customWidth="1"/>
    <col min="4107" max="4352" width="11.42578125" style="338"/>
    <col min="4353" max="4353" width="0.140625" style="338" customWidth="1"/>
    <col min="4354" max="4354" width="2.7109375" style="338" customWidth="1"/>
    <col min="4355" max="4355" width="18.5703125" style="338" customWidth="1"/>
    <col min="4356" max="4356" width="1.28515625" style="338" customWidth="1"/>
    <col min="4357" max="4357" width="30.7109375" style="338" customWidth="1"/>
    <col min="4358" max="4362" width="10.7109375" style="338" customWidth="1"/>
    <col min="4363" max="4608" width="11.42578125" style="338"/>
    <col min="4609" max="4609" width="0.140625" style="338" customWidth="1"/>
    <col min="4610" max="4610" width="2.7109375" style="338" customWidth="1"/>
    <col min="4611" max="4611" width="18.5703125" style="338" customWidth="1"/>
    <col min="4612" max="4612" width="1.28515625" style="338" customWidth="1"/>
    <col min="4613" max="4613" width="30.7109375" style="338" customWidth="1"/>
    <col min="4614" max="4618" width="10.7109375" style="338" customWidth="1"/>
    <col min="4619" max="4864" width="11.42578125" style="338"/>
    <col min="4865" max="4865" width="0.140625" style="338" customWidth="1"/>
    <col min="4866" max="4866" width="2.7109375" style="338" customWidth="1"/>
    <col min="4867" max="4867" width="18.5703125" style="338" customWidth="1"/>
    <col min="4868" max="4868" width="1.28515625" style="338" customWidth="1"/>
    <col min="4869" max="4869" width="30.7109375" style="338" customWidth="1"/>
    <col min="4870" max="4874" width="10.7109375" style="338" customWidth="1"/>
    <col min="4875" max="5120" width="11.42578125" style="338"/>
    <col min="5121" max="5121" width="0.140625" style="338" customWidth="1"/>
    <col min="5122" max="5122" width="2.7109375" style="338" customWidth="1"/>
    <col min="5123" max="5123" width="18.5703125" style="338" customWidth="1"/>
    <col min="5124" max="5124" width="1.28515625" style="338" customWidth="1"/>
    <col min="5125" max="5125" width="30.7109375" style="338" customWidth="1"/>
    <col min="5126" max="5130" width="10.7109375" style="338" customWidth="1"/>
    <col min="5131" max="5376" width="11.42578125" style="338"/>
    <col min="5377" max="5377" width="0.140625" style="338" customWidth="1"/>
    <col min="5378" max="5378" width="2.7109375" style="338" customWidth="1"/>
    <col min="5379" max="5379" width="18.5703125" style="338" customWidth="1"/>
    <col min="5380" max="5380" width="1.28515625" style="338" customWidth="1"/>
    <col min="5381" max="5381" width="30.7109375" style="338" customWidth="1"/>
    <col min="5382" max="5386" width="10.7109375" style="338" customWidth="1"/>
    <col min="5387" max="5632" width="11.42578125" style="338"/>
    <col min="5633" max="5633" width="0.140625" style="338" customWidth="1"/>
    <col min="5634" max="5634" width="2.7109375" style="338" customWidth="1"/>
    <col min="5635" max="5635" width="18.5703125" style="338" customWidth="1"/>
    <col min="5636" max="5636" width="1.28515625" style="338" customWidth="1"/>
    <col min="5637" max="5637" width="30.7109375" style="338" customWidth="1"/>
    <col min="5638" max="5642" width="10.7109375" style="338" customWidth="1"/>
    <col min="5643" max="5888" width="11.42578125" style="338"/>
    <col min="5889" max="5889" width="0.140625" style="338" customWidth="1"/>
    <col min="5890" max="5890" width="2.7109375" style="338" customWidth="1"/>
    <col min="5891" max="5891" width="18.5703125" style="338" customWidth="1"/>
    <col min="5892" max="5892" width="1.28515625" style="338" customWidth="1"/>
    <col min="5893" max="5893" width="30.7109375" style="338" customWidth="1"/>
    <col min="5894" max="5898" width="10.7109375" style="338" customWidth="1"/>
    <col min="5899" max="6144" width="11.42578125" style="338"/>
    <col min="6145" max="6145" width="0.140625" style="338" customWidth="1"/>
    <col min="6146" max="6146" width="2.7109375" style="338" customWidth="1"/>
    <col min="6147" max="6147" width="18.5703125" style="338" customWidth="1"/>
    <col min="6148" max="6148" width="1.28515625" style="338" customWidth="1"/>
    <col min="6149" max="6149" width="30.7109375" style="338" customWidth="1"/>
    <col min="6150" max="6154" width="10.7109375" style="338" customWidth="1"/>
    <col min="6155" max="6400" width="11.42578125" style="338"/>
    <col min="6401" max="6401" width="0.140625" style="338" customWidth="1"/>
    <col min="6402" max="6402" width="2.7109375" style="338" customWidth="1"/>
    <col min="6403" max="6403" width="18.5703125" style="338" customWidth="1"/>
    <col min="6404" max="6404" width="1.28515625" style="338" customWidth="1"/>
    <col min="6405" max="6405" width="30.7109375" style="338" customWidth="1"/>
    <col min="6406" max="6410" width="10.7109375" style="338" customWidth="1"/>
    <col min="6411" max="6656" width="11.42578125" style="338"/>
    <col min="6657" max="6657" width="0.140625" style="338" customWidth="1"/>
    <col min="6658" max="6658" width="2.7109375" style="338" customWidth="1"/>
    <col min="6659" max="6659" width="18.5703125" style="338" customWidth="1"/>
    <col min="6660" max="6660" width="1.28515625" style="338" customWidth="1"/>
    <col min="6661" max="6661" width="30.7109375" style="338" customWidth="1"/>
    <col min="6662" max="6666" width="10.7109375" style="338" customWidth="1"/>
    <col min="6667" max="6912" width="11.42578125" style="338"/>
    <col min="6913" max="6913" width="0.140625" style="338" customWidth="1"/>
    <col min="6914" max="6914" width="2.7109375" style="338" customWidth="1"/>
    <col min="6915" max="6915" width="18.5703125" style="338" customWidth="1"/>
    <col min="6916" max="6916" width="1.28515625" style="338" customWidth="1"/>
    <col min="6917" max="6917" width="30.7109375" style="338" customWidth="1"/>
    <col min="6918" max="6922" width="10.7109375" style="338" customWidth="1"/>
    <col min="6923" max="7168" width="11.42578125" style="338"/>
    <col min="7169" max="7169" width="0.140625" style="338" customWidth="1"/>
    <col min="7170" max="7170" width="2.7109375" style="338" customWidth="1"/>
    <col min="7171" max="7171" width="18.5703125" style="338" customWidth="1"/>
    <col min="7172" max="7172" width="1.28515625" style="338" customWidth="1"/>
    <col min="7173" max="7173" width="30.7109375" style="338" customWidth="1"/>
    <col min="7174" max="7178" width="10.7109375" style="338" customWidth="1"/>
    <col min="7179" max="7424" width="11.42578125" style="338"/>
    <col min="7425" max="7425" width="0.140625" style="338" customWidth="1"/>
    <col min="7426" max="7426" width="2.7109375" style="338" customWidth="1"/>
    <col min="7427" max="7427" width="18.5703125" style="338" customWidth="1"/>
    <col min="7428" max="7428" width="1.28515625" style="338" customWidth="1"/>
    <col min="7429" max="7429" width="30.7109375" style="338" customWidth="1"/>
    <col min="7430" max="7434" width="10.7109375" style="338" customWidth="1"/>
    <col min="7435" max="7680" width="11.42578125" style="338"/>
    <col min="7681" max="7681" width="0.140625" style="338" customWidth="1"/>
    <col min="7682" max="7682" width="2.7109375" style="338" customWidth="1"/>
    <col min="7683" max="7683" width="18.5703125" style="338" customWidth="1"/>
    <col min="7684" max="7684" width="1.28515625" style="338" customWidth="1"/>
    <col min="7685" max="7685" width="30.7109375" style="338" customWidth="1"/>
    <col min="7686" max="7690" width="10.7109375" style="338" customWidth="1"/>
    <col min="7691" max="7936" width="11.42578125" style="338"/>
    <col min="7937" max="7937" width="0.140625" style="338" customWidth="1"/>
    <col min="7938" max="7938" width="2.7109375" style="338" customWidth="1"/>
    <col min="7939" max="7939" width="18.5703125" style="338" customWidth="1"/>
    <col min="7940" max="7940" width="1.28515625" style="338" customWidth="1"/>
    <col min="7941" max="7941" width="30.7109375" style="338" customWidth="1"/>
    <col min="7942" max="7946" width="10.7109375" style="338" customWidth="1"/>
    <col min="7947" max="8192" width="11.42578125" style="338"/>
    <col min="8193" max="8193" width="0.140625" style="338" customWidth="1"/>
    <col min="8194" max="8194" width="2.7109375" style="338" customWidth="1"/>
    <col min="8195" max="8195" width="18.5703125" style="338" customWidth="1"/>
    <col min="8196" max="8196" width="1.28515625" style="338" customWidth="1"/>
    <col min="8197" max="8197" width="30.7109375" style="338" customWidth="1"/>
    <col min="8198" max="8202" width="10.7109375" style="338" customWidth="1"/>
    <col min="8203" max="8448" width="11.42578125" style="338"/>
    <col min="8449" max="8449" width="0.140625" style="338" customWidth="1"/>
    <col min="8450" max="8450" width="2.7109375" style="338" customWidth="1"/>
    <col min="8451" max="8451" width="18.5703125" style="338" customWidth="1"/>
    <col min="8452" max="8452" width="1.28515625" style="338" customWidth="1"/>
    <col min="8453" max="8453" width="30.7109375" style="338" customWidth="1"/>
    <col min="8454" max="8458" width="10.7109375" style="338" customWidth="1"/>
    <col min="8459" max="8704" width="11.42578125" style="338"/>
    <col min="8705" max="8705" width="0.140625" style="338" customWidth="1"/>
    <col min="8706" max="8706" width="2.7109375" style="338" customWidth="1"/>
    <col min="8707" max="8707" width="18.5703125" style="338" customWidth="1"/>
    <col min="8708" max="8708" width="1.28515625" style="338" customWidth="1"/>
    <col min="8709" max="8709" width="30.7109375" style="338" customWidth="1"/>
    <col min="8710" max="8714" width="10.7109375" style="338" customWidth="1"/>
    <col min="8715" max="8960" width="11.42578125" style="338"/>
    <col min="8961" max="8961" width="0.140625" style="338" customWidth="1"/>
    <col min="8962" max="8962" width="2.7109375" style="338" customWidth="1"/>
    <col min="8963" max="8963" width="18.5703125" style="338" customWidth="1"/>
    <col min="8964" max="8964" width="1.28515625" style="338" customWidth="1"/>
    <col min="8965" max="8965" width="30.7109375" style="338" customWidth="1"/>
    <col min="8966" max="8970" width="10.7109375" style="338" customWidth="1"/>
    <col min="8971" max="9216" width="11.42578125" style="338"/>
    <col min="9217" max="9217" width="0.140625" style="338" customWidth="1"/>
    <col min="9218" max="9218" width="2.7109375" style="338" customWidth="1"/>
    <col min="9219" max="9219" width="18.5703125" style="338" customWidth="1"/>
    <col min="9220" max="9220" width="1.28515625" style="338" customWidth="1"/>
    <col min="9221" max="9221" width="30.7109375" style="338" customWidth="1"/>
    <col min="9222" max="9226" width="10.7109375" style="338" customWidth="1"/>
    <col min="9227" max="9472" width="11.42578125" style="338"/>
    <col min="9473" max="9473" width="0.140625" style="338" customWidth="1"/>
    <col min="9474" max="9474" width="2.7109375" style="338" customWidth="1"/>
    <col min="9475" max="9475" width="18.5703125" style="338" customWidth="1"/>
    <col min="9476" max="9476" width="1.28515625" style="338" customWidth="1"/>
    <col min="9477" max="9477" width="30.7109375" style="338" customWidth="1"/>
    <col min="9478" max="9482" width="10.7109375" style="338" customWidth="1"/>
    <col min="9483" max="9728" width="11.42578125" style="338"/>
    <col min="9729" max="9729" width="0.140625" style="338" customWidth="1"/>
    <col min="9730" max="9730" width="2.7109375" style="338" customWidth="1"/>
    <col min="9731" max="9731" width="18.5703125" style="338" customWidth="1"/>
    <col min="9732" max="9732" width="1.28515625" style="338" customWidth="1"/>
    <col min="9733" max="9733" width="30.7109375" style="338" customWidth="1"/>
    <col min="9734" max="9738" width="10.7109375" style="338" customWidth="1"/>
    <col min="9739" max="9984" width="11.42578125" style="338"/>
    <col min="9985" max="9985" width="0.140625" style="338" customWidth="1"/>
    <col min="9986" max="9986" width="2.7109375" style="338" customWidth="1"/>
    <col min="9987" max="9987" width="18.5703125" style="338" customWidth="1"/>
    <col min="9988" max="9988" width="1.28515625" style="338" customWidth="1"/>
    <col min="9989" max="9989" width="30.7109375" style="338" customWidth="1"/>
    <col min="9990" max="9994" width="10.7109375" style="338" customWidth="1"/>
    <col min="9995" max="10240" width="11.42578125" style="338"/>
    <col min="10241" max="10241" width="0.140625" style="338" customWidth="1"/>
    <col min="10242" max="10242" width="2.7109375" style="338" customWidth="1"/>
    <col min="10243" max="10243" width="18.5703125" style="338" customWidth="1"/>
    <col min="10244" max="10244" width="1.28515625" style="338" customWidth="1"/>
    <col min="10245" max="10245" width="30.7109375" style="338" customWidth="1"/>
    <col min="10246" max="10250" width="10.7109375" style="338" customWidth="1"/>
    <col min="10251" max="10496" width="11.42578125" style="338"/>
    <col min="10497" max="10497" width="0.140625" style="338" customWidth="1"/>
    <col min="10498" max="10498" width="2.7109375" style="338" customWidth="1"/>
    <col min="10499" max="10499" width="18.5703125" style="338" customWidth="1"/>
    <col min="10500" max="10500" width="1.28515625" style="338" customWidth="1"/>
    <col min="10501" max="10501" width="30.7109375" style="338" customWidth="1"/>
    <col min="10502" max="10506" width="10.7109375" style="338" customWidth="1"/>
    <col min="10507" max="10752" width="11.42578125" style="338"/>
    <col min="10753" max="10753" width="0.140625" style="338" customWidth="1"/>
    <col min="10754" max="10754" width="2.7109375" style="338" customWidth="1"/>
    <col min="10755" max="10755" width="18.5703125" style="338" customWidth="1"/>
    <col min="10756" max="10756" width="1.28515625" style="338" customWidth="1"/>
    <col min="10757" max="10757" width="30.7109375" style="338" customWidth="1"/>
    <col min="10758" max="10762" width="10.7109375" style="338" customWidth="1"/>
    <col min="10763" max="11008" width="11.42578125" style="338"/>
    <col min="11009" max="11009" width="0.140625" style="338" customWidth="1"/>
    <col min="11010" max="11010" width="2.7109375" style="338" customWidth="1"/>
    <col min="11011" max="11011" width="18.5703125" style="338" customWidth="1"/>
    <col min="11012" max="11012" width="1.28515625" style="338" customWidth="1"/>
    <col min="11013" max="11013" width="30.7109375" style="338" customWidth="1"/>
    <col min="11014" max="11018" width="10.7109375" style="338" customWidth="1"/>
    <col min="11019" max="11264" width="11.42578125" style="338"/>
    <col min="11265" max="11265" width="0.140625" style="338" customWidth="1"/>
    <col min="11266" max="11266" width="2.7109375" style="338" customWidth="1"/>
    <col min="11267" max="11267" width="18.5703125" style="338" customWidth="1"/>
    <col min="11268" max="11268" width="1.28515625" style="338" customWidth="1"/>
    <col min="11269" max="11269" width="30.7109375" style="338" customWidth="1"/>
    <col min="11270" max="11274" width="10.7109375" style="338" customWidth="1"/>
    <col min="11275" max="11520" width="11.42578125" style="338"/>
    <col min="11521" max="11521" width="0.140625" style="338" customWidth="1"/>
    <col min="11522" max="11522" width="2.7109375" style="338" customWidth="1"/>
    <col min="11523" max="11523" width="18.5703125" style="338" customWidth="1"/>
    <col min="11524" max="11524" width="1.28515625" style="338" customWidth="1"/>
    <col min="11525" max="11525" width="30.7109375" style="338" customWidth="1"/>
    <col min="11526" max="11530" width="10.7109375" style="338" customWidth="1"/>
    <col min="11531" max="11776" width="11.42578125" style="338"/>
    <col min="11777" max="11777" width="0.140625" style="338" customWidth="1"/>
    <col min="11778" max="11778" width="2.7109375" style="338" customWidth="1"/>
    <col min="11779" max="11779" width="18.5703125" style="338" customWidth="1"/>
    <col min="11780" max="11780" width="1.28515625" style="338" customWidth="1"/>
    <col min="11781" max="11781" width="30.7109375" style="338" customWidth="1"/>
    <col min="11782" max="11786" width="10.7109375" style="338" customWidth="1"/>
    <col min="11787" max="12032" width="11.42578125" style="338"/>
    <col min="12033" max="12033" width="0.140625" style="338" customWidth="1"/>
    <col min="12034" max="12034" width="2.7109375" style="338" customWidth="1"/>
    <col min="12035" max="12035" width="18.5703125" style="338" customWidth="1"/>
    <col min="12036" max="12036" width="1.28515625" style="338" customWidth="1"/>
    <col min="12037" max="12037" width="30.7109375" style="338" customWidth="1"/>
    <col min="12038" max="12042" width="10.7109375" style="338" customWidth="1"/>
    <col min="12043" max="12288" width="11.42578125" style="338"/>
    <col min="12289" max="12289" width="0.140625" style="338" customWidth="1"/>
    <col min="12290" max="12290" width="2.7109375" style="338" customWidth="1"/>
    <col min="12291" max="12291" width="18.5703125" style="338" customWidth="1"/>
    <col min="12292" max="12292" width="1.28515625" style="338" customWidth="1"/>
    <col min="12293" max="12293" width="30.7109375" style="338" customWidth="1"/>
    <col min="12294" max="12298" width="10.7109375" style="338" customWidth="1"/>
    <col min="12299" max="12544" width="11.42578125" style="338"/>
    <col min="12545" max="12545" width="0.140625" style="338" customWidth="1"/>
    <col min="12546" max="12546" width="2.7109375" style="338" customWidth="1"/>
    <col min="12547" max="12547" width="18.5703125" style="338" customWidth="1"/>
    <col min="12548" max="12548" width="1.28515625" style="338" customWidth="1"/>
    <col min="12549" max="12549" width="30.7109375" style="338" customWidth="1"/>
    <col min="12550" max="12554" width="10.7109375" style="338" customWidth="1"/>
    <col min="12555" max="12800" width="11.42578125" style="338"/>
    <col min="12801" max="12801" width="0.140625" style="338" customWidth="1"/>
    <col min="12802" max="12802" width="2.7109375" style="338" customWidth="1"/>
    <col min="12803" max="12803" width="18.5703125" style="338" customWidth="1"/>
    <col min="12804" max="12804" width="1.28515625" style="338" customWidth="1"/>
    <col min="12805" max="12805" width="30.7109375" style="338" customWidth="1"/>
    <col min="12806" max="12810" width="10.7109375" style="338" customWidth="1"/>
    <col min="12811" max="13056" width="11.42578125" style="338"/>
    <col min="13057" max="13057" width="0.140625" style="338" customWidth="1"/>
    <col min="13058" max="13058" width="2.7109375" style="338" customWidth="1"/>
    <col min="13059" max="13059" width="18.5703125" style="338" customWidth="1"/>
    <col min="13060" max="13060" width="1.28515625" style="338" customWidth="1"/>
    <col min="13061" max="13061" width="30.7109375" style="338" customWidth="1"/>
    <col min="13062" max="13066" width="10.7109375" style="338" customWidth="1"/>
    <col min="13067" max="13312" width="11.42578125" style="338"/>
    <col min="13313" max="13313" width="0.140625" style="338" customWidth="1"/>
    <col min="13314" max="13314" width="2.7109375" style="338" customWidth="1"/>
    <col min="13315" max="13315" width="18.5703125" style="338" customWidth="1"/>
    <col min="13316" max="13316" width="1.28515625" style="338" customWidth="1"/>
    <col min="13317" max="13317" width="30.7109375" style="338" customWidth="1"/>
    <col min="13318" max="13322" width="10.7109375" style="338" customWidth="1"/>
    <col min="13323" max="13568" width="11.42578125" style="338"/>
    <col min="13569" max="13569" width="0.140625" style="338" customWidth="1"/>
    <col min="13570" max="13570" width="2.7109375" style="338" customWidth="1"/>
    <col min="13571" max="13571" width="18.5703125" style="338" customWidth="1"/>
    <col min="13572" max="13572" width="1.28515625" style="338" customWidth="1"/>
    <col min="13573" max="13573" width="30.7109375" style="338" customWidth="1"/>
    <col min="13574" max="13578" width="10.7109375" style="338" customWidth="1"/>
    <col min="13579" max="13824" width="11.42578125" style="338"/>
    <col min="13825" max="13825" width="0.140625" style="338" customWidth="1"/>
    <col min="13826" max="13826" width="2.7109375" style="338" customWidth="1"/>
    <col min="13827" max="13827" width="18.5703125" style="338" customWidth="1"/>
    <col min="13828" max="13828" width="1.28515625" style="338" customWidth="1"/>
    <col min="13829" max="13829" width="30.7109375" style="338" customWidth="1"/>
    <col min="13830" max="13834" width="10.7109375" style="338" customWidth="1"/>
    <col min="13835" max="14080" width="11.42578125" style="338"/>
    <col min="14081" max="14081" width="0.140625" style="338" customWidth="1"/>
    <col min="14082" max="14082" width="2.7109375" style="338" customWidth="1"/>
    <col min="14083" max="14083" width="18.5703125" style="338" customWidth="1"/>
    <col min="14084" max="14084" width="1.28515625" style="338" customWidth="1"/>
    <col min="14085" max="14085" width="30.7109375" style="338" customWidth="1"/>
    <col min="14086" max="14090" width="10.7109375" style="338" customWidth="1"/>
    <col min="14091" max="14336" width="11.42578125" style="338"/>
    <col min="14337" max="14337" width="0.140625" style="338" customWidth="1"/>
    <col min="14338" max="14338" width="2.7109375" style="338" customWidth="1"/>
    <col min="14339" max="14339" width="18.5703125" style="338" customWidth="1"/>
    <col min="14340" max="14340" width="1.28515625" style="338" customWidth="1"/>
    <col min="14341" max="14341" width="30.7109375" style="338" customWidth="1"/>
    <col min="14342" max="14346" width="10.7109375" style="338" customWidth="1"/>
    <col min="14347" max="14592" width="11.42578125" style="338"/>
    <col min="14593" max="14593" width="0.140625" style="338" customWidth="1"/>
    <col min="14594" max="14594" width="2.7109375" style="338" customWidth="1"/>
    <col min="14595" max="14595" width="18.5703125" style="338" customWidth="1"/>
    <col min="14596" max="14596" width="1.28515625" style="338" customWidth="1"/>
    <col min="14597" max="14597" width="30.7109375" style="338" customWidth="1"/>
    <col min="14598" max="14602" width="10.7109375" style="338" customWidth="1"/>
    <col min="14603" max="14848" width="11.42578125" style="338"/>
    <col min="14849" max="14849" width="0.140625" style="338" customWidth="1"/>
    <col min="14850" max="14850" width="2.7109375" style="338" customWidth="1"/>
    <col min="14851" max="14851" width="18.5703125" style="338" customWidth="1"/>
    <col min="14852" max="14852" width="1.28515625" style="338" customWidth="1"/>
    <col min="14853" max="14853" width="30.7109375" style="338" customWidth="1"/>
    <col min="14854" max="14858" width="10.7109375" style="338" customWidth="1"/>
    <col min="14859" max="15104" width="11.42578125" style="338"/>
    <col min="15105" max="15105" width="0.140625" style="338" customWidth="1"/>
    <col min="15106" max="15106" width="2.7109375" style="338" customWidth="1"/>
    <col min="15107" max="15107" width="18.5703125" style="338" customWidth="1"/>
    <col min="15108" max="15108" width="1.28515625" style="338" customWidth="1"/>
    <col min="15109" max="15109" width="30.7109375" style="338" customWidth="1"/>
    <col min="15110" max="15114" width="10.7109375" style="338" customWidth="1"/>
    <col min="15115" max="15360" width="11.42578125" style="338"/>
    <col min="15361" max="15361" width="0.140625" style="338" customWidth="1"/>
    <col min="15362" max="15362" width="2.7109375" style="338" customWidth="1"/>
    <col min="15363" max="15363" width="18.5703125" style="338" customWidth="1"/>
    <col min="15364" max="15364" width="1.28515625" style="338" customWidth="1"/>
    <col min="15365" max="15365" width="30.7109375" style="338" customWidth="1"/>
    <col min="15366" max="15370" width="10.7109375" style="338" customWidth="1"/>
    <col min="15371" max="15616" width="11.42578125" style="338"/>
    <col min="15617" max="15617" width="0.140625" style="338" customWidth="1"/>
    <col min="15618" max="15618" width="2.7109375" style="338" customWidth="1"/>
    <col min="15619" max="15619" width="18.5703125" style="338" customWidth="1"/>
    <col min="15620" max="15620" width="1.28515625" style="338" customWidth="1"/>
    <col min="15621" max="15621" width="30.7109375" style="338" customWidth="1"/>
    <col min="15622" max="15626" width="10.7109375" style="338" customWidth="1"/>
    <col min="15627" max="15872" width="11.42578125" style="338"/>
    <col min="15873" max="15873" width="0.140625" style="338" customWidth="1"/>
    <col min="15874" max="15874" width="2.7109375" style="338" customWidth="1"/>
    <col min="15875" max="15875" width="18.5703125" style="338" customWidth="1"/>
    <col min="15876" max="15876" width="1.28515625" style="338" customWidth="1"/>
    <col min="15877" max="15877" width="30.7109375" style="338" customWidth="1"/>
    <col min="15878" max="15882" width="10.7109375" style="338" customWidth="1"/>
    <col min="15883" max="16128" width="11.42578125" style="338"/>
    <col min="16129" max="16129" width="0.140625" style="338" customWidth="1"/>
    <col min="16130" max="16130" width="2.7109375" style="338" customWidth="1"/>
    <col min="16131" max="16131" width="18.5703125" style="338" customWidth="1"/>
    <col min="16132" max="16132" width="1.28515625" style="338" customWidth="1"/>
    <col min="16133" max="16133" width="30.7109375" style="338" customWidth="1"/>
    <col min="16134" max="16138" width="10.7109375" style="338" customWidth="1"/>
    <col min="16139" max="16384" width="11.42578125" style="338"/>
  </cols>
  <sheetData>
    <row r="1" spans="1:7" s="335" customFormat="1" ht="0.75" customHeight="1"/>
    <row r="2" spans="1:7" s="335" customFormat="1" ht="21" customHeight="1">
      <c r="B2" s="336"/>
      <c r="E2" s="92" t="s">
        <v>50</v>
      </c>
      <c r="F2" s="342"/>
      <c r="G2" s="342"/>
    </row>
    <row r="3" spans="1:7" s="335" customFormat="1" ht="15" customHeight="1">
      <c r="E3" s="406" t="s">
        <v>176</v>
      </c>
      <c r="F3" s="343"/>
      <c r="G3" s="343"/>
    </row>
    <row r="4" spans="1:7" s="267" customFormat="1" ht="20.25" customHeight="1">
      <c r="B4" s="266"/>
      <c r="C4" s="6" t="str">
        <f>Indice!C4</f>
        <v>Producción de energía eléctrica</v>
      </c>
    </row>
    <row r="5" spans="1:7" s="267" customFormat="1" ht="12.75" customHeight="1">
      <c r="B5" s="266"/>
      <c r="C5" s="337"/>
    </row>
    <row r="6" spans="1:7" s="267" customFormat="1" ht="13.5" customHeight="1">
      <c r="B6" s="266"/>
      <c r="C6" s="269"/>
      <c r="D6" s="270"/>
      <c r="E6" s="270"/>
    </row>
    <row r="7" spans="1:7" s="267" customFormat="1" ht="12.75" customHeight="1">
      <c r="B7" s="266"/>
      <c r="C7" s="1066" t="s">
        <v>535</v>
      </c>
      <c r="D7" s="270"/>
      <c r="E7" s="626"/>
    </row>
    <row r="8" spans="1:7" s="335" customFormat="1" ht="12.75" customHeight="1">
      <c r="A8" s="267"/>
      <c r="B8" s="266"/>
      <c r="C8" s="1066"/>
      <c r="D8" s="270"/>
      <c r="E8" s="626"/>
      <c r="F8" s="298"/>
      <c r="G8" s="298"/>
    </row>
    <row r="9" spans="1:7" s="335" customFormat="1" ht="12.75" customHeight="1">
      <c r="A9" s="267"/>
      <c r="B9" s="266"/>
      <c r="C9" s="1066"/>
      <c r="D9" s="270"/>
      <c r="E9" s="626"/>
      <c r="F9" s="298"/>
      <c r="G9" s="298"/>
    </row>
    <row r="10" spans="1:7" s="335" customFormat="1" ht="12.75" customHeight="1">
      <c r="A10" s="267"/>
      <c r="B10" s="266"/>
      <c r="C10" s="514" t="s">
        <v>524</v>
      </c>
      <c r="D10" s="270"/>
      <c r="E10" s="626"/>
      <c r="F10" s="298"/>
      <c r="G10" s="298"/>
    </row>
    <row r="11" spans="1:7" s="335" customFormat="1" ht="12.75" customHeight="1">
      <c r="A11" s="267"/>
      <c r="B11" s="266"/>
      <c r="D11" s="270"/>
      <c r="E11" s="788"/>
      <c r="F11" s="298"/>
      <c r="G11" s="298"/>
    </row>
    <row r="12" spans="1:7" s="335" customFormat="1" ht="12.75" customHeight="1">
      <c r="A12" s="267"/>
      <c r="B12" s="266"/>
      <c r="C12" s="269"/>
      <c r="D12" s="270"/>
      <c r="E12" s="788"/>
      <c r="F12" s="298"/>
      <c r="G12" s="298"/>
    </row>
    <row r="13" spans="1:7" s="335" customFormat="1" ht="12.75" customHeight="1">
      <c r="A13" s="267"/>
      <c r="B13" s="266"/>
      <c r="C13" s="269"/>
      <c r="D13" s="270"/>
      <c r="E13" s="788"/>
      <c r="F13" s="298"/>
      <c r="G13" s="298"/>
    </row>
    <row r="14" spans="1:7" s="335" customFormat="1" ht="12.75" customHeight="1">
      <c r="A14" s="267"/>
      <c r="B14" s="266"/>
      <c r="C14" s="269"/>
      <c r="D14" s="270"/>
      <c r="E14" s="788"/>
      <c r="F14" s="298"/>
      <c r="G14" s="298"/>
    </row>
    <row r="15" spans="1:7" s="335" customFormat="1" ht="12.75" customHeight="1">
      <c r="A15" s="267"/>
      <c r="B15" s="266"/>
      <c r="C15" s="269"/>
      <c r="D15" s="270"/>
      <c r="E15" s="788"/>
      <c r="F15" s="298"/>
      <c r="G15" s="298"/>
    </row>
    <row r="16" spans="1:7" s="335" customFormat="1" ht="12.75" customHeight="1">
      <c r="A16" s="267"/>
      <c r="B16" s="266"/>
      <c r="C16" s="269"/>
      <c r="D16" s="270"/>
      <c r="E16" s="788"/>
      <c r="F16" s="298"/>
      <c r="G16" s="298"/>
    </row>
    <row r="17" spans="1:11" s="335" customFormat="1" ht="12.75" customHeight="1">
      <c r="A17" s="267"/>
      <c r="B17" s="266"/>
      <c r="C17" s="269"/>
      <c r="D17" s="270"/>
      <c r="E17" s="788"/>
      <c r="F17" s="298"/>
      <c r="G17" s="298"/>
    </row>
    <row r="18" spans="1:11" s="335" customFormat="1" ht="12.75" customHeight="1">
      <c r="A18" s="267"/>
      <c r="B18" s="266"/>
      <c r="C18" s="269"/>
      <c r="D18" s="270"/>
      <c r="E18" s="788"/>
      <c r="F18" s="298"/>
      <c r="G18" s="298"/>
    </row>
    <row r="19" spans="1:11" s="335" customFormat="1" ht="12.75" customHeight="1">
      <c r="A19" s="267"/>
      <c r="B19" s="266"/>
      <c r="C19" s="269"/>
      <c r="D19" s="270"/>
      <c r="E19" s="788"/>
      <c r="F19" s="298"/>
      <c r="G19" s="298"/>
    </row>
    <row r="20" spans="1:11" s="335" customFormat="1" ht="12.75" customHeight="1">
      <c r="A20" s="267"/>
      <c r="B20" s="266"/>
      <c r="C20" s="269"/>
      <c r="D20" s="270"/>
      <c r="E20" s="788"/>
      <c r="F20" s="298"/>
      <c r="G20" s="298"/>
    </row>
    <row r="21" spans="1:11" s="335" customFormat="1" ht="12.75" customHeight="1">
      <c r="A21" s="267"/>
      <c r="B21" s="266"/>
      <c r="C21" s="269"/>
      <c r="D21" s="270"/>
      <c r="E21" s="788"/>
      <c r="F21" s="298"/>
      <c r="G21" s="298"/>
    </row>
    <row r="22" spans="1:11">
      <c r="E22" s="789"/>
    </row>
    <row r="23" spans="1:11">
      <c r="E23" s="789"/>
      <c r="H23" s="339"/>
      <c r="I23" s="339"/>
      <c r="J23" s="339"/>
      <c r="K23" s="339"/>
    </row>
    <row r="24" spans="1:11">
      <c r="E24" s="790"/>
      <c r="F24" s="341"/>
      <c r="G24" s="341"/>
      <c r="H24" s="339"/>
      <c r="I24" s="339"/>
      <c r="J24" s="339"/>
      <c r="K24" s="339"/>
    </row>
    <row r="25" spans="1:11" ht="15.6" customHeight="1">
      <c r="E25" s="1050" t="s">
        <v>558</v>
      </c>
      <c r="F25" s="340"/>
      <c r="G25" s="340"/>
      <c r="H25" s="339"/>
      <c r="I25" s="339"/>
      <c r="J25" s="339"/>
      <c r="K25" s="339"/>
    </row>
    <row r="26" spans="1:11">
      <c r="E26" s="1052" t="s">
        <v>422</v>
      </c>
      <c r="F26" s="340"/>
      <c r="G26" s="340"/>
      <c r="H26" s="339"/>
      <c r="I26" s="339"/>
      <c r="J26" s="339"/>
      <c r="K26" s="339"/>
    </row>
    <row r="27" spans="1:11" ht="12.75" customHeight="1">
      <c r="F27" s="341"/>
      <c r="G27" s="341"/>
    </row>
    <row r="28" spans="1:11">
      <c r="F28" s="341"/>
      <c r="G28" s="341"/>
      <c r="H28" s="339"/>
      <c r="I28" s="339"/>
      <c r="J28" s="339"/>
      <c r="K28" s="33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26"/>
  <sheetViews>
    <sheetView showGridLines="0" showRowColHeaders="0" zoomScaleNormal="100" workbookViewId="0"/>
  </sheetViews>
  <sheetFormatPr baseColWidth="10" defaultRowHeight="12.75"/>
  <cols>
    <col min="1" max="1" width="0.140625" style="335" customWidth="1"/>
    <col min="2" max="2" width="2.7109375" style="335" customWidth="1"/>
    <col min="3" max="3" width="23.7109375" style="335" customWidth="1"/>
    <col min="4" max="4" width="1.28515625" style="335" customWidth="1"/>
    <col min="5" max="5" width="105.7109375" style="335" customWidth="1"/>
    <col min="6" max="10" width="10.7109375" style="338" customWidth="1"/>
    <col min="11" max="256" width="11.42578125" style="338"/>
    <col min="257" max="257" width="0.140625" style="338" customWidth="1"/>
    <col min="258" max="258" width="2.7109375" style="338" customWidth="1"/>
    <col min="259" max="259" width="18.5703125" style="338" customWidth="1"/>
    <col min="260" max="260" width="1.28515625" style="338" customWidth="1"/>
    <col min="261" max="261" width="30.7109375" style="338" customWidth="1"/>
    <col min="262" max="266" width="10.7109375" style="338" customWidth="1"/>
    <col min="267" max="512" width="11.42578125" style="338"/>
    <col min="513" max="513" width="0.140625" style="338" customWidth="1"/>
    <col min="514" max="514" width="2.7109375" style="338" customWidth="1"/>
    <col min="515" max="515" width="18.5703125" style="338" customWidth="1"/>
    <col min="516" max="516" width="1.28515625" style="338" customWidth="1"/>
    <col min="517" max="517" width="30.7109375" style="338" customWidth="1"/>
    <col min="518" max="522" width="10.7109375" style="338" customWidth="1"/>
    <col min="523" max="768" width="11.42578125" style="338"/>
    <col min="769" max="769" width="0.140625" style="338" customWidth="1"/>
    <col min="770" max="770" width="2.7109375" style="338" customWidth="1"/>
    <col min="771" max="771" width="18.5703125" style="338" customWidth="1"/>
    <col min="772" max="772" width="1.28515625" style="338" customWidth="1"/>
    <col min="773" max="773" width="30.7109375" style="338" customWidth="1"/>
    <col min="774" max="778" width="10.7109375" style="338" customWidth="1"/>
    <col min="779" max="1024" width="11.42578125" style="338"/>
    <col min="1025" max="1025" width="0.140625" style="338" customWidth="1"/>
    <col min="1026" max="1026" width="2.7109375" style="338" customWidth="1"/>
    <col min="1027" max="1027" width="18.5703125" style="338" customWidth="1"/>
    <col min="1028" max="1028" width="1.28515625" style="338" customWidth="1"/>
    <col min="1029" max="1029" width="30.7109375" style="338" customWidth="1"/>
    <col min="1030" max="1034" width="10.7109375" style="338" customWidth="1"/>
    <col min="1035" max="1280" width="11.42578125" style="338"/>
    <col min="1281" max="1281" width="0.140625" style="338" customWidth="1"/>
    <col min="1282" max="1282" width="2.7109375" style="338" customWidth="1"/>
    <col min="1283" max="1283" width="18.5703125" style="338" customWidth="1"/>
    <col min="1284" max="1284" width="1.28515625" style="338" customWidth="1"/>
    <col min="1285" max="1285" width="30.7109375" style="338" customWidth="1"/>
    <col min="1286" max="1290" width="10.7109375" style="338" customWidth="1"/>
    <col min="1291" max="1536" width="11.42578125" style="338"/>
    <col min="1537" max="1537" width="0.140625" style="338" customWidth="1"/>
    <col min="1538" max="1538" width="2.7109375" style="338" customWidth="1"/>
    <col min="1539" max="1539" width="18.5703125" style="338" customWidth="1"/>
    <col min="1540" max="1540" width="1.28515625" style="338" customWidth="1"/>
    <col min="1541" max="1541" width="30.7109375" style="338" customWidth="1"/>
    <col min="1542" max="1546" width="10.7109375" style="338" customWidth="1"/>
    <col min="1547" max="1792" width="11.42578125" style="338"/>
    <col min="1793" max="1793" width="0.140625" style="338" customWidth="1"/>
    <col min="1794" max="1794" width="2.7109375" style="338" customWidth="1"/>
    <col min="1795" max="1795" width="18.5703125" style="338" customWidth="1"/>
    <col min="1796" max="1796" width="1.28515625" style="338" customWidth="1"/>
    <col min="1797" max="1797" width="30.7109375" style="338" customWidth="1"/>
    <col min="1798" max="1802" width="10.7109375" style="338" customWidth="1"/>
    <col min="1803" max="2048" width="11.42578125" style="338"/>
    <col min="2049" max="2049" width="0.140625" style="338" customWidth="1"/>
    <col min="2050" max="2050" width="2.7109375" style="338" customWidth="1"/>
    <col min="2051" max="2051" width="18.5703125" style="338" customWidth="1"/>
    <col min="2052" max="2052" width="1.28515625" style="338" customWidth="1"/>
    <col min="2053" max="2053" width="30.7109375" style="338" customWidth="1"/>
    <col min="2054" max="2058" width="10.7109375" style="338" customWidth="1"/>
    <col min="2059" max="2304" width="11.42578125" style="338"/>
    <col min="2305" max="2305" width="0.140625" style="338" customWidth="1"/>
    <col min="2306" max="2306" width="2.7109375" style="338" customWidth="1"/>
    <col min="2307" max="2307" width="18.5703125" style="338" customWidth="1"/>
    <col min="2308" max="2308" width="1.28515625" style="338" customWidth="1"/>
    <col min="2309" max="2309" width="30.7109375" style="338" customWidth="1"/>
    <col min="2310" max="2314" width="10.7109375" style="338" customWidth="1"/>
    <col min="2315" max="2560" width="11.42578125" style="338"/>
    <col min="2561" max="2561" width="0.140625" style="338" customWidth="1"/>
    <col min="2562" max="2562" width="2.7109375" style="338" customWidth="1"/>
    <col min="2563" max="2563" width="18.5703125" style="338" customWidth="1"/>
    <col min="2564" max="2564" width="1.28515625" style="338" customWidth="1"/>
    <col min="2565" max="2565" width="30.7109375" style="338" customWidth="1"/>
    <col min="2566" max="2570" width="10.7109375" style="338" customWidth="1"/>
    <col min="2571" max="2816" width="11.42578125" style="338"/>
    <col min="2817" max="2817" width="0.140625" style="338" customWidth="1"/>
    <col min="2818" max="2818" width="2.7109375" style="338" customWidth="1"/>
    <col min="2819" max="2819" width="18.5703125" style="338" customWidth="1"/>
    <col min="2820" max="2820" width="1.28515625" style="338" customWidth="1"/>
    <col min="2821" max="2821" width="30.7109375" style="338" customWidth="1"/>
    <col min="2822" max="2826" width="10.7109375" style="338" customWidth="1"/>
    <col min="2827" max="3072" width="11.42578125" style="338"/>
    <col min="3073" max="3073" width="0.140625" style="338" customWidth="1"/>
    <col min="3074" max="3074" width="2.7109375" style="338" customWidth="1"/>
    <col min="3075" max="3075" width="18.5703125" style="338" customWidth="1"/>
    <col min="3076" max="3076" width="1.28515625" style="338" customWidth="1"/>
    <col min="3077" max="3077" width="30.7109375" style="338" customWidth="1"/>
    <col min="3078" max="3082" width="10.7109375" style="338" customWidth="1"/>
    <col min="3083" max="3328" width="11.42578125" style="338"/>
    <col min="3329" max="3329" width="0.140625" style="338" customWidth="1"/>
    <col min="3330" max="3330" width="2.7109375" style="338" customWidth="1"/>
    <col min="3331" max="3331" width="18.5703125" style="338" customWidth="1"/>
    <col min="3332" max="3332" width="1.28515625" style="338" customWidth="1"/>
    <col min="3333" max="3333" width="30.7109375" style="338" customWidth="1"/>
    <col min="3334" max="3338" width="10.7109375" style="338" customWidth="1"/>
    <col min="3339" max="3584" width="11.42578125" style="338"/>
    <col min="3585" max="3585" width="0.140625" style="338" customWidth="1"/>
    <col min="3586" max="3586" width="2.7109375" style="338" customWidth="1"/>
    <col min="3587" max="3587" width="18.5703125" style="338" customWidth="1"/>
    <col min="3588" max="3588" width="1.28515625" style="338" customWidth="1"/>
    <col min="3589" max="3589" width="30.7109375" style="338" customWidth="1"/>
    <col min="3590" max="3594" width="10.7109375" style="338" customWidth="1"/>
    <col min="3595" max="3840" width="11.42578125" style="338"/>
    <col min="3841" max="3841" width="0.140625" style="338" customWidth="1"/>
    <col min="3842" max="3842" width="2.7109375" style="338" customWidth="1"/>
    <col min="3843" max="3843" width="18.5703125" style="338" customWidth="1"/>
    <col min="3844" max="3844" width="1.28515625" style="338" customWidth="1"/>
    <col min="3845" max="3845" width="30.7109375" style="338" customWidth="1"/>
    <col min="3846" max="3850" width="10.7109375" style="338" customWidth="1"/>
    <col min="3851" max="4096" width="11.42578125" style="338"/>
    <col min="4097" max="4097" width="0.140625" style="338" customWidth="1"/>
    <col min="4098" max="4098" width="2.7109375" style="338" customWidth="1"/>
    <col min="4099" max="4099" width="18.5703125" style="338" customWidth="1"/>
    <col min="4100" max="4100" width="1.28515625" style="338" customWidth="1"/>
    <col min="4101" max="4101" width="30.7109375" style="338" customWidth="1"/>
    <col min="4102" max="4106" width="10.7109375" style="338" customWidth="1"/>
    <col min="4107" max="4352" width="11.42578125" style="338"/>
    <col min="4353" max="4353" width="0.140625" style="338" customWidth="1"/>
    <col min="4354" max="4354" width="2.7109375" style="338" customWidth="1"/>
    <col min="4355" max="4355" width="18.5703125" style="338" customWidth="1"/>
    <col min="4356" max="4356" width="1.28515625" style="338" customWidth="1"/>
    <col min="4357" max="4357" width="30.7109375" style="338" customWidth="1"/>
    <col min="4358" max="4362" width="10.7109375" style="338" customWidth="1"/>
    <col min="4363" max="4608" width="11.42578125" style="338"/>
    <col min="4609" max="4609" width="0.140625" style="338" customWidth="1"/>
    <col min="4610" max="4610" width="2.7109375" style="338" customWidth="1"/>
    <col min="4611" max="4611" width="18.5703125" style="338" customWidth="1"/>
    <col min="4612" max="4612" width="1.28515625" style="338" customWidth="1"/>
    <col min="4613" max="4613" width="30.7109375" style="338" customWidth="1"/>
    <col min="4614" max="4618" width="10.7109375" style="338" customWidth="1"/>
    <col min="4619" max="4864" width="11.42578125" style="338"/>
    <col min="4865" max="4865" width="0.140625" style="338" customWidth="1"/>
    <col min="4866" max="4866" width="2.7109375" style="338" customWidth="1"/>
    <col min="4867" max="4867" width="18.5703125" style="338" customWidth="1"/>
    <col min="4868" max="4868" width="1.28515625" style="338" customWidth="1"/>
    <col min="4869" max="4869" width="30.7109375" style="338" customWidth="1"/>
    <col min="4870" max="4874" width="10.7109375" style="338" customWidth="1"/>
    <col min="4875" max="5120" width="11.42578125" style="338"/>
    <col min="5121" max="5121" width="0.140625" style="338" customWidth="1"/>
    <col min="5122" max="5122" width="2.7109375" style="338" customWidth="1"/>
    <col min="5123" max="5123" width="18.5703125" style="338" customWidth="1"/>
    <col min="5124" max="5124" width="1.28515625" style="338" customWidth="1"/>
    <col min="5125" max="5125" width="30.7109375" style="338" customWidth="1"/>
    <col min="5126" max="5130" width="10.7109375" style="338" customWidth="1"/>
    <col min="5131" max="5376" width="11.42578125" style="338"/>
    <col min="5377" max="5377" width="0.140625" style="338" customWidth="1"/>
    <col min="5378" max="5378" width="2.7109375" style="338" customWidth="1"/>
    <col min="5379" max="5379" width="18.5703125" style="338" customWidth="1"/>
    <col min="5380" max="5380" width="1.28515625" style="338" customWidth="1"/>
    <col min="5381" max="5381" width="30.7109375" style="338" customWidth="1"/>
    <col min="5382" max="5386" width="10.7109375" style="338" customWidth="1"/>
    <col min="5387" max="5632" width="11.42578125" style="338"/>
    <col min="5633" max="5633" width="0.140625" style="338" customWidth="1"/>
    <col min="5634" max="5634" width="2.7109375" style="338" customWidth="1"/>
    <col min="5635" max="5635" width="18.5703125" style="338" customWidth="1"/>
    <col min="5636" max="5636" width="1.28515625" style="338" customWidth="1"/>
    <col min="5637" max="5637" width="30.7109375" style="338" customWidth="1"/>
    <col min="5638" max="5642" width="10.7109375" style="338" customWidth="1"/>
    <col min="5643" max="5888" width="11.42578125" style="338"/>
    <col min="5889" max="5889" width="0.140625" style="338" customWidth="1"/>
    <col min="5890" max="5890" width="2.7109375" style="338" customWidth="1"/>
    <col min="5891" max="5891" width="18.5703125" style="338" customWidth="1"/>
    <col min="5892" max="5892" width="1.28515625" style="338" customWidth="1"/>
    <col min="5893" max="5893" width="30.7109375" style="338" customWidth="1"/>
    <col min="5894" max="5898" width="10.7109375" style="338" customWidth="1"/>
    <col min="5899" max="6144" width="11.42578125" style="338"/>
    <col min="6145" max="6145" width="0.140625" style="338" customWidth="1"/>
    <col min="6146" max="6146" width="2.7109375" style="338" customWidth="1"/>
    <col min="6147" max="6147" width="18.5703125" style="338" customWidth="1"/>
    <col min="6148" max="6148" width="1.28515625" style="338" customWidth="1"/>
    <col min="6149" max="6149" width="30.7109375" style="338" customWidth="1"/>
    <col min="6150" max="6154" width="10.7109375" style="338" customWidth="1"/>
    <col min="6155" max="6400" width="11.42578125" style="338"/>
    <col min="6401" max="6401" width="0.140625" style="338" customWidth="1"/>
    <col min="6402" max="6402" width="2.7109375" style="338" customWidth="1"/>
    <col min="6403" max="6403" width="18.5703125" style="338" customWidth="1"/>
    <col min="6404" max="6404" width="1.28515625" style="338" customWidth="1"/>
    <col min="6405" max="6405" width="30.7109375" style="338" customWidth="1"/>
    <col min="6406" max="6410" width="10.7109375" style="338" customWidth="1"/>
    <col min="6411" max="6656" width="11.42578125" style="338"/>
    <col min="6657" max="6657" width="0.140625" style="338" customWidth="1"/>
    <col min="6658" max="6658" width="2.7109375" style="338" customWidth="1"/>
    <col min="6659" max="6659" width="18.5703125" style="338" customWidth="1"/>
    <col min="6660" max="6660" width="1.28515625" style="338" customWidth="1"/>
    <col min="6661" max="6661" width="30.7109375" style="338" customWidth="1"/>
    <col min="6662" max="6666" width="10.7109375" style="338" customWidth="1"/>
    <col min="6667" max="6912" width="11.42578125" style="338"/>
    <col min="6913" max="6913" width="0.140625" style="338" customWidth="1"/>
    <col min="6914" max="6914" width="2.7109375" style="338" customWidth="1"/>
    <col min="6915" max="6915" width="18.5703125" style="338" customWidth="1"/>
    <col min="6916" max="6916" width="1.28515625" style="338" customWidth="1"/>
    <col min="6917" max="6917" width="30.7109375" style="338" customWidth="1"/>
    <col min="6918" max="6922" width="10.7109375" style="338" customWidth="1"/>
    <col min="6923" max="7168" width="11.42578125" style="338"/>
    <col min="7169" max="7169" width="0.140625" style="338" customWidth="1"/>
    <col min="7170" max="7170" width="2.7109375" style="338" customWidth="1"/>
    <col min="7171" max="7171" width="18.5703125" style="338" customWidth="1"/>
    <col min="7172" max="7172" width="1.28515625" style="338" customWidth="1"/>
    <col min="7173" max="7173" width="30.7109375" style="338" customWidth="1"/>
    <col min="7174" max="7178" width="10.7109375" style="338" customWidth="1"/>
    <col min="7179" max="7424" width="11.42578125" style="338"/>
    <col min="7425" max="7425" width="0.140625" style="338" customWidth="1"/>
    <col min="7426" max="7426" width="2.7109375" style="338" customWidth="1"/>
    <col min="7427" max="7427" width="18.5703125" style="338" customWidth="1"/>
    <col min="7428" max="7428" width="1.28515625" style="338" customWidth="1"/>
    <col min="7429" max="7429" width="30.7109375" style="338" customWidth="1"/>
    <col min="7430" max="7434" width="10.7109375" style="338" customWidth="1"/>
    <col min="7435" max="7680" width="11.42578125" style="338"/>
    <col min="7681" max="7681" width="0.140625" style="338" customWidth="1"/>
    <col min="7682" max="7682" width="2.7109375" style="338" customWidth="1"/>
    <col min="7683" max="7683" width="18.5703125" style="338" customWidth="1"/>
    <col min="7684" max="7684" width="1.28515625" style="338" customWidth="1"/>
    <col min="7685" max="7685" width="30.7109375" style="338" customWidth="1"/>
    <col min="7686" max="7690" width="10.7109375" style="338" customWidth="1"/>
    <col min="7691" max="7936" width="11.42578125" style="338"/>
    <col min="7937" max="7937" width="0.140625" style="338" customWidth="1"/>
    <col min="7938" max="7938" width="2.7109375" style="338" customWidth="1"/>
    <col min="7939" max="7939" width="18.5703125" style="338" customWidth="1"/>
    <col min="7940" max="7940" width="1.28515625" style="338" customWidth="1"/>
    <col min="7941" max="7941" width="30.7109375" style="338" customWidth="1"/>
    <col min="7942" max="7946" width="10.7109375" style="338" customWidth="1"/>
    <col min="7947" max="8192" width="11.42578125" style="338"/>
    <col min="8193" max="8193" width="0.140625" style="338" customWidth="1"/>
    <col min="8194" max="8194" width="2.7109375" style="338" customWidth="1"/>
    <col min="8195" max="8195" width="18.5703125" style="338" customWidth="1"/>
    <col min="8196" max="8196" width="1.28515625" style="338" customWidth="1"/>
    <col min="8197" max="8197" width="30.7109375" style="338" customWidth="1"/>
    <col min="8198" max="8202" width="10.7109375" style="338" customWidth="1"/>
    <col min="8203" max="8448" width="11.42578125" style="338"/>
    <col min="8449" max="8449" width="0.140625" style="338" customWidth="1"/>
    <col min="8450" max="8450" width="2.7109375" style="338" customWidth="1"/>
    <col min="8451" max="8451" width="18.5703125" style="338" customWidth="1"/>
    <col min="8452" max="8452" width="1.28515625" style="338" customWidth="1"/>
    <col min="8453" max="8453" width="30.7109375" style="338" customWidth="1"/>
    <col min="8454" max="8458" width="10.7109375" style="338" customWidth="1"/>
    <col min="8459" max="8704" width="11.42578125" style="338"/>
    <col min="8705" max="8705" width="0.140625" style="338" customWidth="1"/>
    <col min="8706" max="8706" width="2.7109375" style="338" customWidth="1"/>
    <col min="8707" max="8707" width="18.5703125" style="338" customWidth="1"/>
    <col min="8708" max="8708" width="1.28515625" style="338" customWidth="1"/>
    <col min="8709" max="8709" width="30.7109375" style="338" customWidth="1"/>
    <col min="8710" max="8714" width="10.7109375" style="338" customWidth="1"/>
    <col min="8715" max="8960" width="11.42578125" style="338"/>
    <col min="8961" max="8961" width="0.140625" style="338" customWidth="1"/>
    <col min="8962" max="8962" width="2.7109375" style="338" customWidth="1"/>
    <col min="8963" max="8963" width="18.5703125" style="338" customWidth="1"/>
    <col min="8964" max="8964" width="1.28515625" style="338" customWidth="1"/>
    <col min="8965" max="8965" width="30.7109375" style="338" customWidth="1"/>
    <col min="8966" max="8970" width="10.7109375" style="338" customWidth="1"/>
    <col min="8971" max="9216" width="11.42578125" style="338"/>
    <col min="9217" max="9217" width="0.140625" style="338" customWidth="1"/>
    <col min="9218" max="9218" width="2.7109375" style="338" customWidth="1"/>
    <col min="9219" max="9219" width="18.5703125" style="338" customWidth="1"/>
    <col min="9220" max="9220" width="1.28515625" style="338" customWidth="1"/>
    <col min="9221" max="9221" width="30.7109375" style="338" customWidth="1"/>
    <col min="9222" max="9226" width="10.7109375" style="338" customWidth="1"/>
    <col min="9227" max="9472" width="11.42578125" style="338"/>
    <col min="9473" max="9473" width="0.140625" style="338" customWidth="1"/>
    <col min="9474" max="9474" width="2.7109375" style="338" customWidth="1"/>
    <col min="9475" max="9475" width="18.5703125" style="338" customWidth="1"/>
    <col min="9476" max="9476" width="1.28515625" style="338" customWidth="1"/>
    <col min="9477" max="9477" width="30.7109375" style="338" customWidth="1"/>
    <col min="9478" max="9482" width="10.7109375" style="338" customWidth="1"/>
    <col min="9483" max="9728" width="11.42578125" style="338"/>
    <col min="9729" max="9729" width="0.140625" style="338" customWidth="1"/>
    <col min="9730" max="9730" width="2.7109375" style="338" customWidth="1"/>
    <col min="9731" max="9731" width="18.5703125" style="338" customWidth="1"/>
    <col min="9732" max="9732" width="1.28515625" style="338" customWidth="1"/>
    <col min="9733" max="9733" width="30.7109375" style="338" customWidth="1"/>
    <col min="9734" max="9738" width="10.7109375" style="338" customWidth="1"/>
    <col min="9739" max="9984" width="11.42578125" style="338"/>
    <col min="9985" max="9985" width="0.140625" style="338" customWidth="1"/>
    <col min="9986" max="9986" width="2.7109375" style="338" customWidth="1"/>
    <col min="9987" max="9987" width="18.5703125" style="338" customWidth="1"/>
    <col min="9988" max="9988" width="1.28515625" style="338" customWidth="1"/>
    <col min="9989" max="9989" width="30.7109375" style="338" customWidth="1"/>
    <col min="9990" max="9994" width="10.7109375" style="338" customWidth="1"/>
    <col min="9995" max="10240" width="11.42578125" style="338"/>
    <col min="10241" max="10241" width="0.140625" style="338" customWidth="1"/>
    <col min="10242" max="10242" width="2.7109375" style="338" customWidth="1"/>
    <col min="10243" max="10243" width="18.5703125" style="338" customWidth="1"/>
    <col min="10244" max="10244" width="1.28515625" style="338" customWidth="1"/>
    <col min="10245" max="10245" width="30.7109375" style="338" customWidth="1"/>
    <col min="10246" max="10250" width="10.7109375" style="338" customWidth="1"/>
    <col min="10251" max="10496" width="11.42578125" style="338"/>
    <col min="10497" max="10497" width="0.140625" style="338" customWidth="1"/>
    <col min="10498" max="10498" width="2.7109375" style="338" customWidth="1"/>
    <col min="10499" max="10499" width="18.5703125" style="338" customWidth="1"/>
    <col min="10500" max="10500" width="1.28515625" style="338" customWidth="1"/>
    <col min="10501" max="10501" width="30.7109375" style="338" customWidth="1"/>
    <col min="10502" max="10506" width="10.7109375" style="338" customWidth="1"/>
    <col min="10507" max="10752" width="11.42578125" style="338"/>
    <col min="10753" max="10753" width="0.140625" style="338" customWidth="1"/>
    <col min="10754" max="10754" width="2.7109375" style="338" customWidth="1"/>
    <col min="10755" max="10755" width="18.5703125" style="338" customWidth="1"/>
    <col min="10756" max="10756" width="1.28515625" style="338" customWidth="1"/>
    <col min="10757" max="10757" width="30.7109375" style="338" customWidth="1"/>
    <col min="10758" max="10762" width="10.7109375" style="338" customWidth="1"/>
    <col min="10763" max="11008" width="11.42578125" style="338"/>
    <col min="11009" max="11009" width="0.140625" style="338" customWidth="1"/>
    <col min="11010" max="11010" width="2.7109375" style="338" customWidth="1"/>
    <col min="11011" max="11011" width="18.5703125" style="338" customWidth="1"/>
    <col min="11012" max="11012" width="1.28515625" style="338" customWidth="1"/>
    <col min="11013" max="11013" width="30.7109375" style="338" customWidth="1"/>
    <col min="11014" max="11018" width="10.7109375" style="338" customWidth="1"/>
    <col min="11019" max="11264" width="11.42578125" style="338"/>
    <col min="11265" max="11265" width="0.140625" style="338" customWidth="1"/>
    <col min="11266" max="11266" width="2.7109375" style="338" customWidth="1"/>
    <col min="11267" max="11267" width="18.5703125" style="338" customWidth="1"/>
    <col min="11268" max="11268" width="1.28515625" style="338" customWidth="1"/>
    <col min="11269" max="11269" width="30.7109375" style="338" customWidth="1"/>
    <col min="11270" max="11274" width="10.7109375" style="338" customWidth="1"/>
    <col min="11275" max="11520" width="11.42578125" style="338"/>
    <col min="11521" max="11521" width="0.140625" style="338" customWidth="1"/>
    <col min="11522" max="11522" width="2.7109375" style="338" customWidth="1"/>
    <col min="11523" max="11523" width="18.5703125" style="338" customWidth="1"/>
    <col min="11524" max="11524" width="1.28515625" style="338" customWidth="1"/>
    <col min="11525" max="11525" width="30.7109375" style="338" customWidth="1"/>
    <col min="11526" max="11530" width="10.7109375" style="338" customWidth="1"/>
    <col min="11531" max="11776" width="11.42578125" style="338"/>
    <col min="11777" max="11777" width="0.140625" style="338" customWidth="1"/>
    <col min="11778" max="11778" width="2.7109375" style="338" customWidth="1"/>
    <col min="11779" max="11779" width="18.5703125" style="338" customWidth="1"/>
    <col min="11780" max="11780" width="1.28515625" style="338" customWidth="1"/>
    <col min="11781" max="11781" width="30.7109375" style="338" customWidth="1"/>
    <col min="11782" max="11786" width="10.7109375" style="338" customWidth="1"/>
    <col min="11787" max="12032" width="11.42578125" style="338"/>
    <col min="12033" max="12033" width="0.140625" style="338" customWidth="1"/>
    <col min="12034" max="12034" width="2.7109375" style="338" customWidth="1"/>
    <col min="12035" max="12035" width="18.5703125" style="338" customWidth="1"/>
    <col min="12036" max="12036" width="1.28515625" style="338" customWidth="1"/>
    <col min="12037" max="12037" width="30.7109375" style="338" customWidth="1"/>
    <col min="12038" max="12042" width="10.7109375" style="338" customWidth="1"/>
    <col min="12043" max="12288" width="11.42578125" style="338"/>
    <col min="12289" max="12289" width="0.140625" style="338" customWidth="1"/>
    <col min="12290" max="12290" width="2.7109375" style="338" customWidth="1"/>
    <col min="12291" max="12291" width="18.5703125" style="338" customWidth="1"/>
    <col min="12292" max="12292" width="1.28515625" style="338" customWidth="1"/>
    <col min="12293" max="12293" width="30.7109375" style="338" customWidth="1"/>
    <col min="12294" max="12298" width="10.7109375" style="338" customWidth="1"/>
    <col min="12299" max="12544" width="11.42578125" style="338"/>
    <col min="12545" max="12545" width="0.140625" style="338" customWidth="1"/>
    <col min="12546" max="12546" width="2.7109375" style="338" customWidth="1"/>
    <col min="12547" max="12547" width="18.5703125" style="338" customWidth="1"/>
    <col min="12548" max="12548" width="1.28515625" style="338" customWidth="1"/>
    <col min="12549" max="12549" width="30.7109375" style="338" customWidth="1"/>
    <col min="12550" max="12554" width="10.7109375" style="338" customWidth="1"/>
    <col min="12555" max="12800" width="11.42578125" style="338"/>
    <col min="12801" max="12801" width="0.140625" style="338" customWidth="1"/>
    <col min="12802" max="12802" width="2.7109375" style="338" customWidth="1"/>
    <col min="12803" max="12803" width="18.5703125" style="338" customWidth="1"/>
    <col min="12804" max="12804" width="1.28515625" style="338" customWidth="1"/>
    <col min="12805" max="12805" width="30.7109375" style="338" customWidth="1"/>
    <col min="12806" max="12810" width="10.7109375" style="338" customWidth="1"/>
    <col min="12811" max="13056" width="11.42578125" style="338"/>
    <col min="13057" max="13057" width="0.140625" style="338" customWidth="1"/>
    <col min="13058" max="13058" width="2.7109375" style="338" customWidth="1"/>
    <col min="13059" max="13059" width="18.5703125" style="338" customWidth="1"/>
    <col min="13060" max="13060" width="1.28515625" style="338" customWidth="1"/>
    <col min="13061" max="13061" width="30.7109375" style="338" customWidth="1"/>
    <col min="13062" max="13066" width="10.7109375" style="338" customWidth="1"/>
    <col min="13067" max="13312" width="11.42578125" style="338"/>
    <col min="13313" max="13313" width="0.140625" style="338" customWidth="1"/>
    <col min="13314" max="13314" width="2.7109375" style="338" customWidth="1"/>
    <col min="13315" max="13315" width="18.5703125" style="338" customWidth="1"/>
    <col min="13316" max="13316" width="1.28515625" style="338" customWidth="1"/>
    <col min="13317" max="13317" width="30.7109375" style="338" customWidth="1"/>
    <col min="13318" max="13322" width="10.7109375" style="338" customWidth="1"/>
    <col min="13323" max="13568" width="11.42578125" style="338"/>
    <col min="13569" max="13569" width="0.140625" style="338" customWidth="1"/>
    <col min="13570" max="13570" width="2.7109375" style="338" customWidth="1"/>
    <col min="13571" max="13571" width="18.5703125" style="338" customWidth="1"/>
    <col min="13572" max="13572" width="1.28515625" style="338" customWidth="1"/>
    <col min="13573" max="13573" width="30.7109375" style="338" customWidth="1"/>
    <col min="13574" max="13578" width="10.7109375" style="338" customWidth="1"/>
    <col min="13579" max="13824" width="11.42578125" style="338"/>
    <col min="13825" max="13825" width="0.140625" style="338" customWidth="1"/>
    <col min="13826" max="13826" width="2.7109375" style="338" customWidth="1"/>
    <col min="13827" max="13827" width="18.5703125" style="338" customWidth="1"/>
    <col min="13828" max="13828" width="1.28515625" style="338" customWidth="1"/>
    <col min="13829" max="13829" width="30.7109375" style="338" customWidth="1"/>
    <col min="13830" max="13834" width="10.7109375" style="338" customWidth="1"/>
    <col min="13835" max="14080" width="11.42578125" style="338"/>
    <col min="14081" max="14081" width="0.140625" style="338" customWidth="1"/>
    <col min="14082" max="14082" width="2.7109375" style="338" customWidth="1"/>
    <col min="14083" max="14083" width="18.5703125" style="338" customWidth="1"/>
    <col min="14084" max="14084" width="1.28515625" style="338" customWidth="1"/>
    <col min="14085" max="14085" width="30.7109375" style="338" customWidth="1"/>
    <col min="14086" max="14090" width="10.7109375" style="338" customWidth="1"/>
    <col min="14091" max="14336" width="11.42578125" style="338"/>
    <col min="14337" max="14337" width="0.140625" style="338" customWidth="1"/>
    <col min="14338" max="14338" width="2.7109375" style="338" customWidth="1"/>
    <col min="14339" max="14339" width="18.5703125" style="338" customWidth="1"/>
    <col min="14340" max="14340" width="1.28515625" style="338" customWidth="1"/>
    <col min="14341" max="14341" width="30.7109375" style="338" customWidth="1"/>
    <col min="14342" max="14346" width="10.7109375" style="338" customWidth="1"/>
    <col min="14347" max="14592" width="11.42578125" style="338"/>
    <col min="14593" max="14593" width="0.140625" style="338" customWidth="1"/>
    <col min="14594" max="14594" width="2.7109375" style="338" customWidth="1"/>
    <col min="14595" max="14595" width="18.5703125" style="338" customWidth="1"/>
    <col min="14596" max="14596" width="1.28515625" style="338" customWidth="1"/>
    <col min="14597" max="14597" width="30.7109375" style="338" customWidth="1"/>
    <col min="14598" max="14602" width="10.7109375" style="338" customWidth="1"/>
    <col min="14603" max="14848" width="11.42578125" style="338"/>
    <col min="14849" max="14849" width="0.140625" style="338" customWidth="1"/>
    <col min="14850" max="14850" width="2.7109375" style="338" customWidth="1"/>
    <col min="14851" max="14851" width="18.5703125" style="338" customWidth="1"/>
    <col min="14852" max="14852" width="1.28515625" style="338" customWidth="1"/>
    <col min="14853" max="14853" width="30.7109375" style="338" customWidth="1"/>
    <col min="14854" max="14858" width="10.7109375" style="338" customWidth="1"/>
    <col min="14859" max="15104" width="11.42578125" style="338"/>
    <col min="15105" max="15105" width="0.140625" style="338" customWidth="1"/>
    <col min="15106" max="15106" width="2.7109375" style="338" customWidth="1"/>
    <col min="15107" max="15107" width="18.5703125" style="338" customWidth="1"/>
    <col min="15108" max="15108" width="1.28515625" style="338" customWidth="1"/>
    <col min="15109" max="15109" width="30.7109375" style="338" customWidth="1"/>
    <col min="15110" max="15114" width="10.7109375" style="338" customWidth="1"/>
    <col min="15115" max="15360" width="11.42578125" style="338"/>
    <col min="15361" max="15361" width="0.140625" style="338" customWidth="1"/>
    <col min="15362" max="15362" width="2.7109375" style="338" customWidth="1"/>
    <col min="15363" max="15363" width="18.5703125" style="338" customWidth="1"/>
    <col min="15364" max="15364" width="1.28515625" style="338" customWidth="1"/>
    <col min="15365" max="15365" width="30.7109375" style="338" customWidth="1"/>
    <col min="15366" max="15370" width="10.7109375" style="338" customWidth="1"/>
    <col min="15371" max="15616" width="11.42578125" style="338"/>
    <col min="15617" max="15617" width="0.140625" style="338" customWidth="1"/>
    <col min="15618" max="15618" width="2.7109375" style="338" customWidth="1"/>
    <col min="15619" max="15619" width="18.5703125" style="338" customWidth="1"/>
    <col min="15620" max="15620" width="1.28515625" style="338" customWidth="1"/>
    <col min="15621" max="15621" width="30.7109375" style="338" customWidth="1"/>
    <col min="15622" max="15626" width="10.7109375" style="338" customWidth="1"/>
    <col min="15627" max="15872" width="11.42578125" style="338"/>
    <col min="15873" max="15873" width="0.140625" style="338" customWidth="1"/>
    <col min="15874" max="15874" width="2.7109375" style="338" customWidth="1"/>
    <col min="15875" max="15875" width="18.5703125" style="338" customWidth="1"/>
    <col min="15876" max="15876" width="1.28515625" style="338" customWidth="1"/>
    <col min="15877" max="15877" width="30.7109375" style="338" customWidth="1"/>
    <col min="15878" max="15882" width="10.7109375" style="338" customWidth="1"/>
    <col min="15883" max="16128" width="11.42578125" style="338"/>
    <col min="16129" max="16129" width="0.140625" style="338" customWidth="1"/>
    <col min="16130" max="16130" width="2.7109375" style="338" customWidth="1"/>
    <col min="16131" max="16131" width="18.5703125" style="338" customWidth="1"/>
    <col min="16132" max="16132" width="1.28515625" style="338" customWidth="1"/>
    <col min="16133" max="16133" width="30.7109375" style="338" customWidth="1"/>
    <col min="16134" max="16138" width="10.7109375" style="338" customWidth="1"/>
    <col min="16139" max="16384" width="11.42578125" style="338"/>
  </cols>
  <sheetData>
    <row r="1" spans="1:7" s="335" customFormat="1" ht="0.75" customHeight="1"/>
    <row r="2" spans="1:7" s="335" customFormat="1" ht="21" customHeight="1">
      <c r="B2" s="336"/>
      <c r="E2" s="92" t="s">
        <v>50</v>
      </c>
      <c r="F2" s="342"/>
      <c r="G2" s="342"/>
    </row>
    <row r="3" spans="1:7" s="335" customFormat="1" ht="15" customHeight="1">
      <c r="E3" s="407" t="s">
        <v>176</v>
      </c>
      <c r="F3" s="343"/>
      <c r="G3" s="343"/>
    </row>
    <row r="4" spans="1:7" s="267" customFormat="1" ht="20.25" customHeight="1">
      <c r="B4" s="266"/>
      <c r="C4" s="6" t="str">
        <f>Indice!C4</f>
        <v>Producción de energía eléctrica</v>
      </c>
    </row>
    <row r="5" spans="1:7" s="267" customFormat="1" ht="12.75" customHeight="1">
      <c r="B5" s="266"/>
      <c r="C5" s="337"/>
    </row>
    <row r="6" spans="1:7" s="267" customFormat="1" ht="13.5" customHeight="1">
      <c r="B6" s="266"/>
      <c r="C6" s="269"/>
      <c r="D6" s="270"/>
      <c r="E6" s="270"/>
    </row>
    <row r="7" spans="1:7" s="267" customFormat="1" ht="12.75" customHeight="1">
      <c r="B7" s="266"/>
      <c r="C7" s="1066" t="s">
        <v>684</v>
      </c>
      <c r="D7" s="270"/>
      <c r="E7" s="626"/>
    </row>
    <row r="8" spans="1:7" s="335" customFormat="1" ht="12.75" customHeight="1">
      <c r="A8" s="267"/>
      <c r="B8" s="266"/>
      <c r="C8" s="1066"/>
      <c r="D8" s="270"/>
      <c r="E8" s="626"/>
      <c r="F8" s="298"/>
      <c r="G8" s="298"/>
    </row>
    <row r="9" spans="1:7" s="335" customFormat="1" ht="12.75" customHeight="1">
      <c r="A9" s="267"/>
      <c r="B9" s="266"/>
      <c r="C9" s="1066"/>
      <c r="D9" s="270"/>
      <c r="E9" s="626"/>
      <c r="F9" s="298"/>
      <c r="G9" s="298"/>
    </row>
    <row r="10" spans="1:7" s="335" customFormat="1" ht="12.75" customHeight="1">
      <c r="A10" s="267"/>
      <c r="B10" s="266"/>
      <c r="C10" s="1066"/>
      <c r="D10" s="270"/>
      <c r="E10" s="626"/>
      <c r="F10" s="298"/>
      <c r="G10" s="298"/>
    </row>
    <row r="11" spans="1:7" s="335" customFormat="1" ht="12.75" customHeight="1">
      <c r="A11" s="267"/>
      <c r="B11" s="266"/>
      <c r="C11" s="1066"/>
      <c r="D11" s="270"/>
      <c r="E11" s="788"/>
      <c r="F11" s="298"/>
      <c r="G11" s="298"/>
    </row>
    <row r="12" spans="1:7" s="335" customFormat="1" ht="12.75" customHeight="1">
      <c r="A12" s="267"/>
      <c r="B12" s="266"/>
      <c r="C12" s="269"/>
      <c r="D12" s="270"/>
      <c r="E12" s="788"/>
      <c r="F12" s="298"/>
      <c r="G12" s="298"/>
    </row>
    <row r="13" spans="1:7" s="335" customFormat="1" ht="12.75" customHeight="1">
      <c r="A13" s="267"/>
      <c r="B13" s="266"/>
      <c r="C13" s="269"/>
      <c r="D13" s="270"/>
      <c r="E13" s="788"/>
      <c r="F13" s="298"/>
      <c r="G13" s="298"/>
    </row>
    <row r="14" spans="1:7" s="335" customFormat="1" ht="12.75" customHeight="1">
      <c r="A14" s="267"/>
      <c r="B14" s="266"/>
      <c r="C14" s="269"/>
      <c r="D14" s="270"/>
      <c r="E14" s="788"/>
      <c r="F14" s="298"/>
      <c r="G14" s="298"/>
    </row>
    <row r="15" spans="1:7" s="335" customFormat="1" ht="12.75" customHeight="1">
      <c r="A15" s="267"/>
      <c r="B15" s="266"/>
      <c r="C15" s="269"/>
      <c r="D15" s="270"/>
      <c r="E15" s="788"/>
      <c r="F15" s="298"/>
      <c r="G15" s="298"/>
    </row>
    <row r="16" spans="1:7" s="335" customFormat="1" ht="12.75" customHeight="1">
      <c r="A16" s="267"/>
      <c r="B16" s="266"/>
      <c r="C16" s="269"/>
      <c r="D16" s="270"/>
      <c r="E16" s="788"/>
      <c r="F16" s="298"/>
      <c r="G16" s="298"/>
    </row>
    <row r="17" spans="1:11" s="335" customFormat="1" ht="12.75" customHeight="1">
      <c r="A17" s="267"/>
      <c r="B17" s="266"/>
      <c r="C17" s="269"/>
      <c r="D17" s="270"/>
      <c r="E17" s="788"/>
      <c r="F17" s="298"/>
      <c r="G17" s="298"/>
    </row>
    <row r="18" spans="1:11" s="335" customFormat="1" ht="12.75" customHeight="1">
      <c r="A18" s="267"/>
      <c r="B18" s="266"/>
      <c r="C18" s="269"/>
      <c r="D18" s="270"/>
      <c r="E18" s="788"/>
      <c r="F18" s="298"/>
      <c r="G18" s="298"/>
    </row>
    <row r="19" spans="1:11" s="335" customFormat="1" ht="12.75" customHeight="1">
      <c r="A19" s="267"/>
      <c r="B19" s="266"/>
      <c r="C19" s="269"/>
      <c r="D19" s="270"/>
      <c r="E19" s="788"/>
      <c r="F19" s="298"/>
      <c r="G19" s="298"/>
    </row>
    <row r="20" spans="1:11" s="335" customFormat="1" ht="12.75" customHeight="1">
      <c r="A20" s="267"/>
      <c r="B20" s="266"/>
      <c r="C20" s="269"/>
      <c r="D20" s="270"/>
      <c r="E20" s="788"/>
      <c r="F20" s="298"/>
      <c r="G20" s="298"/>
    </row>
    <row r="21" spans="1:11" s="335" customFormat="1" ht="12.75" customHeight="1">
      <c r="A21" s="267"/>
      <c r="B21" s="266"/>
      <c r="C21" s="269"/>
      <c r="D21" s="270"/>
      <c r="E21" s="788"/>
      <c r="F21" s="298"/>
      <c r="G21" s="298"/>
    </row>
    <row r="22" spans="1:11">
      <c r="E22" s="789"/>
    </row>
    <row r="23" spans="1:11">
      <c r="E23" s="789"/>
      <c r="H23" s="339"/>
      <c r="I23" s="339"/>
      <c r="J23" s="339"/>
      <c r="K23" s="339"/>
    </row>
    <row r="24" spans="1:11">
      <c r="E24" s="790"/>
      <c r="F24" s="341"/>
      <c r="G24" s="341"/>
      <c r="H24" s="339"/>
      <c r="I24" s="339"/>
      <c r="J24" s="339"/>
      <c r="K24" s="339"/>
    </row>
    <row r="25" spans="1:11" ht="16.149999999999999" customHeight="1">
      <c r="E25" s="1050" t="s">
        <v>430</v>
      </c>
      <c r="F25" s="340"/>
      <c r="G25" s="340"/>
      <c r="H25" s="339"/>
      <c r="I25" s="339"/>
      <c r="J25" s="339"/>
      <c r="K25" s="339"/>
    </row>
    <row r="26" spans="1:11">
      <c r="F26" s="340"/>
      <c r="G26" s="340"/>
      <c r="H26" s="339"/>
      <c r="I26" s="339"/>
      <c r="J26" s="339"/>
      <c r="K26" s="33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M43"/>
  <sheetViews>
    <sheetView showGridLines="0" showRowColHeaders="0" zoomScaleNormal="100" workbookViewId="0"/>
  </sheetViews>
  <sheetFormatPr baseColWidth="10" defaultColWidth="11.42578125" defaultRowHeight="15"/>
  <cols>
    <col min="1" max="1" width="2.7109375" style="428" customWidth="1"/>
    <col min="2" max="2" width="7" style="428" customWidth="1"/>
    <col min="3" max="3" width="23.7109375" style="428" customWidth="1"/>
    <col min="4" max="4" width="8.7109375" style="428" bestFit="1" customWidth="1"/>
    <col min="5" max="5" width="8.140625" style="428" bestFit="1" customWidth="1"/>
    <col min="6" max="6" width="9.5703125" style="428" bestFit="1" customWidth="1"/>
    <col min="7" max="7" width="8.42578125" style="428" customWidth="1"/>
    <col min="8" max="8" width="8.5703125" style="428" customWidth="1"/>
    <col min="9" max="9" width="8.140625" style="428" bestFit="1" customWidth="1"/>
    <col min="10" max="11" width="9.5703125" style="428" bestFit="1" customWidth="1"/>
    <col min="12" max="16384" width="11.42578125" style="428"/>
  </cols>
  <sheetData>
    <row r="1" spans="2:13" ht="21" customHeight="1">
      <c r="M1" s="92" t="s">
        <v>50</v>
      </c>
    </row>
    <row r="2" spans="2:13" ht="15" customHeight="1">
      <c r="M2" s="409" t="s">
        <v>176</v>
      </c>
    </row>
    <row r="3" spans="2:13" ht="20.25" customHeight="1">
      <c r="B3" s="6" t="str">
        <f>Indice!C4</f>
        <v>Producción de energía eléctrica</v>
      </c>
    </row>
    <row r="4" spans="2:13" ht="22.5" customHeight="1"/>
    <row r="5" spans="2:13" ht="47.25" customHeight="1">
      <c r="B5" s="1066" t="s">
        <v>628</v>
      </c>
      <c r="C5" s="1066"/>
    </row>
    <row r="6" spans="2:13">
      <c r="B6" s="1066"/>
      <c r="C6" s="1066"/>
    </row>
    <row r="7" spans="2:13">
      <c r="B7" s="1066"/>
      <c r="C7" s="1066"/>
    </row>
    <row r="8" spans="2:13">
      <c r="B8" s="434"/>
    </row>
    <row r="9" spans="2:13">
      <c r="B9" s="434"/>
    </row>
    <row r="16" spans="2:13" ht="14.25" customHeight="1"/>
    <row r="17" spans="6:12" ht="15" customHeight="1">
      <c r="I17" s="427"/>
    </row>
    <row r="25" spans="6:12">
      <c r="K25" s="429"/>
      <c r="L25" s="435" t="s">
        <v>465</v>
      </c>
    </row>
    <row r="26" spans="6:12">
      <c r="K26" s="430"/>
      <c r="L26" s="435" t="s">
        <v>501</v>
      </c>
    </row>
    <row r="27" spans="6:12">
      <c r="F27" s="431"/>
      <c r="K27" s="432"/>
      <c r="L27" s="435" t="s">
        <v>502</v>
      </c>
    </row>
    <row r="28" spans="6:12">
      <c r="F28" s="431"/>
      <c r="K28" s="433"/>
      <c r="L28" s="435" t="s">
        <v>503</v>
      </c>
    </row>
    <row r="29" spans="6:12">
      <c r="F29" s="431"/>
    </row>
    <row r="30" spans="6:12">
      <c r="F30" s="431"/>
    </row>
    <row r="31" spans="6:12">
      <c r="F31" s="431"/>
    </row>
    <row r="32" spans="6:12">
      <c r="F32" s="431"/>
    </row>
    <row r="33" spans="5:6">
      <c r="F33" s="431"/>
    </row>
    <row r="34" spans="5:6">
      <c r="F34" s="431"/>
    </row>
    <row r="35" spans="5:6">
      <c r="E35" s="431"/>
      <c r="F35" s="431"/>
    </row>
    <row r="36" spans="5:6">
      <c r="E36" s="431"/>
      <c r="F36" s="431"/>
    </row>
    <row r="37" spans="5:6">
      <c r="F37" s="431"/>
    </row>
    <row r="38" spans="5:6">
      <c r="F38" s="431"/>
    </row>
    <row r="39" spans="5:6">
      <c r="F39" s="431"/>
    </row>
    <row r="40" spans="5:6">
      <c r="F40" s="431"/>
    </row>
    <row r="41" spans="5:6">
      <c r="F41" s="431"/>
    </row>
    <row r="42" spans="5:6">
      <c r="F42" s="431"/>
    </row>
    <row r="43" spans="5:6">
      <c r="F43" s="431"/>
    </row>
  </sheetData>
  <mergeCells count="1">
    <mergeCell ref="B5:C7"/>
  </mergeCells>
  <hyperlinks>
    <hyperlink ref="B3" location="Indice!A1" display="Indice!A1"/>
  </hyperlinks>
  <pageMargins left="0.31496062992126" right="0.31496062992126" top="0.74803149606299202" bottom="0.74803149606299202" header="0.31496062992126" footer="0.31496062992126"/>
  <pageSetup paperSize="9" scale="96" orientation="landscape" r:id="rId1"/>
  <headerFooter>
    <oddHeader>&amp;L&amp;G</oddHeader>
    <oddFooter>&amp;L&amp;K006699Dpto. Estadistica e Información. DCRyCGdR&amp;R&amp;K006699Diciembre 2014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2">
    <pageSetUpPr autoPageBreaks="0"/>
  </sheetPr>
  <dimension ref="A1:P35"/>
  <sheetViews>
    <sheetView showGridLines="0" showRowColHeaders="0" zoomScaleNormal="100" workbookViewId="0"/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4" customWidth="1"/>
    <col min="5" max="5" width="34" style="16" customWidth="1"/>
    <col min="6" max="8" width="10.7109375" style="524" customWidth="1"/>
    <col min="9" max="10" width="10.7109375" style="16" customWidth="1"/>
    <col min="11" max="256" width="11.42578125" style="16"/>
    <col min="257" max="257" width="0.140625" style="16" customWidth="1"/>
    <col min="258" max="258" width="2.7109375" style="16" customWidth="1"/>
    <col min="259" max="259" width="15.42578125" style="16" customWidth="1"/>
    <col min="260" max="260" width="1.28515625" style="16" customWidth="1"/>
    <col min="261" max="261" width="34" style="16" customWidth="1"/>
    <col min="262" max="266" width="10.7109375" style="16" customWidth="1"/>
    <col min="267" max="512" width="11.42578125" style="16"/>
    <col min="513" max="513" width="0.140625" style="16" customWidth="1"/>
    <col min="514" max="514" width="2.7109375" style="16" customWidth="1"/>
    <col min="515" max="515" width="15.42578125" style="16" customWidth="1"/>
    <col min="516" max="516" width="1.28515625" style="16" customWidth="1"/>
    <col min="517" max="517" width="34" style="16" customWidth="1"/>
    <col min="518" max="522" width="10.7109375" style="16" customWidth="1"/>
    <col min="523" max="768" width="11.42578125" style="16"/>
    <col min="769" max="769" width="0.140625" style="16" customWidth="1"/>
    <col min="770" max="770" width="2.7109375" style="16" customWidth="1"/>
    <col min="771" max="771" width="15.42578125" style="16" customWidth="1"/>
    <col min="772" max="772" width="1.28515625" style="16" customWidth="1"/>
    <col min="773" max="773" width="34" style="16" customWidth="1"/>
    <col min="774" max="778" width="10.7109375" style="16" customWidth="1"/>
    <col min="779" max="1024" width="11.42578125" style="16"/>
    <col min="1025" max="1025" width="0.140625" style="16" customWidth="1"/>
    <col min="1026" max="1026" width="2.7109375" style="16" customWidth="1"/>
    <col min="1027" max="1027" width="15.42578125" style="16" customWidth="1"/>
    <col min="1028" max="1028" width="1.28515625" style="16" customWidth="1"/>
    <col min="1029" max="1029" width="34" style="16" customWidth="1"/>
    <col min="1030" max="1034" width="10.7109375" style="16" customWidth="1"/>
    <col min="1035" max="1280" width="11.42578125" style="16"/>
    <col min="1281" max="1281" width="0.140625" style="16" customWidth="1"/>
    <col min="1282" max="1282" width="2.7109375" style="16" customWidth="1"/>
    <col min="1283" max="1283" width="15.42578125" style="16" customWidth="1"/>
    <col min="1284" max="1284" width="1.28515625" style="16" customWidth="1"/>
    <col min="1285" max="1285" width="34" style="16" customWidth="1"/>
    <col min="1286" max="1290" width="10.7109375" style="16" customWidth="1"/>
    <col min="1291" max="1536" width="11.42578125" style="16"/>
    <col min="1537" max="1537" width="0.140625" style="16" customWidth="1"/>
    <col min="1538" max="1538" width="2.7109375" style="16" customWidth="1"/>
    <col min="1539" max="1539" width="15.42578125" style="16" customWidth="1"/>
    <col min="1540" max="1540" width="1.28515625" style="16" customWidth="1"/>
    <col min="1541" max="1541" width="34" style="16" customWidth="1"/>
    <col min="1542" max="1546" width="10.7109375" style="16" customWidth="1"/>
    <col min="1547" max="1792" width="11.42578125" style="16"/>
    <col min="1793" max="1793" width="0.140625" style="16" customWidth="1"/>
    <col min="1794" max="1794" width="2.7109375" style="16" customWidth="1"/>
    <col min="1795" max="1795" width="15.42578125" style="16" customWidth="1"/>
    <col min="1796" max="1796" width="1.28515625" style="16" customWidth="1"/>
    <col min="1797" max="1797" width="34" style="16" customWidth="1"/>
    <col min="1798" max="1802" width="10.7109375" style="16" customWidth="1"/>
    <col min="1803" max="2048" width="11.42578125" style="16"/>
    <col min="2049" max="2049" width="0.140625" style="16" customWidth="1"/>
    <col min="2050" max="2050" width="2.7109375" style="16" customWidth="1"/>
    <col min="2051" max="2051" width="15.42578125" style="16" customWidth="1"/>
    <col min="2052" max="2052" width="1.28515625" style="16" customWidth="1"/>
    <col min="2053" max="2053" width="34" style="16" customWidth="1"/>
    <col min="2054" max="2058" width="10.7109375" style="16" customWidth="1"/>
    <col min="2059" max="2304" width="11.42578125" style="16"/>
    <col min="2305" max="2305" width="0.140625" style="16" customWidth="1"/>
    <col min="2306" max="2306" width="2.7109375" style="16" customWidth="1"/>
    <col min="2307" max="2307" width="15.42578125" style="16" customWidth="1"/>
    <col min="2308" max="2308" width="1.28515625" style="16" customWidth="1"/>
    <col min="2309" max="2309" width="34" style="16" customWidth="1"/>
    <col min="2310" max="2314" width="10.7109375" style="16" customWidth="1"/>
    <col min="2315" max="2560" width="11.42578125" style="16"/>
    <col min="2561" max="2561" width="0.140625" style="16" customWidth="1"/>
    <col min="2562" max="2562" width="2.7109375" style="16" customWidth="1"/>
    <col min="2563" max="2563" width="15.42578125" style="16" customWidth="1"/>
    <col min="2564" max="2564" width="1.28515625" style="16" customWidth="1"/>
    <col min="2565" max="2565" width="34" style="16" customWidth="1"/>
    <col min="2566" max="2570" width="10.7109375" style="16" customWidth="1"/>
    <col min="2571" max="2816" width="11.42578125" style="16"/>
    <col min="2817" max="2817" width="0.140625" style="16" customWidth="1"/>
    <col min="2818" max="2818" width="2.7109375" style="16" customWidth="1"/>
    <col min="2819" max="2819" width="15.42578125" style="16" customWidth="1"/>
    <col min="2820" max="2820" width="1.28515625" style="16" customWidth="1"/>
    <col min="2821" max="2821" width="34" style="16" customWidth="1"/>
    <col min="2822" max="2826" width="10.7109375" style="16" customWidth="1"/>
    <col min="2827" max="3072" width="11.42578125" style="16"/>
    <col min="3073" max="3073" width="0.140625" style="16" customWidth="1"/>
    <col min="3074" max="3074" width="2.7109375" style="16" customWidth="1"/>
    <col min="3075" max="3075" width="15.42578125" style="16" customWidth="1"/>
    <col min="3076" max="3076" width="1.28515625" style="16" customWidth="1"/>
    <col min="3077" max="3077" width="34" style="16" customWidth="1"/>
    <col min="3078" max="3082" width="10.7109375" style="16" customWidth="1"/>
    <col min="3083" max="3328" width="11.42578125" style="16"/>
    <col min="3329" max="3329" width="0.140625" style="16" customWidth="1"/>
    <col min="3330" max="3330" width="2.7109375" style="16" customWidth="1"/>
    <col min="3331" max="3331" width="15.42578125" style="16" customWidth="1"/>
    <col min="3332" max="3332" width="1.28515625" style="16" customWidth="1"/>
    <col min="3333" max="3333" width="34" style="16" customWidth="1"/>
    <col min="3334" max="3338" width="10.7109375" style="16" customWidth="1"/>
    <col min="3339" max="3584" width="11.42578125" style="16"/>
    <col min="3585" max="3585" width="0.140625" style="16" customWidth="1"/>
    <col min="3586" max="3586" width="2.7109375" style="16" customWidth="1"/>
    <col min="3587" max="3587" width="15.42578125" style="16" customWidth="1"/>
    <col min="3588" max="3588" width="1.28515625" style="16" customWidth="1"/>
    <col min="3589" max="3589" width="34" style="16" customWidth="1"/>
    <col min="3590" max="3594" width="10.7109375" style="16" customWidth="1"/>
    <col min="3595" max="3840" width="11.42578125" style="16"/>
    <col min="3841" max="3841" width="0.140625" style="16" customWidth="1"/>
    <col min="3842" max="3842" width="2.7109375" style="16" customWidth="1"/>
    <col min="3843" max="3843" width="15.42578125" style="16" customWidth="1"/>
    <col min="3844" max="3844" width="1.28515625" style="16" customWidth="1"/>
    <col min="3845" max="3845" width="34" style="16" customWidth="1"/>
    <col min="3846" max="3850" width="10.7109375" style="16" customWidth="1"/>
    <col min="3851" max="4096" width="11.42578125" style="16"/>
    <col min="4097" max="4097" width="0.140625" style="16" customWidth="1"/>
    <col min="4098" max="4098" width="2.7109375" style="16" customWidth="1"/>
    <col min="4099" max="4099" width="15.42578125" style="16" customWidth="1"/>
    <col min="4100" max="4100" width="1.28515625" style="16" customWidth="1"/>
    <col min="4101" max="4101" width="34" style="16" customWidth="1"/>
    <col min="4102" max="4106" width="10.7109375" style="16" customWidth="1"/>
    <col min="4107" max="4352" width="11.42578125" style="16"/>
    <col min="4353" max="4353" width="0.140625" style="16" customWidth="1"/>
    <col min="4354" max="4354" width="2.7109375" style="16" customWidth="1"/>
    <col min="4355" max="4355" width="15.42578125" style="16" customWidth="1"/>
    <col min="4356" max="4356" width="1.28515625" style="16" customWidth="1"/>
    <col min="4357" max="4357" width="34" style="16" customWidth="1"/>
    <col min="4358" max="4362" width="10.7109375" style="16" customWidth="1"/>
    <col min="4363" max="4608" width="11.42578125" style="16"/>
    <col min="4609" max="4609" width="0.140625" style="16" customWidth="1"/>
    <col min="4610" max="4610" width="2.7109375" style="16" customWidth="1"/>
    <col min="4611" max="4611" width="15.42578125" style="16" customWidth="1"/>
    <col min="4612" max="4612" width="1.28515625" style="16" customWidth="1"/>
    <col min="4613" max="4613" width="34" style="16" customWidth="1"/>
    <col min="4614" max="4618" width="10.7109375" style="16" customWidth="1"/>
    <col min="4619" max="4864" width="11.42578125" style="16"/>
    <col min="4865" max="4865" width="0.140625" style="16" customWidth="1"/>
    <col min="4866" max="4866" width="2.7109375" style="16" customWidth="1"/>
    <col min="4867" max="4867" width="15.42578125" style="16" customWidth="1"/>
    <col min="4868" max="4868" width="1.28515625" style="16" customWidth="1"/>
    <col min="4869" max="4869" width="34" style="16" customWidth="1"/>
    <col min="4870" max="4874" width="10.7109375" style="16" customWidth="1"/>
    <col min="4875" max="5120" width="11.42578125" style="16"/>
    <col min="5121" max="5121" width="0.140625" style="16" customWidth="1"/>
    <col min="5122" max="5122" width="2.7109375" style="16" customWidth="1"/>
    <col min="5123" max="5123" width="15.42578125" style="16" customWidth="1"/>
    <col min="5124" max="5124" width="1.28515625" style="16" customWidth="1"/>
    <col min="5125" max="5125" width="34" style="16" customWidth="1"/>
    <col min="5126" max="5130" width="10.7109375" style="16" customWidth="1"/>
    <col min="5131" max="5376" width="11.42578125" style="16"/>
    <col min="5377" max="5377" width="0.140625" style="16" customWidth="1"/>
    <col min="5378" max="5378" width="2.7109375" style="16" customWidth="1"/>
    <col min="5379" max="5379" width="15.42578125" style="16" customWidth="1"/>
    <col min="5380" max="5380" width="1.28515625" style="16" customWidth="1"/>
    <col min="5381" max="5381" width="34" style="16" customWidth="1"/>
    <col min="5382" max="5386" width="10.7109375" style="16" customWidth="1"/>
    <col min="5387" max="5632" width="11.42578125" style="16"/>
    <col min="5633" max="5633" width="0.140625" style="16" customWidth="1"/>
    <col min="5634" max="5634" width="2.7109375" style="16" customWidth="1"/>
    <col min="5635" max="5635" width="15.42578125" style="16" customWidth="1"/>
    <col min="5636" max="5636" width="1.28515625" style="16" customWidth="1"/>
    <col min="5637" max="5637" width="34" style="16" customWidth="1"/>
    <col min="5638" max="5642" width="10.7109375" style="16" customWidth="1"/>
    <col min="5643" max="5888" width="11.42578125" style="16"/>
    <col min="5889" max="5889" width="0.140625" style="16" customWidth="1"/>
    <col min="5890" max="5890" width="2.7109375" style="16" customWidth="1"/>
    <col min="5891" max="5891" width="15.42578125" style="16" customWidth="1"/>
    <col min="5892" max="5892" width="1.28515625" style="16" customWidth="1"/>
    <col min="5893" max="5893" width="34" style="16" customWidth="1"/>
    <col min="5894" max="5898" width="10.7109375" style="16" customWidth="1"/>
    <col min="5899" max="6144" width="11.42578125" style="16"/>
    <col min="6145" max="6145" width="0.140625" style="16" customWidth="1"/>
    <col min="6146" max="6146" width="2.7109375" style="16" customWidth="1"/>
    <col min="6147" max="6147" width="15.42578125" style="16" customWidth="1"/>
    <col min="6148" max="6148" width="1.28515625" style="16" customWidth="1"/>
    <col min="6149" max="6149" width="34" style="16" customWidth="1"/>
    <col min="6150" max="6154" width="10.7109375" style="16" customWidth="1"/>
    <col min="6155" max="6400" width="11.42578125" style="16"/>
    <col min="6401" max="6401" width="0.140625" style="16" customWidth="1"/>
    <col min="6402" max="6402" width="2.7109375" style="16" customWidth="1"/>
    <col min="6403" max="6403" width="15.42578125" style="16" customWidth="1"/>
    <col min="6404" max="6404" width="1.28515625" style="16" customWidth="1"/>
    <col min="6405" max="6405" width="34" style="16" customWidth="1"/>
    <col min="6406" max="6410" width="10.7109375" style="16" customWidth="1"/>
    <col min="6411" max="6656" width="11.42578125" style="16"/>
    <col min="6657" max="6657" width="0.140625" style="16" customWidth="1"/>
    <col min="6658" max="6658" width="2.7109375" style="16" customWidth="1"/>
    <col min="6659" max="6659" width="15.42578125" style="16" customWidth="1"/>
    <col min="6660" max="6660" width="1.28515625" style="16" customWidth="1"/>
    <col min="6661" max="6661" width="34" style="16" customWidth="1"/>
    <col min="6662" max="6666" width="10.7109375" style="16" customWidth="1"/>
    <col min="6667" max="6912" width="11.42578125" style="16"/>
    <col min="6913" max="6913" width="0.140625" style="16" customWidth="1"/>
    <col min="6914" max="6914" width="2.7109375" style="16" customWidth="1"/>
    <col min="6915" max="6915" width="15.42578125" style="16" customWidth="1"/>
    <col min="6916" max="6916" width="1.28515625" style="16" customWidth="1"/>
    <col min="6917" max="6917" width="34" style="16" customWidth="1"/>
    <col min="6918" max="6922" width="10.7109375" style="16" customWidth="1"/>
    <col min="6923" max="7168" width="11.42578125" style="16"/>
    <col min="7169" max="7169" width="0.140625" style="16" customWidth="1"/>
    <col min="7170" max="7170" width="2.7109375" style="16" customWidth="1"/>
    <col min="7171" max="7171" width="15.42578125" style="16" customWidth="1"/>
    <col min="7172" max="7172" width="1.28515625" style="16" customWidth="1"/>
    <col min="7173" max="7173" width="34" style="16" customWidth="1"/>
    <col min="7174" max="7178" width="10.7109375" style="16" customWidth="1"/>
    <col min="7179" max="7424" width="11.42578125" style="16"/>
    <col min="7425" max="7425" width="0.140625" style="16" customWidth="1"/>
    <col min="7426" max="7426" width="2.7109375" style="16" customWidth="1"/>
    <col min="7427" max="7427" width="15.42578125" style="16" customWidth="1"/>
    <col min="7428" max="7428" width="1.28515625" style="16" customWidth="1"/>
    <col min="7429" max="7429" width="34" style="16" customWidth="1"/>
    <col min="7430" max="7434" width="10.7109375" style="16" customWidth="1"/>
    <col min="7435" max="7680" width="11.42578125" style="16"/>
    <col min="7681" max="7681" width="0.140625" style="16" customWidth="1"/>
    <col min="7682" max="7682" width="2.7109375" style="16" customWidth="1"/>
    <col min="7683" max="7683" width="15.42578125" style="16" customWidth="1"/>
    <col min="7684" max="7684" width="1.28515625" style="16" customWidth="1"/>
    <col min="7685" max="7685" width="34" style="16" customWidth="1"/>
    <col min="7686" max="7690" width="10.7109375" style="16" customWidth="1"/>
    <col min="7691" max="7936" width="11.42578125" style="16"/>
    <col min="7937" max="7937" width="0.140625" style="16" customWidth="1"/>
    <col min="7938" max="7938" width="2.7109375" style="16" customWidth="1"/>
    <col min="7939" max="7939" width="15.42578125" style="16" customWidth="1"/>
    <col min="7940" max="7940" width="1.28515625" style="16" customWidth="1"/>
    <col min="7941" max="7941" width="34" style="16" customWidth="1"/>
    <col min="7942" max="7946" width="10.7109375" style="16" customWidth="1"/>
    <col min="7947" max="8192" width="11.42578125" style="16"/>
    <col min="8193" max="8193" width="0.140625" style="16" customWidth="1"/>
    <col min="8194" max="8194" width="2.7109375" style="16" customWidth="1"/>
    <col min="8195" max="8195" width="15.42578125" style="16" customWidth="1"/>
    <col min="8196" max="8196" width="1.28515625" style="16" customWidth="1"/>
    <col min="8197" max="8197" width="34" style="16" customWidth="1"/>
    <col min="8198" max="8202" width="10.7109375" style="16" customWidth="1"/>
    <col min="8203" max="8448" width="11.42578125" style="16"/>
    <col min="8449" max="8449" width="0.140625" style="16" customWidth="1"/>
    <col min="8450" max="8450" width="2.7109375" style="16" customWidth="1"/>
    <col min="8451" max="8451" width="15.42578125" style="16" customWidth="1"/>
    <col min="8452" max="8452" width="1.28515625" style="16" customWidth="1"/>
    <col min="8453" max="8453" width="34" style="16" customWidth="1"/>
    <col min="8454" max="8458" width="10.7109375" style="16" customWidth="1"/>
    <col min="8459" max="8704" width="11.42578125" style="16"/>
    <col min="8705" max="8705" width="0.140625" style="16" customWidth="1"/>
    <col min="8706" max="8706" width="2.7109375" style="16" customWidth="1"/>
    <col min="8707" max="8707" width="15.42578125" style="16" customWidth="1"/>
    <col min="8708" max="8708" width="1.28515625" style="16" customWidth="1"/>
    <col min="8709" max="8709" width="34" style="16" customWidth="1"/>
    <col min="8710" max="8714" width="10.7109375" style="16" customWidth="1"/>
    <col min="8715" max="8960" width="11.42578125" style="16"/>
    <col min="8961" max="8961" width="0.140625" style="16" customWidth="1"/>
    <col min="8962" max="8962" width="2.7109375" style="16" customWidth="1"/>
    <col min="8963" max="8963" width="15.42578125" style="16" customWidth="1"/>
    <col min="8964" max="8964" width="1.28515625" style="16" customWidth="1"/>
    <col min="8965" max="8965" width="34" style="16" customWidth="1"/>
    <col min="8966" max="8970" width="10.7109375" style="16" customWidth="1"/>
    <col min="8971" max="9216" width="11.42578125" style="16"/>
    <col min="9217" max="9217" width="0.140625" style="16" customWidth="1"/>
    <col min="9218" max="9218" width="2.7109375" style="16" customWidth="1"/>
    <col min="9219" max="9219" width="15.42578125" style="16" customWidth="1"/>
    <col min="9220" max="9220" width="1.28515625" style="16" customWidth="1"/>
    <col min="9221" max="9221" width="34" style="16" customWidth="1"/>
    <col min="9222" max="9226" width="10.7109375" style="16" customWidth="1"/>
    <col min="9227" max="9472" width="11.42578125" style="16"/>
    <col min="9473" max="9473" width="0.140625" style="16" customWidth="1"/>
    <col min="9474" max="9474" width="2.7109375" style="16" customWidth="1"/>
    <col min="9475" max="9475" width="15.42578125" style="16" customWidth="1"/>
    <col min="9476" max="9476" width="1.28515625" style="16" customWidth="1"/>
    <col min="9477" max="9477" width="34" style="16" customWidth="1"/>
    <col min="9478" max="9482" width="10.7109375" style="16" customWidth="1"/>
    <col min="9483" max="9728" width="11.42578125" style="16"/>
    <col min="9729" max="9729" width="0.140625" style="16" customWidth="1"/>
    <col min="9730" max="9730" width="2.7109375" style="16" customWidth="1"/>
    <col min="9731" max="9731" width="15.42578125" style="16" customWidth="1"/>
    <col min="9732" max="9732" width="1.28515625" style="16" customWidth="1"/>
    <col min="9733" max="9733" width="34" style="16" customWidth="1"/>
    <col min="9734" max="9738" width="10.7109375" style="16" customWidth="1"/>
    <col min="9739" max="9984" width="11.42578125" style="16"/>
    <col min="9985" max="9985" width="0.140625" style="16" customWidth="1"/>
    <col min="9986" max="9986" width="2.7109375" style="16" customWidth="1"/>
    <col min="9987" max="9987" width="15.42578125" style="16" customWidth="1"/>
    <col min="9988" max="9988" width="1.28515625" style="16" customWidth="1"/>
    <col min="9989" max="9989" width="34" style="16" customWidth="1"/>
    <col min="9990" max="9994" width="10.7109375" style="16" customWidth="1"/>
    <col min="9995" max="10240" width="11.42578125" style="16"/>
    <col min="10241" max="10241" width="0.140625" style="16" customWidth="1"/>
    <col min="10242" max="10242" width="2.7109375" style="16" customWidth="1"/>
    <col min="10243" max="10243" width="15.42578125" style="16" customWidth="1"/>
    <col min="10244" max="10244" width="1.28515625" style="16" customWidth="1"/>
    <col min="10245" max="10245" width="34" style="16" customWidth="1"/>
    <col min="10246" max="10250" width="10.7109375" style="16" customWidth="1"/>
    <col min="10251" max="10496" width="11.42578125" style="16"/>
    <col min="10497" max="10497" width="0.140625" style="16" customWidth="1"/>
    <col min="10498" max="10498" width="2.7109375" style="16" customWidth="1"/>
    <col min="10499" max="10499" width="15.42578125" style="16" customWidth="1"/>
    <col min="10500" max="10500" width="1.28515625" style="16" customWidth="1"/>
    <col min="10501" max="10501" width="34" style="16" customWidth="1"/>
    <col min="10502" max="10506" width="10.7109375" style="16" customWidth="1"/>
    <col min="10507" max="10752" width="11.42578125" style="16"/>
    <col min="10753" max="10753" width="0.140625" style="16" customWidth="1"/>
    <col min="10754" max="10754" width="2.7109375" style="16" customWidth="1"/>
    <col min="10755" max="10755" width="15.42578125" style="16" customWidth="1"/>
    <col min="10756" max="10756" width="1.28515625" style="16" customWidth="1"/>
    <col min="10757" max="10757" width="34" style="16" customWidth="1"/>
    <col min="10758" max="10762" width="10.7109375" style="16" customWidth="1"/>
    <col min="10763" max="11008" width="11.42578125" style="16"/>
    <col min="11009" max="11009" width="0.140625" style="16" customWidth="1"/>
    <col min="11010" max="11010" width="2.7109375" style="16" customWidth="1"/>
    <col min="11011" max="11011" width="15.42578125" style="16" customWidth="1"/>
    <col min="11012" max="11012" width="1.28515625" style="16" customWidth="1"/>
    <col min="11013" max="11013" width="34" style="16" customWidth="1"/>
    <col min="11014" max="11018" width="10.7109375" style="16" customWidth="1"/>
    <col min="11019" max="11264" width="11.42578125" style="16"/>
    <col min="11265" max="11265" width="0.140625" style="16" customWidth="1"/>
    <col min="11266" max="11266" width="2.7109375" style="16" customWidth="1"/>
    <col min="11267" max="11267" width="15.42578125" style="16" customWidth="1"/>
    <col min="11268" max="11268" width="1.28515625" style="16" customWidth="1"/>
    <col min="11269" max="11269" width="34" style="16" customWidth="1"/>
    <col min="11270" max="11274" width="10.7109375" style="16" customWidth="1"/>
    <col min="11275" max="11520" width="11.42578125" style="16"/>
    <col min="11521" max="11521" width="0.140625" style="16" customWidth="1"/>
    <col min="11522" max="11522" width="2.7109375" style="16" customWidth="1"/>
    <col min="11523" max="11523" width="15.42578125" style="16" customWidth="1"/>
    <col min="11524" max="11524" width="1.28515625" style="16" customWidth="1"/>
    <col min="11525" max="11525" width="34" style="16" customWidth="1"/>
    <col min="11526" max="11530" width="10.7109375" style="16" customWidth="1"/>
    <col min="11531" max="11776" width="11.42578125" style="16"/>
    <col min="11777" max="11777" width="0.140625" style="16" customWidth="1"/>
    <col min="11778" max="11778" width="2.7109375" style="16" customWidth="1"/>
    <col min="11779" max="11779" width="15.42578125" style="16" customWidth="1"/>
    <col min="11780" max="11780" width="1.28515625" style="16" customWidth="1"/>
    <col min="11781" max="11781" width="34" style="16" customWidth="1"/>
    <col min="11782" max="11786" width="10.7109375" style="16" customWidth="1"/>
    <col min="11787" max="12032" width="11.42578125" style="16"/>
    <col min="12033" max="12033" width="0.140625" style="16" customWidth="1"/>
    <col min="12034" max="12034" width="2.7109375" style="16" customWidth="1"/>
    <col min="12035" max="12035" width="15.42578125" style="16" customWidth="1"/>
    <col min="12036" max="12036" width="1.28515625" style="16" customWidth="1"/>
    <col min="12037" max="12037" width="34" style="16" customWidth="1"/>
    <col min="12038" max="12042" width="10.7109375" style="16" customWidth="1"/>
    <col min="12043" max="12288" width="11.42578125" style="16"/>
    <col min="12289" max="12289" width="0.140625" style="16" customWidth="1"/>
    <col min="12290" max="12290" width="2.7109375" style="16" customWidth="1"/>
    <col min="12291" max="12291" width="15.42578125" style="16" customWidth="1"/>
    <col min="12292" max="12292" width="1.28515625" style="16" customWidth="1"/>
    <col min="12293" max="12293" width="34" style="16" customWidth="1"/>
    <col min="12294" max="12298" width="10.7109375" style="16" customWidth="1"/>
    <col min="12299" max="12544" width="11.42578125" style="16"/>
    <col min="12545" max="12545" width="0.140625" style="16" customWidth="1"/>
    <col min="12546" max="12546" width="2.7109375" style="16" customWidth="1"/>
    <col min="12547" max="12547" width="15.42578125" style="16" customWidth="1"/>
    <col min="12548" max="12548" width="1.28515625" style="16" customWidth="1"/>
    <col min="12549" max="12549" width="34" style="16" customWidth="1"/>
    <col min="12550" max="12554" width="10.7109375" style="16" customWidth="1"/>
    <col min="12555" max="12800" width="11.42578125" style="16"/>
    <col min="12801" max="12801" width="0.140625" style="16" customWidth="1"/>
    <col min="12802" max="12802" width="2.7109375" style="16" customWidth="1"/>
    <col min="12803" max="12803" width="15.42578125" style="16" customWidth="1"/>
    <col min="12804" max="12804" width="1.28515625" style="16" customWidth="1"/>
    <col min="12805" max="12805" width="34" style="16" customWidth="1"/>
    <col min="12806" max="12810" width="10.7109375" style="16" customWidth="1"/>
    <col min="12811" max="13056" width="11.42578125" style="16"/>
    <col min="13057" max="13057" width="0.140625" style="16" customWidth="1"/>
    <col min="13058" max="13058" width="2.7109375" style="16" customWidth="1"/>
    <col min="13059" max="13059" width="15.42578125" style="16" customWidth="1"/>
    <col min="13060" max="13060" width="1.28515625" style="16" customWidth="1"/>
    <col min="13061" max="13061" width="34" style="16" customWidth="1"/>
    <col min="13062" max="13066" width="10.7109375" style="16" customWidth="1"/>
    <col min="13067" max="13312" width="11.42578125" style="16"/>
    <col min="13313" max="13313" width="0.140625" style="16" customWidth="1"/>
    <col min="13314" max="13314" width="2.7109375" style="16" customWidth="1"/>
    <col min="13315" max="13315" width="15.42578125" style="16" customWidth="1"/>
    <col min="13316" max="13316" width="1.28515625" style="16" customWidth="1"/>
    <col min="13317" max="13317" width="34" style="16" customWidth="1"/>
    <col min="13318" max="13322" width="10.7109375" style="16" customWidth="1"/>
    <col min="13323" max="13568" width="11.42578125" style="16"/>
    <col min="13569" max="13569" width="0.140625" style="16" customWidth="1"/>
    <col min="13570" max="13570" width="2.7109375" style="16" customWidth="1"/>
    <col min="13571" max="13571" width="15.42578125" style="16" customWidth="1"/>
    <col min="13572" max="13572" width="1.28515625" style="16" customWidth="1"/>
    <col min="13573" max="13573" width="34" style="16" customWidth="1"/>
    <col min="13574" max="13578" width="10.7109375" style="16" customWidth="1"/>
    <col min="13579" max="13824" width="11.42578125" style="16"/>
    <col min="13825" max="13825" width="0.140625" style="16" customWidth="1"/>
    <col min="13826" max="13826" width="2.7109375" style="16" customWidth="1"/>
    <col min="13827" max="13827" width="15.42578125" style="16" customWidth="1"/>
    <col min="13828" max="13828" width="1.28515625" style="16" customWidth="1"/>
    <col min="13829" max="13829" width="34" style="16" customWidth="1"/>
    <col min="13830" max="13834" width="10.7109375" style="16" customWidth="1"/>
    <col min="13835" max="14080" width="11.42578125" style="16"/>
    <col min="14081" max="14081" width="0.140625" style="16" customWidth="1"/>
    <col min="14082" max="14082" width="2.7109375" style="16" customWidth="1"/>
    <col min="14083" max="14083" width="15.42578125" style="16" customWidth="1"/>
    <col min="14084" max="14084" width="1.28515625" style="16" customWidth="1"/>
    <col min="14085" max="14085" width="34" style="16" customWidth="1"/>
    <col min="14086" max="14090" width="10.7109375" style="16" customWidth="1"/>
    <col min="14091" max="14336" width="11.42578125" style="16"/>
    <col min="14337" max="14337" width="0.140625" style="16" customWidth="1"/>
    <col min="14338" max="14338" width="2.7109375" style="16" customWidth="1"/>
    <col min="14339" max="14339" width="15.42578125" style="16" customWidth="1"/>
    <col min="14340" max="14340" width="1.28515625" style="16" customWidth="1"/>
    <col min="14341" max="14341" width="34" style="16" customWidth="1"/>
    <col min="14342" max="14346" width="10.7109375" style="16" customWidth="1"/>
    <col min="14347" max="14592" width="11.42578125" style="16"/>
    <col min="14593" max="14593" width="0.140625" style="16" customWidth="1"/>
    <col min="14594" max="14594" width="2.7109375" style="16" customWidth="1"/>
    <col min="14595" max="14595" width="15.42578125" style="16" customWidth="1"/>
    <col min="14596" max="14596" width="1.28515625" style="16" customWidth="1"/>
    <col min="14597" max="14597" width="34" style="16" customWidth="1"/>
    <col min="14598" max="14602" width="10.7109375" style="16" customWidth="1"/>
    <col min="14603" max="14848" width="11.42578125" style="16"/>
    <col min="14849" max="14849" width="0.140625" style="16" customWidth="1"/>
    <col min="14850" max="14850" width="2.7109375" style="16" customWidth="1"/>
    <col min="14851" max="14851" width="15.42578125" style="16" customWidth="1"/>
    <col min="14852" max="14852" width="1.28515625" style="16" customWidth="1"/>
    <col min="14853" max="14853" width="34" style="16" customWidth="1"/>
    <col min="14854" max="14858" width="10.7109375" style="16" customWidth="1"/>
    <col min="14859" max="15104" width="11.42578125" style="16"/>
    <col min="15105" max="15105" width="0.140625" style="16" customWidth="1"/>
    <col min="15106" max="15106" width="2.7109375" style="16" customWidth="1"/>
    <col min="15107" max="15107" width="15.42578125" style="16" customWidth="1"/>
    <col min="15108" max="15108" width="1.28515625" style="16" customWidth="1"/>
    <col min="15109" max="15109" width="34" style="16" customWidth="1"/>
    <col min="15110" max="15114" width="10.7109375" style="16" customWidth="1"/>
    <col min="15115" max="15360" width="11.42578125" style="16"/>
    <col min="15361" max="15361" width="0.140625" style="16" customWidth="1"/>
    <col min="15362" max="15362" width="2.7109375" style="16" customWidth="1"/>
    <col min="15363" max="15363" width="15.42578125" style="16" customWidth="1"/>
    <col min="15364" max="15364" width="1.28515625" style="16" customWidth="1"/>
    <col min="15365" max="15365" width="34" style="16" customWidth="1"/>
    <col min="15366" max="15370" width="10.7109375" style="16" customWidth="1"/>
    <col min="15371" max="15616" width="11.42578125" style="16"/>
    <col min="15617" max="15617" width="0.140625" style="16" customWidth="1"/>
    <col min="15618" max="15618" width="2.7109375" style="16" customWidth="1"/>
    <col min="15619" max="15619" width="15.42578125" style="16" customWidth="1"/>
    <col min="15620" max="15620" width="1.28515625" style="16" customWidth="1"/>
    <col min="15621" max="15621" width="34" style="16" customWidth="1"/>
    <col min="15622" max="15626" width="10.7109375" style="16" customWidth="1"/>
    <col min="15627" max="15872" width="11.42578125" style="16"/>
    <col min="15873" max="15873" width="0.140625" style="16" customWidth="1"/>
    <col min="15874" max="15874" width="2.7109375" style="16" customWidth="1"/>
    <col min="15875" max="15875" width="15.42578125" style="16" customWidth="1"/>
    <col min="15876" max="15876" width="1.28515625" style="16" customWidth="1"/>
    <col min="15877" max="15877" width="34" style="16" customWidth="1"/>
    <col min="15878" max="15882" width="10.7109375" style="16" customWidth="1"/>
    <col min="15883" max="16128" width="11.42578125" style="16"/>
    <col min="16129" max="16129" width="0.140625" style="16" customWidth="1"/>
    <col min="16130" max="16130" width="2.7109375" style="16" customWidth="1"/>
    <col min="16131" max="16131" width="15.42578125" style="16" customWidth="1"/>
    <col min="16132" max="16132" width="1.28515625" style="16" customWidth="1"/>
    <col min="16133" max="16133" width="34" style="16" customWidth="1"/>
    <col min="16134" max="16138" width="10.7109375" style="16" customWidth="1"/>
    <col min="16139" max="16384" width="11.42578125" style="16"/>
  </cols>
  <sheetData>
    <row r="1" spans="1:16" s="14" customFormat="1" ht="0.75" customHeight="1">
      <c r="K1" s="16"/>
    </row>
    <row r="2" spans="1:16" s="14" customFormat="1" ht="21" customHeight="1">
      <c r="E2" s="15"/>
      <c r="J2" s="510" t="s">
        <v>50</v>
      </c>
      <c r="K2" s="16"/>
    </row>
    <row r="3" spans="1:16" s="14" customFormat="1" ht="15" customHeight="1">
      <c r="E3" s="1078" t="s">
        <v>176</v>
      </c>
      <c r="F3" s="1079"/>
      <c r="G3" s="1079"/>
      <c r="H3" s="1079"/>
      <c r="I3" s="1079"/>
      <c r="J3" s="1079"/>
      <c r="K3" s="16"/>
    </row>
    <row r="4" spans="1:16" ht="20.25" customHeight="1">
      <c r="A4" s="16"/>
      <c r="B4" s="16"/>
      <c r="C4" s="6" t="str">
        <f>Indice!C4</f>
        <v>Producción de energía eléctrica</v>
      </c>
      <c r="D4" s="16"/>
      <c r="F4" s="16"/>
      <c r="G4" s="16"/>
      <c r="H4" s="16"/>
    </row>
    <row r="5" spans="1:16" ht="12.75" customHeight="1">
      <c r="A5" s="16"/>
      <c r="B5" s="16"/>
      <c r="C5" s="7"/>
      <c r="D5" s="16"/>
      <c r="F5" s="16"/>
      <c r="G5" s="16"/>
      <c r="H5" s="16"/>
    </row>
    <row r="6" spans="1:16" ht="13.5" customHeight="1">
      <c r="A6" s="16"/>
      <c r="B6" s="16"/>
      <c r="C6" s="12"/>
      <c r="D6" s="18"/>
      <c r="E6" s="18"/>
      <c r="F6" s="16"/>
      <c r="G6" s="16"/>
      <c r="H6" s="16"/>
    </row>
    <row r="7" spans="1:16" ht="12.75" customHeight="1">
      <c r="A7" s="16"/>
      <c r="B7" s="16"/>
      <c r="C7" s="1082" t="s">
        <v>569</v>
      </c>
      <c r="D7" s="18"/>
      <c r="E7" s="515"/>
      <c r="F7" s="516">
        <v>2011</v>
      </c>
      <c r="G7" s="516">
        <v>2012</v>
      </c>
      <c r="H7" s="516">
        <v>2013</v>
      </c>
      <c r="I7" s="516">
        <v>2014</v>
      </c>
      <c r="J7" s="516">
        <v>2015</v>
      </c>
    </row>
    <row r="8" spans="1:16" ht="12.75" customHeight="1">
      <c r="A8" s="16"/>
      <c r="B8" s="16"/>
      <c r="C8" s="1082"/>
      <c r="D8" s="18"/>
      <c r="E8" s="515"/>
      <c r="F8" s="517" t="s">
        <v>542</v>
      </c>
      <c r="G8" s="517" t="s">
        <v>543</v>
      </c>
      <c r="H8" s="517" t="s">
        <v>544</v>
      </c>
      <c r="I8" s="517" t="s">
        <v>545</v>
      </c>
      <c r="J8" s="517" t="s">
        <v>545</v>
      </c>
    </row>
    <row r="9" spans="1:16" ht="12.75" customHeight="1">
      <c r="A9" s="16"/>
      <c r="B9" s="16"/>
      <c r="C9" s="514" t="s">
        <v>553</v>
      </c>
      <c r="D9" s="18"/>
      <c r="E9" s="221"/>
      <c r="F9" s="518" t="s">
        <v>546</v>
      </c>
      <c r="G9" s="518" t="s">
        <v>547</v>
      </c>
      <c r="H9" s="518" t="s">
        <v>547</v>
      </c>
      <c r="I9" s="518" t="s">
        <v>547</v>
      </c>
      <c r="J9" s="518" t="s">
        <v>547</v>
      </c>
    </row>
    <row r="10" spans="1:16" ht="12.75" customHeight="1">
      <c r="A10" s="16"/>
      <c r="B10" s="16"/>
      <c r="D10" s="18"/>
      <c r="E10" s="595" t="s">
        <v>317</v>
      </c>
      <c r="F10" s="1025">
        <f>9732.6+917.8</f>
        <v>10650.4</v>
      </c>
      <c r="G10" s="1025">
        <f>4971.5+517.3</f>
        <v>5488.8</v>
      </c>
      <c r="H10" s="1025">
        <f>6864+962.6</f>
        <v>7826.6</v>
      </c>
      <c r="I10" s="1025">
        <f>9201.1+1106.5</f>
        <v>10307.6</v>
      </c>
      <c r="J10" s="1025">
        <f>5560.6+962.6</f>
        <v>6523.2000000000007</v>
      </c>
      <c r="K10" s="563"/>
      <c r="L10" s="520"/>
      <c r="M10" s="520"/>
      <c r="N10" s="520"/>
      <c r="O10" s="520"/>
      <c r="P10" s="520"/>
    </row>
    <row r="11" spans="1:16" ht="12.75" customHeight="1">
      <c r="A11" s="16"/>
      <c r="B11" s="16"/>
      <c r="C11" s="521"/>
      <c r="D11" s="18"/>
      <c r="E11" s="595" t="s">
        <v>3</v>
      </c>
      <c r="F11" s="1025">
        <v>6486.4</v>
      </c>
      <c r="G11" s="1025">
        <v>7462.8</v>
      </c>
      <c r="H11" s="1025">
        <v>7095.7</v>
      </c>
      <c r="I11" s="1025">
        <v>7107.2</v>
      </c>
      <c r="J11" s="1025">
        <v>6078.7</v>
      </c>
      <c r="K11" s="563"/>
      <c r="L11" s="520"/>
      <c r="M11" s="520"/>
      <c r="N11" s="520"/>
      <c r="O11" s="520"/>
      <c r="P11" s="520"/>
    </row>
    <row r="12" spans="1:16" ht="12.75" customHeight="1">
      <c r="A12" s="16"/>
      <c r="B12" s="16"/>
      <c r="C12" s="238"/>
      <c r="D12" s="18"/>
      <c r="E12" s="595" t="s">
        <v>4</v>
      </c>
      <c r="F12" s="1025">
        <v>2878</v>
      </c>
      <c r="G12" s="1025">
        <v>7789.3</v>
      </c>
      <c r="H12" s="1025">
        <v>8037.1</v>
      </c>
      <c r="I12" s="1025">
        <v>954.5</v>
      </c>
      <c r="J12" s="1025">
        <v>5500.9</v>
      </c>
      <c r="K12" s="563"/>
      <c r="L12" s="520"/>
      <c r="M12" s="520"/>
      <c r="N12" s="520"/>
      <c r="O12" s="520"/>
      <c r="P12" s="520"/>
    </row>
    <row r="13" spans="1:16" ht="12.75" customHeight="1">
      <c r="A13" s="16"/>
      <c r="B13" s="16"/>
      <c r="D13" s="18"/>
      <c r="E13" s="595" t="s">
        <v>332</v>
      </c>
      <c r="F13" s="1026">
        <v>0</v>
      </c>
      <c r="G13" s="1026">
        <v>0</v>
      </c>
      <c r="H13" s="1025">
        <v>0</v>
      </c>
      <c r="I13" s="1025">
        <v>0</v>
      </c>
      <c r="J13" s="1025">
        <v>0</v>
      </c>
      <c r="K13" s="563"/>
      <c r="L13" s="520"/>
      <c r="M13" s="520"/>
      <c r="N13" s="520"/>
      <c r="O13" s="520"/>
      <c r="P13" s="520"/>
    </row>
    <row r="14" spans="1:16" ht="12.75" customHeight="1">
      <c r="A14" s="16"/>
      <c r="B14" s="16"/>
      <c r="C14" s="16"/>
      <c r="D14" s="18"/>
      <c r="E14" s="595" t="s">
        <v>83</v>
      </c>
      <c r="F14" s="1026">
        <v>11635.9</v>
      </c>
      <c r="G14" s="1026">
        <v>10380.700000000001</v>
      </c>
      <c r="H14" s="1026">
        <v>3785.6</v>
      </c>
      <c r="I14" s="1026">
        <v>2630</v>
      </c>
      <c r="J14" s="1026">
        <v>4043.4</v>
      </c>
      <c r="K14" s="563"/>
      <c r="L14" s="520"/>
      <c r="M14" s="520"/>
      <c r="N14" s="520"/>
      <c r="O14" s="520"/>
      <c r="P14" s="520"/>
    </row>
    <row r="15" spans="1:16" ht="12.75" customHeight="1">
      <c r="A15" s="16"/>
      <c r="B15" s="16"/>
      <c r="C15" s="143"/>
      <c r="D15" s="18"/>
      <c r="E15" s="595" t="s">
        <v>319</v>
      </c>
      <c r="F15" s="1026">
        <f>7582.1+697.2</f>
        <v>8279.3000000000011</v>
      </c>
      <c r="G15" s="1026">
        <f>8316+900</f>
        <v>9216</v>
      </c>
      <c r="H15" s="1026">
        <f>10036.5-1250</f>
        <v>8786.5</v>
      </c>
      <c r="I15" s="1026">
        <f>13080.2-111.1</f>
        <v>12969.1</v>
      </c>
      <c r="J15" s="1026">
        <v>14067.9</v>
      </c>
      <c r="K15" s="563"/>
      <c r="L15" s="520"/>
    </row>
    <row r="16" spans="1:16" ht="12.75" customHeight="1">
      <c r="E16" s="595" t="s">
        <v>320</v>
      </c>
      <c r="F16" s="1026">
        <f>1.3-1</f>
        <v>0.30000000000000004</v>
      </c>
      <c r="G16" s="1026">
        <f>11.6-11.6</f>
        <v>0</v>
      </c>
      <c r="H16" s="1026">
        <f>22.9+50</f>
        <v>72.900000000000006</v>
      </c>
      <c r="I16" s="1026">
        <v>47.7</v>
      </c>
      <c r="J16" s="1026">
        <v>23.2</v>
      </c>
      <c r="K16" s="563"/>
      <c r="L16" s="520"/>
    </row>
    <row r="17" spans="1:16" ht="12.75" customHeight="1">
      <c r="E17" s="595" t="s">
        <v>321</v>
      </c>
      <c r="F17" s="1026">
        <v>47.8</v>
      </c>
      <c r="G17" s="1026">
        <v>249.1</v>
      </c>
      <c r="H17" s="1026">
        <v>48</v>
      </c>
      <c r="I17" s="1026">
        <v>38.700000000000003</v>
      </c>
      <c r="J17" s="1026">
        <v>58</v>
      </c>
      <c r="K17" s="563"/>
      <c r="L17" s="520"/>
    </row>
    <row r="18" spans="1:16" ht="12.75" customHeight="1">
      <c r="E18" s="595" t="s">
        <v>405</v>
      </c>
      <c r="F18" s="1026">
        <v>491.4</v>
      </c>
      <c r="G18" s="1026">
        <v>496.7</v>
      </c>
      <c r="H18" s="1026">
        <v>668.7</v>
      </c>
      <c r="I18" s="1026">
        <v>573.79999999999995</v>
      </c>
      <c r="J18" s="1026">
        <v>557</v>
      </c>
      <c r="K18" s="563"/>
      <c r="L18" s="520"/>
    </row>
    <row r="19" spans="1:16" ht="12.75" customHeight="1">
      <c r="E19" s="595" t="s">
        <v>333</v>
      </c>
      <c r="F19" s="1026">
        <f>3865.1+439.5</f>
        <v>4304.6000000000004</v>
      </c>
      <c r="G19" s="1026">
        <f>4168.1+468.7</f>
        <v>4636.8</v>
      </c>
      <c r="H19" s="1026">
        <f>4209.4+524.4</f>
        <v>4733.7999999999993</v>
      </c>
      <c r="I19" s="1026">
        <f>3667.9+358.7</f>
        <v>4026.6</v>
      </c>
      <c r="J19" s="1026">
        <f>2892.2+487.7</f>
        <v>3379.8999999999996</v>
      </c>
      <c r="K19" s="563"/>
      <c r="L19" s="520"/>
    </row>
    <row r="20" spans="1:16" ht="12.75" customHeight="1">
      <c r="E20" s="595" t="s">
        <v>681</v>
      </c>
      <c r="F20" s="1027" t="s">
        <v>59</v>
      </c>
      <c r="G20" s="1027" t="s">
        <v>59</v>
      </c>
      <c r="H20" s="1027" t="s">
        <v>59</v>
      </c>
      <c r="I20" s="1027" t="s">
        <v>59</v>
      </c>
      <c r="J20" s="1026">
        <v>0</v>
      </c>
      <c r="K20" s="563"/>
      <c r="L20" s="520"/>
    </row>
    <row r="21" spans="1:16" ht="12.75" customHeight="1">
      <c r="E21" s="595" t="s">
        <v>682</v>
      </c>
      <c r="F21" s="1027" t="s">
        <v>59</v>
      </c>
      <c r="G21" s="1027" t="s">
        <v>59</v>
      </c>
      <c r="H21" s="1026">
        <v>-102</v>
      </c>
      <c r="I21" s="1026">
        <v>-265.2</v>
      </c>
      <c r="J21" s="1026">
        <v>-265</v>
      </c>
      <c r="L21" s="520"/>
    </row>
    <row r="22" spans="1:16" ht="12.75" customHeight="1">
      <c r="C22" s="143"/>
      <c r="E22" s="849" t="s">
        <v>548</v>
      </c>
      <c r="F22" s="1028">
        <v>-59</v>
      </c>
      <c r="G22" s="1028">
        <v>-30</v>
      </c>
      <c r="H22" s="1028">
        <v>-23</v>
      </c>
      <c r="I22" s="1028">
        <v>-8</v>
      </c>
      <c r="J22" s="1028">
        <v>-36</v>
      </c>
      <c r="K22" s="519"/>
    </row>
    <row r="23" spans="1:16" ht="12.75" customHeight="1">
      <c r="E23" s="849" t="s">
        <v>549</v>
      </c>
      <c r="F23" s="1029">
        <v>-300</v>
      </c>
      <c r="G23" s="1029">
        <v>-1000</v>
      </c>
      <c r="H23" s="1029">
        <v>-1000</v>
      </c>
      <c r="I23" s="1029">
        <v>-1000</v>
      </c>
      <c r="J23" s="1029">
        <v>-266</v>
      </c>
      <c r="K23" s="522"/>
    </row>
    <row r="24" spans="1:16" ht="12.75" customHeight="1">
      <c r="E24" s="849" t="s">
        <v>550</v>
      </c>
      <c r="F24" s="1029">
        <v>441.6</v>
      </c>
      <c r="G24" s="1029">
        <v>-930</v>
      </c>
      <c r="H24" s="1029">
        <v>813.4</v>
      </c>
      <c r="I24" s="1029">
        <v>2000</v>
      </c>
      <c r="J24" s="1029">
        <v>1510.9</v>
      </c>
      <c r="K24" s="522"/>
    </row>
    <row r="25" spans="1:16" ht="12.75" customHeight="1">
      <c r="E25" s="849" t="s">
        <v>551</v>
      </c>
      <c r="F25" s="1029">
        <v>-750</v>
      </c>
      <c r="G25" s="1029">
        <v>-750</v>
      </c>
      <c r="H25" s="1029">
        <v>-780</v>
      </c>
      <c r="I25" s="1029">
        <v>-780</v>
      </c>
      <c r="J25" s="1029">
        <v>-850</v>
      </c>
    </row>
    <row r="26" spans="1:16" ht="12.75" customHeight="1">
      <c r="A26" s="16"/>
      <c r="B26" s="16"/>
      <c r="C26" s="143"/>
      <c r="D26" s="18"/>
      <c r="E26" s="1030" t="s">
        <v>683</v>
      </c>
      <c r="F26" s="1031">
        <f>SUM(F22:F25)</f>
        <v>-667.4</v>
      </c>
      <c r="G26" s="1031">
        <f>SUM(G22:G25)</f>
        <v>-2710</v>
      </c>
      <c r="H26" s="1031">
        <f>SUM(H22:H25)</f>
        <v>-989.6</v>
      </c>
      <c r="I26" s="1031">
        <f>SUM(I22:I25)</f>
        <v>212</v>
      </c>
      <c r="J26" s="1031">
        <f>SUM(J22:J25)</f>
        <v>358.90000000000009</v>
      </c>
      <c r="K26" s="563"/>
    </row>
    <row r="27" spans="1:16" ht="12.75" customHeight="1">
      <c r="A27" s="16"/>
      <c r="B27" s="16"/>
      <c r="C27" s="238"/>
      <c r="D27" s="18"/>
      <c r="E27" s="917" t="s">
        <v>552</v>
      </c>
      <c r="F27" s="1032" t="s">
        <v>59</v>
      </c>
      <c r="G27" s="1032" t="s">
        <v>59</v>
      </c>
      <c r="H27" s="1032" t="s">
        <v>59</v>
      </c>
      <c r="I27" s="1033">
        <v>64</v>
      </c>
      <c r="J27" s="1034">
        <v>-2.1</v>
      </c>
      <c r="K27" s="522"/>
      <c r="M27" s="520"/>
      <c r="N27" s="520"/>
      <c r="O27" s="520"/>
      <c r="P27" s="520"/>
    </row>
    <row r="28" spans="1:16" ht="16.149999999999999" customHeight="1">
      <c r="E28" s="924" t="s">
        <v>49</v>
      </c>
      <c r="F28" s="1035">
        <f>SUM(F10:F21,F26)</f>
        <v>44106.700000000004</v>
      </c>
      <c r="G28" s="1035">
        <f>SUM(G10:G21,G26)</f>
        <v>43010.200000000004</v>
      </c>
      <c r="H28" s="1035">
        <f>SUM(H10:H21,H26)</f>
        <v>39963.299999999996</v>
      </c>
      <c r="I28" s="1036">
        <f>SUM(I10:I21,I26:I27)</f>
        <v>38666</v>
      </c>
      <c r="J28" s="1035">
        <f>SUM(J10:J21,J26:J27)</f>
        <v>40324.000000000007</v>
      </c>
      <c r="K28" s="523"/>
      <c r="L28" s="520"/>
      <c r="M28" s="520"/>
      <c r="N28" s="520"/>
      <c r="O28" s="520"/>
      <c r="P28" s="520"/>
    </row>
    <row r="29" spans="1:16" ht="12.75" customHeight="1">
      <c r="E29" s="1081" t="s">
        <v>678</v>
      </c>
      <c r="F29" s="1081"/>
      <c r="G29" s="1081"/>
      <c r="H29" s="1081"/>
      <c r="I29" s="1081"/>
      <c r="J29" s="1081"/>
      <c r="K29" s="523"/>
      <c r="L29" s="520"/>
      <c r="M29" s="520"/>
      <c r="N29" s="520"/>
      <c r="O29" s="520"/>
      <c r="P29" s="520"/>
    </row>
    <row r="30" spans="1:16" ht="24" customHeight="1">
      <c r="E30" s="1080" t="s">
        <v>679</v>
      </c>
      <c r="F30" s="1080"/>
      <c r="G30" s="1080"/>
      <c r="H30" s="1080"/>
      <c r="I30" s="1080"/>
      <c r="J30" s="1080"/>
    </row>
    <row r="31" spans="1:16" ht="12.75" customHeight="1">
      <c r="E31" s="1080" t="s">
        <v>680</v>
      </c>
      <c r="F31" s="1080"/>
      <c r="G31" s="1080"/>
      <c r="H31" s="1080"/>
      <c r="I31" s="1080"/>
      <c r="J31" s="1080"/>
    </row>
    <row r="32" spans="1:16" ht="12.75" customHeight="1">
      <c r="E32"/>
      <c r="F32"/>
      <c r="G32"/>
      <c r="H32"/>
    </row>
    <row r="33" spans="3:10" ht="12.75">
      <c r="E33"/>
      <c r="F33"/>
      <c r="G33"/>
      <c r="H33"/>
      <c r="J33" s="519"/>
    </row>
    <row r="34" spans="3:10" ht="12.75">
      <c r="E34"/>
      <c r="F34"/>
      <c r="G34"/>
    </row>
    <row r="35" spans="3:10">
      <c r="C35" s="16"/>
    </row>
  </sheetData>
  <mergeCells count="5">
    <mergeCell ref="E3:J3"/>
    <mergeCell ref="E30:J30"/>
    <mergeCell ref="E31:J31"/>
    <mergeCell ref="E29:J29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ignoredErrors>
    <ignoredError sqref="H26:J26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52">
    <pageSetUpPr autoPageBreaks="0"/>
  </sheetPr>
  <dimension ref="A1:X40"/>
  <sheetViews>
    <sheetView showGridLines="0" showRowColHeaders="0" zoomScaleNormal="100" workbookViewId="0"/>
  </sheetViews>
  <sheetFormatPr baseColWidth="10" defaultColWidth="8.7109375" defaultRowHeight="11.25"/>
  <cols>
    <col min="1" max="1" width="0.140625" style="535" customWidth="1"/>
    <col min="2" max="2" width="2.7109375" style="535" customWidth="1"/>
    <col min="3" max="3" width="23.7109375" style="535" customWidth="1"/>
    <col min="4" max="4" width="1.28515625" style="535" customWidth="1"/>
    <col min="5" max="5" width="26.85546875" style="26" customWidth="1"/>
    <col min="6" max="6" width="6.5703125" style="227" customWidth="1"/>
    <col min="7" max="7" width="7.140625" style="540" customWidth="1"/>
    <col min="8" max="10" width="7.140625" style="26" customWidth="1"/>
    <col min="11" max="254" width="8.7109375" style="26" customWidth="1"/>
    <col min="255" max="256" width="8.7109375" style="26"/>
    <col min="257" max="257" width="0.140625" style="26" customWidth="1"/>
    <col min="258" max="258" width="2.7109375" style="26" customWidth="1"/>
    <col min="259" max="259" width="15.42578125" style="26" customWidth="1"/>
    <col min="260" max="260" width="1.28515625" style="26" customWidth="1"/>
    <col min="261" max="261" width="26.85546875" style="26" customWidth="1"/>
    <col min="262" max="262" width="6.5703125" style="26" customWidth="1"/>
    <col min="263" max="266" width="7.140625" style="26" customWidth="1"/>
    <col min="267" max="510" width="8.7109375" style="26" customWidth="1"/>
    <col min="511" max="512" width="8.7109375" style="26"/>
    <col min="513" max="513" width="0.140625" style="26" customWidth="1"/>
    <col min="514" max="514" width="2.7109375" style="26" customWidth="1"/>
    <col min="515" max="515" width="15.42578125" style="26" customWidth="1"/>
    <col min="516" max="516" width="1.28515625" style="26" customWidth="1"/>
    <col min="517" max="517" width="26.85546875" style="26" customWidth="1"/>
    <col min="518" max="518" width="6.5703125" style="26" customWidth="1"/>
    <col min="519" max="522" width="7.140625" style="26" customWidth="1"/>
    <col min="523" max="766" width="8.7109375" style="26" customWidth="1"/>
    <col min="767" max="768" width="8.7109375" style="26"/>
    <col min="769" max="769" width="0.140625" style="26" customWidth="1"/>
    <col min="770" max="770" width="2.7109375" style="26" customWidth="1"/>
    <col min="771" max="771" width="15.42578125" style="26" customWidth="1"/>
    <col min="772" max="772" width="1.28515625" style="26" customWidth="1"/>
    <col min="773" max="773" width="26.85546875" style="26" customWidth="1"/>
    <col min="774" max="774" width="6.5703125" style="26" customWidth="1"/>
    <col min="775" max="778" width="7.140625" style="26" customWidth="1"/>
    <col min="779" max="1022" width="8.7109375" style="26" customWidth="1"/>
    <col min="1023" max="1024" width="8.7109375" style="26"/>
    <col min="1025" max="1025" width="0.140625" style="26" customWidth="1"/>
    <col min="1026" max="1026" width="2.7109375" style="26" customWidth="1"/>
    <col min="1027" max="1027" width="15.42578125" style="26" customWidth="1"/>
    <col min="1028" max="1028" width="1.28515625" style="26" customWidth="1"/>
    <col min="1029" max="1029" width="26.85546875" style="26" customWidth="1"/>
    <col min="1030" max="1030" width="6.5703125" style="26" customWidth="1"/>
    <col min="1031" max="1034" width="7.140625" style="26" customWidth="1"/>
    <col min="1035" max="1278" width="8.7109375" style="26" customWidth="1"/>
    <col min="1279" max="1280" width="8.7109375" style="26"/>
    <col min="1281" max="1281" width="0.140625" style="26" customWidth="1"/>
    <col min="1282" max="1282" width="2.7109375" style="26" customWidth="1"/>
    <col min="1283" max="1283" width="15.42578125" style="26" customWidth="1"/>
    <col min="1284" max="1284" width="1.28515625" style="26" customWidth="1"/>
    <col min="1285" max="1285" width="26.85546875" style="26" customWidth="1"/>
    <col min="1286" max="1286" width="6.5703125" style="26" customWidth="1"/>
    <col min="1287" max="1290" width="7.140625" style="26" customWidth="1"/>
    <col min="1291" max="1534" width="8.7109375" style="26" customWidth="1"/>
    <col min="1535" max="1536" width="8.7109375" style="26"/>
    <col min="1537" max="1537" width="0.140625" style="26" customWidth="1"/>
    <col min="1538" max="1538" width="2.7109375" style="26" customWidth="1"/>
    <col min="1539" max="1539" width="15.42578125" style="26" customWidth="1"/>
    <col min="1540" max="1540" width="1.28515625" style="26" customWidth="1"/>
    <col min="1541" max="1541" width="26.85546875" style="26" customWidth="1"/>
    <col min="1542" max="1542" width="6.5703125" style="26" customWidth="1"/>
    <col min="1543" max="1546" width="7.140625" style="26" customWidth="1"/>
    <col min="1547" max="1790" width="8.7109375" style="26" customWidth="1"/>
    <col min="1791" max="1792" width="8.7109375" style="26"/>
    <col min="1793" max="1793" width="0.140625" style="26" customWidth="1"/>
    <col min="1794" max="1794" width="2.7109375" style="26" customWidth="1"/>
    <col min="1795" max="1795" width="15.42578125" style="26" customWidth="1"/>
    <col min="1796" max="1796" width="1.28515625" style="26" customWidth="1"/>
    <col min="1797" max="1797" width="26.85546875" style="26" customWidth="1"/>
    <col min="1798" max="1798" width="6.5703125" style="26" customWidth="1"/>
    <col min="1799" max="1802" width="7.140625" style="26" customWidth="1"/>
    <col min="1803" max="2046" width="8.7109375" style="26" customWidth="1"/>
    <col min="2047" max="2048" width="8.7109375" style="26"/>
    <col min="2049" max="2049" width="0.140625" style="26" customWidth="1"/>
    <col min="2050" max="2050" width="2.7109375" style="26" customWidth="1"/>
    <col min="2051" max="2051" width="15.42578125" style="26" customWidth="1"/>
    <col min="2052" max="2052" width="1.28515625" style="26" customWidth="1"/>
    <col min="2053" max="2053" width="26.85546875" style="26" customWidth="1"/>
    <col min="2054" max="2054" width="6.5703125" style="26" customWidth="1"/>
    <col min="2055" max="2058" width="7.140625" style="26" customWidth="1"/>
    <col min="2059" max="2302" width="8.7109375" style="26" customWidth="1"/>
    <col min="2303" max="2304" width="8.7109375" style="26"/>
    <col min="2305" max="2305" width="0.140625" style="26" customWidth="1"/>
    <col min="2306" max="2306" width="2.7109375" style="26" customWidth="1"/>
    <col min="2307" max="2307" width="15.42578125" style="26" customWidth="1"/>
    <col min="2308" max="2308" width="1.28515625" style="26" customWidth="1"/>
    <col min="2309" max="2309" width="26.85546875" style="26" customWidth="1"/>
    <col min="2310" max="2310" width="6.5703125" style="26" customWidth="1"/>
    <col min="2311" max="2314" width="7.140625" style="26" customWidth="1"/>
    <col min="2315" max="2558" width="8.7109375" style="26" customWidth="1"/>
    <col min="2559" max="2560" width="8.7109375" style="26"/>
    <col min="2561" max="2561" width="0.140625" style="26" customWidth="1"/>
    <col min="2562" max="2562" width="2.7109375" style="26" customWidth="1"/>
    <col min="2563" max="2563" width="15.42578125" style="26" customWidth="1"/>
    <col min="2564" max="2564" width="1.28515625" style="26" customWidth="1"/>
    <col min="2565" max="2565" width="26.85546875" style="26" customWidth="1"/>
    <col min="2566" max="2566" width="6.5703125" style="26" customWidth="1"/>
    <col min="2567" max="2570" width="7.140625" style="26" customWidth="1"/>
    <col min="2571" max="2814" width="8.7109375" style="26" customWidth="1"/>
    <col min="2815" max="2816" width="8.7109375" style="26"/>
    <col min="2817" max="2817" width="0.140625" style="26" customWidth="1"/>
    <col min="2818" max="2818" width="2.7109375" style="26" customWidth="1"/>
    <col min="2819" max="2819" width="15.42578125" style="26" customWidth="1"/>
    <col min="2820" max="2820" width="1.28515625" style="26" customWidth="1"/>
    <col min="2821" max="2821" width="26.85546875" style="26" customWidth="1"/>
    <col min="2822" max="2822" width="6.5703125" style="26" customWidth="1"/>
    <col min="2823" max="2826" width="7.140625" style="26" customWidth="1"/>
    <col min="2827" max="3070" width="8.7109375" style="26" customWidth="1"/>
    <col min="3071" max="3072" width="8.7109375" style="26"/>
    <col min="3073" max="3073" width="0.140625" style="26" customWidth="1"/>
    <col min="3074" max="3074" width="2.7109375" style="26" customWidth="1"/>
    <col min="3075" max="3075" width="15.42578125" style="26" customWidth="1"/>
    <col min="3076" max="3076" width="1.28515625" style="26" customWidth="1"/>
    <col min="3077" max="3077" width="26.85546875" style="26" customWidth="1"/>
    <col min="3078" max="3078" width="6.5703125" style="26" customWidth="1"/>
    <col min="3079" max="3082" width="7.140625" style="26" customWidth="1"/>
    <col min="3083" max="3326" width="8.7109375" style="26" customWidth="1"/>
    <col min="3327" max="3328" width="8.7109375" style="26"/>
    <col min="3329" max="3329" width="0.140625" style="26" customWidth="1"/>
    <col min="3330" max="3330" width="2.7109375" style="26" customWidth="1"/>
    <col min="3331" max="3331" width="15.42578125" style="26" customWidth="1"/>
    <col min="3332" max="3332" width="1.28515625" style="26" customWidth="1"/>
    <col min="3333" max="3333" width="26.85546875" style="26" customWidth="1"/>
    <col min="3334" max="3334" width="6.5703125" style="26" customWidth="1"/>
    <col min="3335" max="3338" width="7.140625" style="26" customWidth="1"/>
    <col min="3339" max="3582" width="8.7109375" style="26" customWidth="1"/>
    <col min="3583" max="3584" width="8.7109375" style="26"/>
    <col min="3585" max="3585" width="0.140625" style="26" customWidth="1"/>
    <col min="3586" max="3586" width="2.7109375" style="26" customWidth="1"/>
    <col min="3587" max="3587" width="15.42578125" style="26" customWidth="1"/>
    <col min="3588" max="3588" width="1.28515625" style="26" customWidth="1"/>
    <col min="3589" max="3589" width="26.85546875" style="26" customWidth="1"/>
    <col min="3590" max="3590" width="6.5703125" style="26" customWidth="1"/>
    <col min="3591" max="3594" width="7.140625" style="26" customWidth="1"/>
    <col min="3595" max="3838" width="8.7109375" style="26" customWidth="1"/>
    <col min="3839" max="3840" width="8.7109375" style="26"/>
    <col min="3841" max="3841" width="0.140625" style="26" customWidth="1"/>
    <col min="3842" max="3842" width="2.7109375" style="26" customWidth="1"/>
    <col min="3843" max="3843" width="15.42578125" style="26" customWidth="1"/>
    <col min="3844" max="3844" width="1.28515625" style="26" customWidth="1"/>
    <col min="3845" max="3845" width="26.85546875" style="26" customWidth="1"/>
    <col min="3846" max="3846" width="6.5703125" style="26" customWidth="1"/>
    <col min="3847" max="3850" width="7.140625" style="26" customWidth="1"/>
    <col min="3851" max="4094" width="8.7109375" style="26" customWidth="1"/>
    <col min="4095" max="4096" width="8.7109375" style="26"/>
    <col min="4097" max="4097" width="0.140625" style="26" customWidth="1"/>
    <col min="4098" max="4098" width="2.7109375" style="26" customWidth="1"/>
    <col min="4099" max="4099" width="15.42578125" style="26" customWidth="1"/>
    <col min="4100" max="4100" width="1.28515625" style="26" customWidth="1"/>
    <col min="4101" max="4101" width="26.85546875" style="26" customWidth="1"/>
    <col min="4102" max="4102" width="6.5703125" style="26" customWidth="1"/>
    <col min="4103" max="4106" width="7.140625" style="26" customWidth="1"/>
    <col min="4107" max="4350" width="8.7109375" style="26" customWidth="1"/>
    <col min="4351" max="4352" width="8.7109375" style="26"/>
    <col min="4353" max="4353" width="0.140625" style="26" customWidth="1"/>
    <col min="4354" max="4354" width="2.7109375" style="26" customWidth="1"/>
    <col min="4355" max="4355" width="15.42578125" style="26" customWidth="1"/>
    <col min="4356" max="4356" width="1.28515625" style="26" customWidth="1"/>
    <col min="4357" max="4357" width="26.85546875" style="26" customWidth="1"/>
    <col min="4358" max="4358" width="6.5703125" style="26" customWidth="1"/>
    <col min="4359" max="4362" width="7.140625" style="26" customWidth="1"/>
    <col min="4363" max="4606" width="8.7109375" style="26" customWidth="1"/>
    <col min="4607" max="4608" width="8.7109375" style="26"/>
    <col min="4609" max="4609" width="0.140625" style="26" customWidth="1"/>
    <col min="4610" max="4610" width="2.7109375" style="26" customWidth="1"/>
    <col min="4611" max="4611" width="15.42578125" style="26" customWidth="1"/>
    <col min="4612" max="4612" width="1.28515625" style="26" customWidth="1"/>
    <col min="4613" max="4613" width="26.85546875" style="26" customWidth="1"/>
    <col min="4614" max="4614" width="6.5703125" style="26" customWidth="1"/>
    <col min="4615" max="4618" width="7.140625" style="26" customWidth="1"/>
    <col min="4619" max="4862" width="8.7109375" style="26" customWidth="1"/>
    <col min="4863" max="4864" width="8.7109375" style="26"/>
    <col min="4865" max="4865" width="0.140625" style="26" customWidth="1"/>
    <col min="4866" max="4866" width="2.7109375" style="26" customWidth="1"/>
    <col min="4867" max="4867" width="15.42578125" style="26" customWidth="1"/>
    <col min="4868" max="4868" width="1.28515625" style="26" customWidth="1"/>
    <col min="4869" max="4869" width="26.85546875" style="26" customWidth="1"/>
    <col min="4870" max="4870" width="6.5703125" style="26" customWidth="1"/>
    <col min="4871" max="4874" width="7.140625" style="26" customWidth="1"/>
    <col min="4875" max="5118" width="8.7109375" style="26" customWidth="1"/>
    <col min="5119" max="5120" width="8.7109375" style="26"/>
    <col min="5121" max="5121" width="0.140625" style="26" customWidth="1"/>
    <col min="5122" max="5122" width="2.7109375" style="26" customWidth="1"/>
    <col min="5123" max="5123" width="15.42578125" style="26" customWidth="1"/>
    <col min="5124" max="5124" width="1.28515625" style="26" customWidth="1"/>
    <col min="5125" max="5125" width="26.85546875" style="26" customWidth="1"/>
    <col min="5126" max="5126" width="6.5703125" style="26" customWidth="1"/>
    <col min="5127" max="5130" width="7.140625" style="26" customWidth="1"/>
    <col min="5131" max="5374" width="8.7109375" style="26" customWidth="1"/>
    <col min="5375" max="5376" width="8.7109375" style="26"/>
    <col min="5377" max="5377" width="0.140625" style="26" customWidth="1"/>
    <col min="5378" max="5378" width="2.7109375" style="26" customWidth="1"/>
    <col min="5379" max="5379" width="15.42578125" style="26" customWidth="1"/>
    <col min="5380" max="5380" width="1.28515625" style="26" customWidth="1"/>
    <col min="5381" max="5381" width="26.85546875" style="26" customWidth="1"/>
    <col min="5382" max="5382" width="6.5703125" style="26" customWidth="1"/>
    <col min="5383" max="5386" width="7.140625" style="26" customWidth="1"/>
    <col min="5387" max="5630" width="8.7109375" style="26" customWidth="1"/>
    <col min="5631" max="5632" width="8.7109375" style="26"/>
    <col min="5633" max="5633" width="0.140625" style="26" customWidth="1"/>
    <col min="5634" max="5634" width="2.7109375" style="26" customWidth="1"/>
    <col min="5635" max="5635" width="15.42578125" style="26" customWidth="1"/>
    <col min="5636" max="5636" width="1.28515625" style="26" customWidth="1"/>
    <col min="5637" max="5637" width="26.85546875" style="26" customWidth="1"/>
    <col min="5638" max="5638" width="6.5703125" style="26" customWidth="1"/>
    <col min="5639" max="5642" width="7.140625" style="26" customWidth="1"/>
    <col min="5643" max="5886" width="8.7109375" style="26" customWidth="1"/>
    <col min="5887" max="5888" width="8.7109375" style="26"/>
    <col min="5889" max="5889" width="0.140625" style="26" customWidth="1"/>
    <col min="5890" max="5890" width="2.7109375" style="26" customWidth="1"/>
    <col min="5891" max="5891" width="15.42578125" style="26" customWidth="1"/>
    <col min="5892" max="5892" width="1.28515625" style="26" customWidth="1"/>
    <col min="5893" max="5893" width="26.85546875" style="26" customWidth="1"/>
    <col min="5894" max="5894" width="6.5703125" style="26" customWidth="1"/>
    <col min="5895" max="5898" width="7.140625" style="26" customWidth="1"/>
    <col min="5899" max="6142" width="8.7109375" style="26" customWidth="1"/>
    <col min="6143" max="6144" width="8.7109375" style="26"/>
    <col min="6145" max="6145" width="0.140625" style="26" customWidth="1"/>
    <col min="6146" max="6146" width="2.7109375" style="26" customWidth="1"/>
    <col min="6147" max="6147" width="15.42578125" style="26" customWidth="1"/>
    <col min="6148" max="6148" width="1.28515625" style="26" customWidth="1"/>
    <col min="6149" max="6149" width="26.85546875" style="26" customWidth="1"/>
    <col min="6150" max="6150" width="6.5703125" style="26" customWidth="1"/>
    <col min="6151" max="6154" width="7.140625" style="26" customWidth="1"/>
    <col min="6155" max="6398" width="8.7109375" style="26" customWidth="1"/>
    <col min="6399" max="6400" width="8.7109375" style="26"/>
    <col min="6401" max="6401" width="0.140625" style="26" customWidth="1"/>
    <col min="6402" max="6402" width="2.7109375" style="26" customWidth="1"/>
    <col min="6403" max="6403" width="15.42578125" style="26" customWidth="1"/>
    <col min="6404" max="6404" width="1.28515625" style="26" customWidth="1"/>
    <col min="6405" max="6405" width="26.85546875" style="26" customWidth="1"/>
    <col min="6406" max="6406" width="6.5703125" style="26" customWidth="1"/>
    <col min="6407" max="6410" width="7.140625" style="26" customWidth="1"/>
    <col min="6411" max="6654" width="8.7109375" style="26" customWidth="1"/>
    <col min="6655" max="6656" width="8.7109375" style="26"/>
    <col min="6657" max="6657" width="0.140625" style="26" customWidth="1"/>
    <col min="6658" max="6658" width="2.7109375" style="26" customWidth="1"/>
    <col min="6659" max="6659" width="15.42578125" style="26" customWidth="1"/>
    <col min="6660" max="6660" width="1.28515625" style="26" customWidth="1"/>
    <col min="6661" max="6661" width="26.85546875" style="26" customWidth="1"/>
    <col min="6662" max="6662" width="6.5703125" style="26" customWidth="1"/>
    <col min="6663" max="6666" width="7.140625" style="26" customWidth="1"/>
    <col min="6667" max="6910" width="8.7109375" style="26" customWidth="1"/>
    <col min="6911" max="6912" width="8.7109375" style="26"/>
    <col min="6913" max="6913" width="0.140625" style="26" customWidth="1"/>
    <col min="6914" max="6914" width="2.7109375" style="26" customWidth="1"/>
    <col min="6915" max="6915" width="15.42578125" style="26" customWidth="1"/>
    <col min="6916" max="6916" width="1.28515625" style="26" customWidth="1"/>
    <col min="6917" max="6917" width="26.85546875" style="26" customWidth="1"/>
    <col min="6918" max="6918" width="6.5703125" style="26" customWidth="1"/>
    <col min="6919" max="6922" width="7.140625" style="26" customWidth="1"/>
    <col min="6923" max="7166" width="8.7109375" style="26" customWidth="1"/>
    <col min="7167" max="7168" width="8.7109375" style="26"/>
    <col min="7169" max="7169" width="0.140625" style="26" customWidth="1"/>
    <col min="7170" max="7170" width="2.7109375" style="26" customWidth="1"/>
    <col min="7171" max="7171" width="15.42578125" style="26" customWidth="1"/>
    <col min="7172" max="7172" width="1.28515625" style="26" customWidth="1"/>
    <col min="7173" max="7173" width="26.85546875" style="26" customWidth="1"/>
    <col min="7174" max="7174" width="6.5703125" style="26" customWidth="1"/>
    <col min="7175" max="7178" width="7.140625" style="26" customWidth="1"/>
    <col min="7179" max="7422" width="8.7109375" style="26" customWidth="1"/>
    <col min="7423" max="7424" width="8.7109375" style="26"/>
    <col min="7425" max="7425" width="0.140625" style="26" customWidth="1"/>
    <col min="7426" max="7426" width="2.7109375" style="26" customWidth="1"/>
    <col min="7427" max="7427" width="15.42578125" style="26" customWidth="1"/>
    <col min="7428" max="7428" width="1.28515625" style="26" customWidth="1"/>
    <col min="7429" max="7429" width="26.85546875" style="26" customWidth="1"/>
    <col min="7430" max="7430" width="6.5703125" style="26" customWidth="1"/>
    <col min="7431" max="7434" width="7.140625" style="26" customWidth="1"/>
    <col min="7435" max="7678" width="8.7109375" style="26" customWidth="1"/>
    <col min="7679" max="7680" width="8.7109375" style="26"/>
    <col min="7681" max="7681" width="0.140625" style="26" customWidth="1"/>
    <col min="7682" max="7682" width="2.7109375" style="26" customWidth="1"/>
    <col min="7683" max="7683" width="15.42578125" style="26" customWidth="1"/>
    <col min="7684" max="7684" width="1.28515625" style="26" customWidth="1"/>
    <col min="7685" max="7685" width="26.85546875" style="26" customWidth="1"/>
    <col min="7686" max="7686" width="6.5703125" style="26" customWidth="1"/>
    <col min="7687" max="7690" width="7.140625" style="26" customWidth="1"/>
    <col min="7691" max="7934" width="8.7109375" style="26" customWidth="1"/>
    <col min="7935" max="7936" width="8.7109375" style="26"/>
    <col min="7937" max="7937" width="0.140625" style="26" customWidth="1"/>
    <col min="7938" max="7938" width="2.7109375" style="26" customWidth="1"/>
    <col min="7939" max="7939" width="15.42578125" style="26" customWidth="1"/>
    <col min="7940" max="7940" width="1.28515625" style="26" customWidth="1"/>
    <col min="7941" max="7941" width="26.85546875" style="26" customWidth="1"/>
    <col min="7942" max="7942" width="6.5703125" style="26" customWidth="1"/>
    <col min="7943" max="7946" width="7.140625" style="26" customWidth="1"/>
    <col min="7947" max="8190" width="8.7109375" style="26" customWidth="1"/>
    <col min="8191" max="8192" width="8.7109375" style="26"/>
    <col min="8193" max="8193" width="0.140625" style="26" customWidth="1"/>
    <col min="8194" max="8194" width="2.7109375" style="26" customWidth="1"/>
    <col min="8195" max="8195" width="15.42578125" style="26" customWidth="1"/>
    <col min="8196" max="8196" width="1.28515625" style="26" customWidth="1"/>
    <col min="8197" max="8197" width="26.85546875" style="26" customWidth="1"/>
    <col min="8198" max="8198" width="6.5703125" style="26" customWidth="1"/>
    <col min="8199" max="8202" width="7.140625" style="26" customWidth="1"/>
    <col min="8203" max="8446" width="8.7109375" style="26" customWidth="1"/>
    <col min="8447" max="8448" width="8.7109375" style="26"/>
    <col min="8449" max="8449" width="0.140625" style="26" customWidth="1"/>
    <col min="8450" max="8450" width="2.7109375" style="26" customWidth="1"/>
    <col min="8451" max="8451" width="15.42578125" style="26" customWidth="1"/>
    <col min="8452" max="8452" width="1.28515625" style="26" customWidth="1"/>
    <col min="8453" max="8453" width="26.85546875" style="26" customWidth="1"/>
    <col min="8454" max="8454" width="6.5703125" style="26" customWidth="1"/>
    <col min="8455" max="8458" width="7.140625" style="26" customWidth="1"/>
    <col min="8459" max="8702" width="8.7109375" style="26" customWidth="1"/>
    <col min="8703" max="8704" width="8.7109375" style="26"/>
    <col min="8705" max="8705" width="0.140625" style="26" customWidth="1"/>
    <col min="8706" max="8706" width="2.7109375" style="26" customWidth="1"/>
    <col min="8707" max="8707" width="15.42578125" style="26" customWidth="1"/>
    <col min="8708" max="8708" width="1.28515625" style="26" customWidth="1"/>
    <col min="8709" max="8709" width="26.85546875" style="26" customWidth="1"/>
    <col min="8710" max="8710" width="6.5703125" style="26" customWidth="1"/>
    <col min="8711" max="8714" width="7.140625" style="26" customWidth="1"/>
    <col min="8715" max="8958" width="8.7109375" style="26" customWidth="1"/>
    <col min="8959" max="8960" width="8.7109375" style="26"/>
    <col min="8961" max="8961" width="0.140625" style="26" customWidth="1"/>
    <col min="8962" max="8962" width="2.7109375" style="26" customWidth="1"/>
    <col min="8963" max="8963" width="15.42578125" style="26" customWidth="1"/>
    <col min="8964" max="8964" width="1.28515625" style="26" customWidth="1"/>
    <col min="8965" max="8965" width="26.85546875" style="26" customWidth="1"/>
    <col min="8966" max="8966" width="6.5703125" style="26" customWidth="1"/>
    <col min="8967" max="8970" width="7.140625" style="26" customWidth="1"/>
    <col min="8971" max="9214" width="8.7109375" style="26" customWidth="1"/>
    <col min="9215" max="9216" width="8.7109375" style="26"/>
    <col min="9217" max="9217" width="0.140625" style="26" customWidth="1"/>
    <col min="9218" max="9218" width="2.7109375" style="26" customWidth="1"/>
    <col min="9219" max="9219" width="15.42578125" style="26" customWidth="1"/>
    <col min="9220" max="9220" width="1.28515625" style="26" customWidth="1"/>
    <col min="9221" max="9221" width="26.85546875" style="26" customWidth="1"/>
    <col min="9222" max="9222" width="6.5703125" style="26" customWidth="1"/>
    <col min="9223" max="9226" width="7.140625" style="26" customWidth="1"/>
    <col min="9227" max="9470" width="8.7109375" style="26" customWidth="1"/>
    <col min="9471" max="9472" width="8.7109375" style="26"/>
    <col min="9473" max="9473" width="0.140625" style="26" customWidth="1"/>
    <col min="9474" max="9474" width="2.7109375" style="26" customWidth="1"/>
    <col min="9475" max="9475" width="15.42578125" style="26" customWidth="1"/>
    <col min="9476" max="9476" width="1.28515625" style="26" customWidth="1"/>
    <col min="9477" max="9477" width="26.85546875" style="26" customWidth="1"/>
    <col min="9478" max="9478" width="6.5703125" style="26" customWidth="1"/>
    <col min="9479" max="9482" width="7.140625" style="26" customWidth="1"/>
    <col min="9483" max="9726" width="8.7109375" style="26" customWidth="1"/>
    <col min="9727" max="9728" width="8.7109375" style="26"/>
    <col min="9729" max="9729" width="0.140625" style="26" customWidth="1"/>
    <col min="9730" max="9730" width="2.7109375" style="26" customWidth="1"/>
    <col min="9731" max="9731" width="15.42578125" style="26" customWidth="1"/>
    <col min="9732" max="9732" width="1.28515625" style="26" customWidth="1"/>
    <col min="9733" max="9733" width="26.85546875" style="26" customWidth="1"/>
    <col min="9734" max="9734" width="6.5703125" style="26" customWidth="1"/>
    <col min="9735" max="9738" width="7.140625" style="26" customWidth="1"/>
    <col min="9739" max="9982" width="8.7109375" style="26" customWidth="1"/>
    <col min="9983" max="9984" width="8.7109375" style="26"/>
    <col min="9985" max="9985" width="0.140625" style="26" customWidth="1"/>
    <col min="9986" max="9986" width="2.7109375" style="26" customWidth="1"/>
    <col min="9987" max="9987" width="15.42578125" style="26" customWidth="1"/>
    <col min="9988" max="9988" width="1.28515625" style="26" customWidth="1"/>
    <col min="9989" max="9989" width="26.85546875" style="26" customWidth="1"/>
    <col min="9990" max="9990" width="6.5703125" style="26" customWidth="1"/>
    <col min="9991" max="9994" width="7.140625" style="26" customWidth="1"/>
    <col min="9995" max="10238" width="8.7109375" style="26" customWidth="1"/>
    <col min="10239" max="10240" width="8.7109375" style="26"/>
    <col min="10241" max="10241" width="0.140625" style="26" customWidth="1"/>
    <col min="10242" max="10242" width="2.7109375" style="26" customWidth="1"/>
    <col min="10243" max="10243" width="15.42578125" style="26" customWidth="1"/>
    <col min="10244" max="10244" width="1.28515625" style="26" customWidth="1"/>
    <col min="10245" max="10245" width="26.85546875" style="26" customWidth="1"/>
    <col min="10246" max="10246" width="6.5703125" style="26" customWidth="1"/>
    <col min="10247" max="10250" width="7.140625" style="26" customWidth="1"/>
    <col min="10251" max="10494" width="8.7109375" style="26" customWidth="1"/>
    <col min="10495" max="10496" width="8.7109375" style="26"/>
    <col min="10497" max="10497" width="0.140625" style="26" customWidth="1"/>
    <col min="10498" max="10498" width="2.7109375" style="26" customWidth="1"/>
    <col min="10499" max="10499" width="15.42578125" style="26" customWidth="1"/>
    <col min="10500" max="10500" width="1.28515625" style="26" customWidth="1"/>
    <col min="10501" max="10501" width="26.85546875" style="26" customWidth="1"/>
    <col min="10502" max="10502" width="6.5703125" style="26" customWidth="1"/>
    <col min="10503" max="10506" width="7.140625" style="26" customWidth="1"/>
    <col min="10507" max="10750" width="8.7109375" style="26" customWidth="1"/>
    <col min="10751" max="10752" width="8.7109375" style="26"/>
    <col min="10753" max="10753" width="0.140625" style="26" customWidth="1"/>
    <col min="10754" max="10754" width="2.7109375" style="26" customWidth="1"/>
    <col min="10755" max="10755" width="15.42578125" style="26" customWidth="1"/>
    <col min="10756" max="10756" width="1.28515625" style="26" customWidth="1"/>
    <col min="10757" max="10757" width="26.85546875" style="26" customWidth="1"/>
    <col min="10758" max="10758" width="6.5703125" style="26" customWidth="1"/>
    <col min="10759" max="10762" width="7.140625" style="26" customWidth="1"/>
    <col min="10763" max="11006" width="8.7109375" style="26" customWidth="1"/>
    <col min="11007" max="11008" width="8.7109375" style="26"/>
    <col min="11009" max="11009" width="0.140625" style="26" customWidth="1"/>
    <col min="11010" max="11010" width="2.7109375" style="26" customWidth="1"/>
    <col min="11011" max="11011" width="15.42578125" style="26" customWidth="1"/>
    <col min="11012" max="11012" width="1.28515625" style="26" customWidth="1"/>
    <col min="11013" max="11013" width="26.85546875" style="26" customWidth="1"/>
    <col min="11014" max="11014" width="6.5703125" style="26" customWidth="1"/>
    <col min="11015" max="11018" width="7.140625" style="26" customWidth="1"/>
    <col min="11019" max="11262" width="8.7109375" style="26" customWidth="1"/>
    <col min="11263" max="11264" width="8.7109375" style="26"/>
    <col min="11265" max="11265" width="0.140625" style="26" customWidth="1"/>
    <col min="11266" max="11266" width="2.7109375" style="26" customWidth="1"/>
    <col min="11267" max="11267" width="15.42578125" style="26" customWidth="1"/>
    <col min="11268" max="11268" width="1.28515625" style="26" customWidth="1"/>
    <col min="11269" max="11269" width="26.85546875" style="26" customWidth="1"/>
    <col min="11270" max="11270" width="6.5703125" style="26" customWidth="1"/>
    <col min="11271" max="11274" width="7.140625" style="26" customWidth="1"/>
    <col min="11275" max="11518" width="8.7109375" style="26" customWidth="1"/>
    <col min="11519" max="11520" width="8.7109375" style="26"/>
    <col min="11521" max="11521" width="0.140625" style="26" customWidth="1"/>
    <col min="11522" max="11522" width="2.7109375" style="26" customWidth="1"/>
    <col min="11523" max="11523" width="15.42578125" style="26" customWidth="1"/>
    <col min="11524" max="11524" width="1.28515625" style="26" customWidth="1"/>
    <col min="11525" max="11525" width="26.85546875" style="26" customWidth="1"/>
    <col min="11526" max="11526" width="6.5703125" style="26" customWidth="1"/>
    <col min="11527" max="11530" width="7.140625" style="26" customWidth="1"/>
    <col min="11531" max="11774" width="8.7109375" style="26" customWidth="1"/>
    <col min="11775" max="11776" width="8.7109375" style="26"/>
    <col min="11777" max="11777" width="0.140625" style="26" customWidth="1"/>
    <col min="11778" max="11778" width="2.7109375" style="26" customWidth="1"/>
    <col min="11779" max="11779" width="15.42578125" style="26" customWidth="1"/>
    <col min="11780" max="11780" width="1.28515625" style="26" customWidth="1"/>
    <col min="11781" max="11781" width="26.85546875" style="26" customWidth="1"/>
    <col min="11782" max="11782" width="6.5703125" style="26" customWidth="1"/>
    <col min="11783" max="11786" width="7.140625" style="26" customWidth="1"/>
    <col min="11787" max="12030" width="8.7109375" style="26" customWidth="1"/>
    <col min="12031" max="12032" width="8.7109375" style="26"/>
    <col min="12033" max="12033" width="0.140625" style="26" customWidth="1"/>
    <col min="12034" max="12034" width="2.7109375" style="26" customWidth="1"/>
    <col min="12035" max="12035" width="15.42578125" style="26" customWidth="1"/>
    <col min="12036" max="12036" width="1.28515625" style="26" customWidth="1"/>
    <col min="12037" max="12037" width="26.85546875" style="26" customWidth="1"/>
    <col min="12038" max="12038" width="6.5703125" style="26" customWidth="1"/>
    <col min="12039" max="12042" width="7.140625" style="26" customWidth="1"/>
    <col min="12043" max="12286" width="8.7109375" style="26" customWidth="1"/>
    <col min="12287" max="12288" width="8.7109375" style="26"/>
    <col min="12289" max="12289" width="0.140625" style="26" customWidth="1"/>
    <col min="12290" max="12290" width="2.7109375" style="26" customWidth="1"/>
    <col min="12291" max="12291" width="15.42578125" style="26" customWidth="1"/>
    <col min="12292" max="12292" width="1.28515625" style="26" customWidth="1"/>
    <col min="12293" max="12293" width="26.85546875" style="26" customWidth="1"/>
    <col min="12294" max="12294" width="6.5703125" style="26" customWidth="1"/>
    <col min="12295" max="12298" width="7.140625" style="26" customWidth="1"/>
    <col min="12299" max="12542" width="8.7109375" style="26" customWidth="1"/>
    <col min="12543" max="12544" width="8.7109375" style="26"/>
    <col min="12545" max="12545" width="0.140625" style="26" customWidth="1"/>
    <col min="12546" max="12546" width="2.7109375" style="26" customWidth="1"/>
    <col min="12547" max="12547" width="15.42578125" style="26" customWidth="1"/>
    <col min="12548" max="12548" width="1.28515625" style="26" customWidth="1"/>
    <col min="12549" max="12549" width="26.85546875" style="26" customWidth="1"/>
    <col min="12550" max="12550" width="6.5703125" style="26" customWidth="1"/>
    <col min="12551" max="12554" width="7.140625" style="26" customWidth="1"/>
    <col min="12555" max="12798" width="8.7109375" style="26" customWidth="1"/>
    <col min="12799" max="12800" width="8.7109375" style="26"/>
    <col min="12801" max="12801" width="0.140625" style="26" customWidth="1"/>
    <col min="12802" max="12802" width="2.7109375" style="26" customWidth="1"/>
    <col min="12803" max="12803" width="15.42578125" style="26" customWidth="1"/>
    <col min="12804" max="12804" width="1.28515625" style="26" customWidth="1"/>
    <col min="12805" max="12805" width="26.85546875" style="26" customWidth="1"/>
    <col min="12806" max="12806" width="6.5703125" style="26" customWidth="1"/>
    <col min="12807" max="12810" width="7.140625" style="26" customWidth="1"/>
    <col min="12811" max="13054" width="8.7109375" style="26" customWidth="1"/>
    <col min="13055" max="13056" width="8.7109375" style="26"/>
    <col min="13057" max="13057" width="0.140625" style="26" customWidth="1"/>
    <col min="13058" max="13058" width="2.7109375" style="26" customWidth="1"/>
    <col min="13059" max="13059" width="15.42578125" style="26" customWidth="1"/>
    <col min="13060" max="13060" width="1.28515625" style="26" customWidth="1"/>
    <col min="13061" max="13061" width="26.85546875" style="26" customWidth="1"/>
    <col min="13062" max="13062" width="6.5703125" style="26" customWidth="1"/>
    <col min="13063" max="13066" width="7.140625" style="26" customWidth="1"/>
    <col min="13067" max="13310" width="8.7109375" style="26" customWidth="1"/>
    <col min="13311" max="13312" width="8.7109375" style="26"/>
    <col min="13313" max="13313" width="0.140625" style="26" customWidth="1"/>
    <col min="13314" max="13314" width="2.7109375" style="26" customWidth="1"/>
    <col min="13315" max="13315" width="15.42578125" style="26" customWidth="1"/>
    <col min="13316" max="13316" width="1.28515625" style="26" customWidth="1"/>
    <col min="13317" max="13317" width="26.85546875" style="26" customWidth="1"/>
    <col min="13318" max="13318" width="6.5703125" style="26" customWidth="1"/>
    <col min="13319" max="13322" width="7.140625" style="26" customWidth="1"/>
    <col min="13323" max="13566" width="8.7109375" style="26" customWidth="1"/>
    <col min="13567" max="13568" width="8.7109375" style="26"/>
    <col min="13569" max="13569" width="0.140625" style="26" customWidth="1"/>
    <col min="13570" max="13570" width="2.7109375" style="26" customWidth="1"/>
    <col min="13571" max="13571" width="15.42578125" style="26" customWidth="1"/>
    <col min="13572" max="13572" width="1.28515625" style="26" customWidth="1"/>
    <col min="13573" max="13573" width="26.85546875" style="26" customWidth="1"/>
    <col min="13574" max="13574" width="6.5703125" style="26" customWidth="1"/>
    <col min="13575" max="13578" width="7.140625" style="26" customWidth="1"/>
    <col min="13579" max="13822" width="8.7109375" style="26" customWidth="1"/>
    <col min="13823" max="13824" width="8.7109375" style="26"/>
    <col min="13825" max="13825" width="0.140625" style="26" customWidth="1"/>
    <col min="13826" max="13826" width="2.7109375" style="26" customWidth="1"/>
    <col min="13827" max="13827" width="15.42578125" style="26" customWidth="1"/>
    <col min="13828" max="13828" width="1.28515625" style="26" customWidth="1"/>
    <col min="13829" max="13829" width="26.85546875" style="26" customWidth="1"/>
    <col min="13830" max="13830" width="6.5703125" style="26" customWidth="1"/>
    <col min="13831" max="13834" width="7.140625" style="26" customWidth="1"/>
    <col min="13835" max="14078" width="8.7109375" style="26" customWidth="1"/>
    <col min="14079" max="14080" width="8.7109375" style="26"/>
    <col min="14081" max="14081" width="0.140625" style="26" customWidth="1"/>
    <col min="14082" max="14082" width="2.7109375" style="26" customWidth="1"/>
    <col min="14083" max="14083" width="15.42578125" style="26" customWidth="1"/>
    <col min="14084" max="14084" width="1.28515625" style="26" customWidth="1"/>
    <col min="14085" max="14085" width="26.85546875" style="26" customWidth="1"/>
    <col min="14086" max="14086" width="6.5703125" style="26" customWidth="1"/>
    <col min="14087" max="14090" width="7.140625" style="26" customWidth="1"/>
    <col min="14091" max="14334" width="8.7109375" style="26" customWidth="1"/>
    <col min="14335" max="14336" width="8.7109375" style="26"/>
    <col min="14337" max="14337" width="0.140625" style="26" customWidth="1"/>
    <col min="14338" max="14338" width="2.7109375" style="26" customWidth="1"/>
    <col min="14339" max="14339" width="15.42578125" style="26" customWidth="1"/>
    <col min="14340" max="14340" width="1.28515625" style="26" customWidth="1"/>
    <col min="14341" max="14341" width="26.85546875" style="26" customWidth="1"/>
    <col min="14342" max="14342" width="6.5703125" style="26" customWidth="1"/>
    <col min="14343" max="14346" width="7.140625" style="26" customWidth="1"/>
    <col min="14347" max="14590" width="8.7109375" style="26" customWidth="1"/>
    <col min="14591" max="14592" width="8.7109375" style="26"/>
    <col min="14593" max="14593" width="0.140625" style="26" customWidth="1"/>
    <col min="14594" max="14594" width="2.7109375" style="26" customWidth="1"/>
    <col min="14595" max="14595" width="15.42578125" style="26" customWidth="1"/>
    <col min="14596" max="14596" width="1.28515625" style="26" customWidth="1"/>
    <col min="14597" max="14597" width="26.85546875" style="26" customWidth="1"/>
    <col min="14598" max="14598" width="6.5703125" style="26" customWidth="1"/>
    <col min="14599" max="14602" width="7.140625" style="26" customWidth="1"/>
    <col min="14603" max="14846" width="8.7109375" style="26" customWidth="1"/>
    <col min="14847" max="14848" width="8.7109375" style="26"/>
    <col min="14849" max="14849" width="0.140625" style="26" customWidth="1"/>
    <col min="14850" max="14850" width="2.7109375" style="26" customWidth="1"/>
    <col min="14851" max="14851" width="15.42578125" style="26" customWidth="1"/>
    <col min="14852" max="14852" width="1.28515625" style="26" customWidth="1"/>
    <col min="14853" max="14853" width="26.85546875" style="26" customWidth="1"/>
    <col min="14854" max="14854" width="6.5703125" style="26" customWidth="1"/>
    <col min="14855" max="14858" width="7.140625" style="26" customWidth="1"/>
    <col min="14859" max="15102" width="8.7109375" style="26" customWidth="1"/>
    <col min="15103" max="15104" width="8.7109375" style="26"/>
    <col min="15105" max="15105" width="0.140625" style="26" customWidth="1"/>
    <col min="15106" max="15106" width="2.7109375" style="26" customWidth="1"/>
    <col min="15107" max="15107" width="15.42578125" style="26" customWidth="1"/>
    <col min="15108" max="15108" width="1.28515625" style="26" customWidth="1"/>
    <col min="15109" max="15109" width="26.85546875" style="26" customWidth="1"/>
    <col min="15110" max="15110" width="6.5703125" style="26" customWidth="1"/>
    <col min="15111" max="15114" width="7.140625" style="26" customWidth="1"/>
    <col min="15115" max="15358" width="8.7109375" style="26" customWidth="1"/>
    <col min="15359" max="15360" width="8.7109375" style="26"/>
    <col min="15361" max="15361" width="0.140625" style="26" customWidth="1"/>
    <col min="15362" max="15362" width="2.7109375" style="26" customWidth="1"/>
    <col min="15363" max="15363" width="15.42578125" style="26" customWidth="1"/>
    <col min="15364" max="15364" width="1.28515625" style="26" customWidth="1"/>
    <col min="15365" max="15365" width="26.85546875" style="26" customWidth="1"/>
    <col min="15366" max="15366" width="6.5703125" style="26" customWidth="1"/>
    <col min="15367" max="15370" width="7.140625" style="26" customWidth="1"/>
    <col min="15371" max="15614" width="8.7109375" style="26" customWidth="1"/>
    <col min="15615" max="15616" width="8.7109375" style="26"/>
    <col min="15617" max="15617" width="0.140625" style="26" customWidth="1"/>
    <col min="15618" max="15618" width="2.7109375" style="26" customWidth="1"/>
    <col min="15619" max="15619" width="15.42578125" style="26" customWidth="1"/>
    <col min="15620" max="15620" width="1.28515625" style="26" customWidth="1"/>
    <col min="15621" max="15621" width="26.85546875" style="26" customWidth="1"/>
    <col min="15622" max="15622" width="6.5703125" style="26" customWidth="1"/>
    <col min="15623" max="15626" width="7.140625" style="26" customWidth="1"/>
    <col min="15627" max="15870" width="8.7109375" style="26" customWidth="1"/>
    <col min="15871" max="15872" width="8.7109375" style="26"/>
    <col min="15873" max="15873" width="0.140625" style="26" customWidth="1"/>
    <col min="15874" max="15874" width="2.7109375" style="26" customWidth="1"/>
    <col min="15875" max="15875" width="15.42578125" style="26" customWidth="1"/>
    <col min="15876" max="15876" width="1.28515625" style="26" customWidth="1"/>
    <col min="15877" max="15877" width="26.85546875" style="26" customWidth="1"/>
    <col min="15878" max="15878" width="6.5703125" style="26" customWidth="1"/>
    <col min="15879" max="15882" width="7.140625" style="26" customWidth="1"/>
    <col min="15883" max="16126" width="8.7109375" style="26" customWidth="1"/>
    <col min="16127" max="16128" width="8.7109375" style="26"/>
    <col min="16129" max="16129" width="0.140625" style="26" customWidth="1"/>
    <col min="16130" max="16130" width="2.7109375" style="26" customWidth="1"/>
    <col min="16131" max="16131" width="15.42578125" style="26" customWidth="1"/>
    <col min="16132" max="16132" width="1.28515625" style="26" customWidth="1"/>
    <col min="16133" max="16133" width="26.85546875" style="26" customWidth="1"/>
    <col min="16134" max="16134" width="6.5703125" style="26" customWidth="1"/>
    <col min="16135" max="16138" width="7.140625" style="26" customWidth="1"/>
    <col min="16139" max="16382" width="8.7109375" style="26" customWidth="1"/>
    <col min="16383" max="16384" width="8.7109375" style="26"/>
  </cols>
  <sheetData>
    <row r="1" spans="1:24" s="32" customFormat="1" ht="1.5" customHeight="1"/>
    <row r="2" spans="1:24" s="32" customFormat="1" ht="21" customHeight="1">
      <c r="E2" s="15"/>
      <c r="H2" s="527"/>
      <c r="I2" s="15"/>
      <c r="J2" s="528" t="s">
        <v>50</v>
      </c>
    </row>
    <row r="3" spans="1:24" s="32" customFormat="1" ht="15" customHeight="1">
      <c r="E3" s="1078" t="s">
        <v>176</v>
      </c>
      <c r="F3" s="1079"/>
      <c r="G3" s="1079"/>
      <c r="H3" s="1079"/>
      <c r="I3" s="1079"/>
      <c r="J3" s="1079"/>
    </row>
    <row r="4" spans="1:24" s="25" customFormat="1" ht="20.25" customHeight="1">
      <c r="B4" s="16"/>
      <c r="C4" s="6" t="str">
        <f>Indice!C4</f>
        <v>Producción de energía eléctrica</v>
      </c>
    </row>
    <row r="5" spans="1:24" s="25" customFormat="1" ht="12.75" customHeight="1">
      <c r="B5" s="16"/>
      <c r="C5" s="7"/>
      <c r="J5" s="530"/>
      <c r="K5" s="26"/>
    </row>
    <row r="6" spans="1:24" s="25" customFormat="1" ht="13.5" customHeight="1">
      <c r="B6" s="16"/>
      <c r="C6" s="12"/>
      <c r="D6" s="33"/>
      <c r="E6" s="33"/>
      <c r="F6" s="16"/>
      <c r="G6" s="16"/>
      <c r="H6" s="16"/>
      <c r="I6" s="16"/>
      <c r="J6" s="16"/>
      <c r="K6" s="29"/>
    </row>
    <row r="7" spans="1:24" ht="12.75" customHeight="1">
      <c r="A7" s="25"/>
      <c r="B7" s="16"/>
      <c r="C7" s="1077" t="s">
        <v>570</v>
      </c>
      <c r="D7" s="33"/>
      <c r="E7" s="201"/>
      <c r="F7" s="1085" t="s">
        <v>566</v>
      </c>
      <c r="G7" s="1085"/>
      <c r="H7" s="1085"/>
      <c r="I7" s="1085"/>
      <c r="J7" s="1085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4" ht="12.75" customHeight="1">
      <c r="A8" s="25"/>
      <c r="B8" s="16"/>
      <c r="C8" s="1077"/>
      <c r="D8" s="33"/>
      <c r="E8" s="202"/>
      <c r="F8" s="21">
        <v>2011</v>
      </c>
      <c r="G8" s="21">
        <v>2012</v>
      </c>
      <c r="H8" s="21">
        <v>2013</v>
      </c>
      <c r="I8" s="21">
        <v>2014</v>
      </c>
      <c r="J8" s="21">
        <v>2015</v>
      </c>
      <c r="K8" s="27"/>
      <c r="L8" s="29"/>
      <c r="M8" s="29"/>
      <c r="N8" s="29"/>
      <c r="O8" s="29"/>
      <c r="P8" s="29"/>
      <c r="Q8" s="29"/>
      <c r="R8" s="29"/>
      <c r="S8" s="29"/>
      <c r="T8" s="29"/>
    </row>
    <row r="9" spans="1:24" ht="12.75" customHeight="1">
      <c r="A9" s="532"/>
      <c r="B9" s="533"/>
      <c r="C9" s="514" t="s">
        <v>527</v>
      </c>
      <c r="D9" s="534"/>
      <c r="E9" s="595" t="s">
        <v>317</v>
      </c>
      <c r="F9" s="854">
        <f>'Data 1'!I94</f>
        <v>19159.298180000002</v>
      </c>
      <c r="G9" s="854">
        <f>'Data 1'!J94</f>
        <v>19379.103180000002</v>
      </c>
      <c r="H9" s="854">
        <f>'Data 1'!K94</f>
        <v>19443.396000000001</v>
      </c>
      <c r="I9" s="854">
        <f>'Data 1'!L94</f>
        <v>19449.626</v>
      </c>
      <c r="J9" s="854">
        <f>'Data 1'!M94</f>
        <v>20351.715999999997</v>
      </c>
      <c r="K9" s="531"/>
      <c r="L9" s="381"/>
      <c r="M9" s="381"/>
      <c r="N9" s="536"/>
      <c r="O9" s="536"/>
      <c r="P9" s="536"/>
      <c r="Q9" s="536"/>
      <c r="R9" s="536"/>
      <c r="S9" s="536"/>
      <c r="T9" s="537"/>
      <c r="U9" s="41"/>
      <c r="V9" s="41"/>
      <c r="W9" s="41"/>
      <c r="X9" s="41"/>
    </row>
    <row r="10" spans="1:24" ht="12.75" customHeight="1">
      <c r="A10" s="532"/>
      <c r="B10" s="533"/>
      <c r="C10" s="199"/>
      <c r="D10" s="534"/>
      <c r="E10" s="595" t="s">
        <v>3</v>
      </c>
      <c r="F10" s="854">
        <f>'Data 1'!I95</f>
        <v>7572.58</v>
      </c>
      <c r="G10" s="854">
        <f>'Data 1'!J95</f>
        <v>7572.58</v>
      </c>
      <c r="H10" s="854">
        <f>'Data 1'!K95</f>
        <v>7572.58</v>
      </c>
      <c r="I10" s="854">
        <f>'Data 1'!L95</f>
        <v>7572.58</v>
      </c>
      <c r="J10" s="854">
        <f>'Data 1'!M95</f>
        <v>7572.58</v>
      </c>
      <c r="K10" s="531"/>
      <c r="L10" s="381"/>
      <c r="M10" s="381"/>
      <c r="N10" s="536"/>
      <c r="O10" s="536"/>
      <c r="P10" s="536"/>
      <c r="Q10" s="536"/>
      <c r="R10" s="536"/>
      <c r="S10" s="536"/>
      <c r="T10" s="537"/>
      <c r="U10" s="41"/>
      <c r="V10" s="41"/>
      <c r="W10" s="41"/>
      <c r="X10" s="41"/>
    </row>
    <row r="11" spans="1:24" ht="12.75" customHeight="1">
      <c r="A11" s="532"/>
      <c r="B11" s="533"/>
      <c r="D11" s="534"/>
      <c r="E11" s="595" t="s">
        <v>4</v>
      </c>
      <c r="F11" s="854">
        <f>'Data 1'!I96</f>
        <v>11103.39</v>
      </c>
      <c r="G11" s="854">
        <f>'Data 1'!J96</f>
        <v>10595.47</v>
      </c>
      <c r="H11" s="854">
        <f>'Data 1'!K96</f>
        <v>10610.37</v>
      </c>
      <c r="I11" s="854">
        <f>'Data 1'!L96</f>
        <v>10468.02</v>
      </c>
      <c r="J11" s="854">
        <f>'Data 1'!M96</f>
        <v>10468.02</v>
      </c>
      <c r="K11" s="531"/>
      <c r="L11" s="381"/>
      <c r="M11" s="381"/>
      <c r="N11" s="536"/>
      <c r="O11" s="536"/>
      <c r="P11" s="536"/>
      <c r="Q11" s="536"/>
      <c r="R11" s="536"/>
      <c r="S11" s="536"/>
      <c r="T11" s="537"/>
      <c r="U11" s="41"/>
      <c r="V11" s="41"/>
      <c r="W11" s="41"/>
      <c r="X11" s="41"/>
    </row>
    <row r="12" spans="1:24" ht="12.75" customHeight="1">
      <c r="A12" s="532"/>
      <c r="B12" s="533"/>
      <c r="C12" s="14"/>
      <c r="D12" s="534"/>
      <c r="E12" s="595" t="s">
        <v>82</v>
      </c>
      <c r="F12" s="854">
        <f>'Data 1'!I97</f>
        <v>806.52</v>
      </c>
      <c r="G12" s="854">
        <f>'Data 1'!J97</f>
        <v>505.52</v>
      </c>
      <c r="H12" s="854">
        <f>'Data 1'!K97</f>
        <v>505.52</v>
      </c>
      <c r="I12" s="854">
        <f>'Data 1'!L97</f>
        <v>505.52</v>
      </c>
      <c r="J12" s="854">
        <f>'Data 1'!M97</f>
        <v>0</v>
      </c>
      <c r="K12" s="531"/>
      <c r="L12" s="381"/>
      <c r="M12" s="381"/>
      <c r="N12" s="536"/>
      <c r="O12" s="536"/>
      <c r="P12" s="536"/>
      <c r="Q12" s="536"/>
      <c r="R12" s="536"/>
      <c r="S12" s="536"/>
      <c r="T12" s="537"/>
      <c r="U12" s="41"/>
      <c r="V12" s="41"/>
      <c r="W12" s="41"/>
      <c r="X12" s="41"/>
    </row>
    <row r="13" spans="1:24" ht="12.75" customHeight="1">
      <c r="A13" s="532"/>
      <c r="B13" s="533"/>
      <c r="C13" s="26"/>
      <c r="D13" s="534"/>
      <c r="E13" s="595" t="s">
        <v>83</v>
      </c>
      <c r="F13" s="854">
        <f>'Data 1'!I98</f>
        <v>24911.73</v>
      </c>
      <c r="G13" s="854">
        <f>'Data 1'!J98</f>
        <v>24947.71</v>
      </c>
      <c r="H13" s="854">
        <f>'Data 1'!K98</f>
        <v>24947.71</v>
      </c>
      <c r="I13" s="854">
        <f>'Data 1'!L98</f>
        <v>24947.71</v>
      </c>
      <c r="J13" s="854">
        <f>'Data 1'!M98</f>
        <v>24947.71</v>
      </c>
      <c r="K13" s="531"/>
      <c r="L13" s="381"/>
      <c r="M13" s="381"/>
      <c r="N13" s="538"/>
      <c r="O13" s="536"/>
      <c r="P13" s="538"/>
      <c r="Q13" s="538"/>
      <c r="R13" s="538"/>
      <c r="S13" s="538"/>
      <c r="T13" s="537"/>
      <c r="U13" s="41"/>
      <c r="V13" s="41"/>
      <c r="W13" s="41"/>
      <c r="X13" s="41"/>
    </row>
    <row r="14" spans="1:24" ht="12.75" customHeight="1">
      <c r="A14" s="532"/>
      <c r="B14" s="533"/>
      <c r="C14" s="14"/>
      <c r="D14" s="534"/>
      <c r="E14" s="636" t="s">
        <v>319</v>
      </c>
      <c r="F14" s="854">
        <f>'Data 1'!I99</f>
        <v>21017.087450000003</v>
      </c>
      <c r="G14" s="854">
        <f>'Data 1'!J99</f>
        <v>22607.70205</v>
      </c>
      <c r="H14" s="854">
        <f>'Data 1'!K99</f>
        <v>22845.770999999993</v>
      </c>
      <c r="I14" s="854">
        <f>'Data 1'!L99</f>
        <v>22864.240999999995</v>
      </c>
      <c r="J14" s="854">
        <f>'Data 1'!M99</f>
        <v>22864.240999999995</v>
      </c>
      <c r="K14" s="531"/>
      <c r="L14" s="381"/>
      <c r="M14" s="381"/>
      <c r="N14" s="538"/>
      <c r="O14" s="536"/>
      <c r="P14" s="538"/>
      <c r="Q14" s="538"/>
      <c r="R14" s="538"/>
      <c r="S14" s="538"/>
      <c r="T14" s="537"/>
      <c r="U14" s="41"/>
      <c r="V14" s="41"/>
      <c r="W14" s="41"/>
      <c r="X14" s="41"/>
    </row>
    <row r="15" spans="1:24" ht="12.75" customHeight="1">
      <c r="A15" s="532"/>
      <c r="B15" s="533"/>
      <c r="C15" s="14"/>
      <c r="D15" s="534"/>
      <c r="E15" s="636" t="s">
        <v>320</v>
      </c>
      <c r="F15" s="854">
        <f>'Data 1'!I100</f>
        <v>4058.6172400001406</v>
      </c>
      <c r="G15" s="854">
        <f>'Data 1'!J100</f>
        <v>4320.9375100001462</v>
      </c>
      <c r="H15" s="854">
        <f>'Data 1'!K100</f>
        <v>4396.4600000001174</v>
      </c>
      <c r="I15" s="854">
        <f>'Data 1'!L100</f>
        <v>4402.6160000001173</v>
      </c>
      <c r="J15" s="854">
        <f>'Data 1'!M100</f>
        <v>4420.38800000012</v>
      </c>
      <c r="K15" s="531"/>
      <c r="L15" s="381"/>
      <c r="M15" s="381"/>
      <c r="N15" s="538"/>
      <c r="O15" s="536"/>
      <c r="P15" s="538"/>
      <c r="Q15" s="538"/>
      <c r="R15" s="538"/>
      <c r="S15" s="538"/>
      <c r="T15" s="537"/>
      <c r="U15" s="41"/>
      <c r="V15" s="41"/>
      <c r="W15" s="41"/>
      <c r="X15" s="41"/>
    </row>
    <row r="16" spans="1:24" ht="12.75" customHeight="1">
      <c r="A16" s="532"/>
      <c r="B16" s="533"/>
      <c r="C16" s="14"/>
      <c r="D16" s="534"/>
      <c r="E16" s="636" t="s">
        <v>321</v>
      </c>
      <c r="F16" s="854">
        <f>'Data 1'!I101</f>
        <v>998.62</v>
      </c>
      <c r="G16" s="854">
        <f>'Data 1'!J101</f>
        <v>1950.02</v>
      </c>
      <c r="H16" s="854">
        <f>'Data 1'!K101</f>
        <v>2299.527</v>
      </c>
      <c r="I16" s="854">
        <f>'Data 1'!L101</f>
        <v>2299.527</v>
      </c>
      <c r="J16" s="854">
        <f>'Data 1'!M101</f>
        <v>2299.527</v>
      </c>
      <c r="K16" s="531"/>
      <c r="L16" s="381"/>
      <c r="M16" s="381"/>
      <c r="N16" s="538"/>
      <c r="O16" s="536"/>
      <c r="P16" s="538"/>
      <c r="Q16" s="538"/>
      <c r="R16" s="538"/>
      <c r="S16" s="538"/>
      <c r="T16" s="537"/>
      <c r="U16" s="41"/>
      <c r="V16" s="41"/>
      <c r="W16" s="41"/>
      <c r="X16" s="41"/>
    </row>
    <row r="17" spans="1:24" ht="12.75" customHeight="1">
      <c r="A17" s="532"/>
      <c r="B17" s="533"/>
      <c r="C17" s="14"/>
      <c r="D17" s="534"/>
      <c r="E17" s="636" t="s">
        <v>575</v>
      </c>
      <c r="F17" s="854">
        <f>'Data 1'!I102</f>
        <v>883.69991000000016</v>
      </c>
      <c r="G17" s="854">
        <f>'Data 1'!J102</f>
        <v>969.91141000000016</v>
      </c>
      <c r="H17" s="854">
        <f>'Data 1'!K102</f>
        <v>945.22199999999998</v>
      </c>
      <c r="I17" s="854">
        <f>'Data 1'!L102</f>
        <v>982.74499999999989</v>
      </c>
      <c r="J17" s="854">
        <f>'Data 1'!M102</f>
        <v>741.68700000000013</v>
      </c>
      <c r="K17" s="531"/>
      <c r="L17" s="381"/>
      <c r="M17" s="381"/>
      <c r="N17" s="536"/>
      <c r="O17" s="536"/>
      <c r="P17" s="536"/>
      <c r="Q17" s="536"/>
      <c r="R17" s="536"/>
      <c r="S17" s="536"/>
      <c r="T17" s="537"/>
      <c r="U17" s="41"/>
      <c r="V17" s="41"/>
      <c r="W17" s="41"/>
      <c r="X17" s="41"/>
    </row>
    <row r="18" spans="1:24" ht="12.75" customHeight="1">
      <c r="A18" s="532"/>
      <c r="B18" s="533"/>
      <c r="C18" s="14"/>
      <c r="D18" s="534"/>
      <c r="E18" s="636" t="s">
        <v>333</v>
      </c>
      <c r="F18" s="854">
        <f>'Data 1'!I103</f>
        <v>7195.7142999999978</v>
      </c>
      <c r="G18" s="854">
        <f>'Data 1'!J103</f>
        <v>7155.3088000000007</v>
      </c>
      <c r="H18" s="854">
        <f>'Data 1'!K103</f>
        <v>7058.1609999999982</v>
      </c>
      <c r="I18" s="854">
        <f>'Data 1'!L103</f>
        <v>7050.9289999999983</v>
      </c>
      <c r="J18" s="854">
        <f>'Data 1'!M103</f>
        <v>6683.8919999999989</v>
      </c>
      <c r="K18" s="531"/>
      <c r="L18" s="381"/>
      <c r="M18" s="381"/>
      <c r="N18" s="536"/>
      <c r="O18" s="536"/>
      <c r="P18" s="536"/>
      <c r="Q18" s="536"/>
      <c r="R18" s="536"/>
      <c r="S18" s="536"/>
      <c r="T18" s="537"/>
      <c r="U18" s="41"/>
      <c r="V18" s="41"/>
      <c r="W18" s="41"/>
      <c r="X18" s="41"/>
    </row>
    <row r="19" spans="1:24" ht="12.75" customHeight="1">
      <c r="A19" s="532"/>
      <c r="B19" s="533"/>
      <c r="C19" s="14"/>
      <c r="D19" s="534"/>
      <c r="E19" s="636" t="s">
        <v>577</v>
      </c>
      <c r="F19" s="854" t="str">
        <f>'Data 1'!I104</f>
        <v>-</v>
      </c>
      <c r="G19" s="854" t="str">
        <f>'Data 1'!J104</f>
        <v>-</v>
      </c>
      <c r="H19" s="854" t="str">
        <f>'Data 1'!K104</f>
        <v>-</v>
      </c>
      <c r="I19" s="854" t="str">
        <f>'Data 1'!L104</f>
        <v>-</v>
      </c>
      <c r="J19" s="854">
        <f>'Data 1'!M104</f>
        <v>677.40600000000006</v>
      </c>
      <c r="K19" s="531"/>
      <c r="L19" s="381"/>
      <c r="M19" s="381"/>
      <c r="N19" s="536"/>
      <c r="O19" s="536"/>
      <c r="P19" s="536"/>
      <c r="Q19" s="536"/>
      <c r="R19" s="536"/>
      <c r="S19" s="536"/>
      <c r="T19" s="537"/>
      <c r="U19" s="41"/>
      <c r="V19" s="41"/>
      <c r="W19" s="41"/>
      <c r="X19" s="41"/>
    </row>
    <row r="20" spans="1:24" ht="16.149999999999999" customHeight="1">
      <c r="E20" s="1045" t="s">
        <v>0</v>
      </c>
      <c r="F20" s="1046">
        <f>SUM(F9:F10,F11:F19)</f>
        <v>97707.257080000127</v>
      </c>
      <c r="G20" s="1046">
        <f>SUM(G9:G10,G11:G19)</f>
        <v>100004.26295000015</v>
      </c>
      <c r="H20" s="1046">
        <f>SUM(H9:H10,H11:H19)</f>
        <v>100624.71700000011</v>
      </c>
      <c r="I20" s="1046">
        <f>SUM(I9:I10,I11:I19)</f>
        <v>100543.5140000001</v>
      </c>
      <c r="J20" s="1046">
        <f>SUM(J9:J10,J11:J19)</f>
        <v>101027.16700000012</v>
      </c>
      <c r="K20" s="531"/>
      <c r="L20" s="381"/>
      <c r="M20" s="381"/>
      <c r="N20" s="536"/>
      <c r="O20" s="536"/>
      <c r="P20" s="536"/>
      <c r="Q20" s="536"/>
      <c r="R20" s="536"/>
      <c r="S20" s="536"/>
      <c r="T20" s="537"/>
      <c r="U20" s="41"/>
      <c r="V20" s="41"/>
      <c r="W20" s="41"/>
      <c r="X20" s="41"/>
    </row>
    <row r="21" spans="1:24" ht="12.75" customHeight="1">
      <c r="E21" s="1084" t="s">
        <v>578</v>
      </c>
      <c r="F21" s="1084"/>
      <c r="G21" s="1084"/>
      <c r="H21" s="1084"/>
      <c r="I21" s="1084"/>
      <c r="J21" s="1084"/>
      <c r="K21" s="531"/>
      <c r="L21" s="381"/>
      <c r="M21" s="381"/>
      <c r="N21" s="536"/>
      <c r="O21" s="536"/>
      <c r="P21" s="536"/>
      <c r="Q21" s="536"/>
      <c r="R21" s="536"/>
      <c r="S21" s="536"/>
      <c r="T21" s="537"/>
      <c r="U21" s="41"/>
      <c r="V21" s="41"/>
      <c r="W21" s="41"/>
      <c r="X21" s="41"/>
    </row>
    <row r="22" spans="1:24" ht="12.75" customHeight="1">
      <c r="E22" s="1084" t="s">
        <v>579</v>
      </c>
      <c r="F22" s="1084"/>
      <c r="G22" s="1084"/>
      <c r="H22" s="1084"/>
      <c r="I22" s="1084"/>
      <c r="J22" s="1084"/>
      <c r="K22" s="531"/>
      <c r="L22" s="381"/>
      <c r="M22" s="381"/>
      <c r="N22" s="536"/>
      <c r="O22" s="536"/>
      <c r="P22" s="536"/>
      <c r="Q22" s="536"/>
      <c r="R22" s="536"/>
      <c r="S22" s="536"/>
      <c r="T22" s="537"/>
      <c r="U22" s="41"/>
      <c r="V22" s="41"/>
      <c r="W22" s="41"/>
      <c r="X22" s="41"/>
    </row>
    <row r="23" spans="1:24" ht="34.5" customHeight="1">
      <c r="E23" s="1083" t="s">
        <v>474</v>
      </c>
      <c r="F23" s="1083"/>
      <c r="G23" s="1083"/>
      <c r="H23" s="1083"/>
      <c r="I23" s="1083"/>
      <c r="J23" s="1083"/>
      <c r="K23" s="539"/>
      <c r="L23" s="29" t="s">
        <v>568</v>
      </c>
      <c r="M23" s="29"/>
      <c r="N23" s="29"/>
      <c r="O23" s="29"/>
      <c r="P23" s="29"/>
      <c r="Q23" s="29"/>
      <c r="R23" s="29"/>
      <c r="S23" s="29"/>
      <c r="T23" s="29"/>
    </row>
    <row r="24" spans="1:24">
      <c r="E24" s="451"/>
      <c r="F24" s="451"/>
      <c r="G24" s="451"/>
      <c r="H24" s="451"/>
      <c r="I24" s="451"/>
      <c r="J24" s="451"/>
      <c r="K24" s="539"/>
      <c r="L24" s="29"/>
      <c r="M24" s="29"/>
      <c r="N24" s="29"/>
      <c r="O24" s="29"/>
      <c r="P24" s="29"/>
      <c r="Q24" s="29"/>
      <c r="R24" s="29"/>
      <c r="S24" s="29"/>
      <c r="T24" s="29"/>
    </row>
    <row r="25" spans="1:24">
      <c r="F25" s="205"/>
      <c r="G25" s="205"/>
      <c r="H25" s="205"/>
      <c r="I25" s="205"/>
      <c r="J25" s="205"/>
      <c r="K25" s="541"/>
      <c r="L25" s="29"/>
      <c r="M25" s="29"/>
      <c r="N25" s="29"/>
      <c r="O25" s="29"/>
      <c r="P25" s="29"/>
      <c r="Q25" s="29"/>
      <c r="R25" s="29"/>
      <c r="S25" s="29"/>
      <c r="T25" s="29"/>
    </row>
    <row r="26" spans="1:24">
      <c r="F26" s="26"/>
      <c r="G26" s="26"/>
      <c r="L26" s="29"/>
      <c r="M26" s="29"/>
      <c r="N26" s="29"/>
      <c r="O26" s="29"/>
      <c r="P26" s="29"/>
      <c r="Q26" s="29"/>
      <c r="R26" s="29"/>
      <c r="S26" s="29"/>
      <c r="T26" s="29"/>
    </row>
    <row r="27" spans="1:24">
      <c r="F27" s="26"/>
      <c r="G27" s="26"/>
      <c r="L27" s="29"/>
      <c r="M27" s="29"/>
      <c r="N27" s="29"/>
      <c r="O27" s="29"/>
      <c r="P27" s="29"/>
      <c r="Q27" s="29"/>
      <c r="R27" s="29"/>
      <c r="S27" s="29"/>
      <c r="T27" s="29"/>
    </row>
    <row r="28" spans="1:24">
      <c r="F28" s="26"/>
      <c r="G28" s="26"/>
      <c r="L28" s="29"/>
      <c r="M28" s="29"/>
      <c r="N28" s="29"/>
      <c r="O28" s="29"/>
      <c r="P28" s="29"/>
      <c r="Q28" s="29"/>
      <c r="R28" s="29"/>
      <c r="S28" s="544"/>
      <c r="T28" s="29"/>
    </row>
    <row r="29" spans="1:24">
      <c r="F29" s="26"/>
      <c r="G29" s="26"/>
      <c r="L29" s="29"/>
      <c r="M29" s="29"/>
      <c r="N29" s="29"/>
      <c r="O29" s="29"/>
      <c r="P29" s="29"/>
      <c r="Q29" s="29"/>
      <c r="R29" s="29"/>
      <c r="S29" s="544"/>
      <c r="T29" s="29"/>
    </row>
    <row r="30" spans="1:24">
      <c r="L30" s="29"/>
      <c r="M30" s="29"/>
      <c r="N30" s="29"/>
      <c r="O30" s="29"/>
      <c r="P30" s="29"/>
      <c r="Q30" s="29"/>
      <c r="R30" s="29"/>
      <c r="S30" s="29"/>
      <c r="T30" s="29"/>
    </row>
    <row r="31" spans="1:24">
      <c r="E31" s="542"/>
      <c r="F31" s="543"/>
      <c r="G31" s="543"/>
      <c r="H31" s="543"/>
      <c r="I31" s="543"/>
      <c r="J31" s="543"/>
    </row>
    <row r="32" spans="1:24">
      <c r="E32" s="542"/>
      <c r="F32" s="543"/>
      <c r="G32" s="543"/>
      <c r="H32" s="543"/>
      <c r="I32" s="543"/>
      <c r="J32" s="543"/>
    </row>
    <row r="35" spans="3:10">
      <c r="F35" s="452"/>
      <c r="G35" s="452"/>
      <c r="H35" s="452"/>
      <c r="I35" s="452"/>
      <c r="J35" s="452"/>
    </row>
    <row r="37" spans="3:10">
      <c r="C37" s="26"/>
    </row>
    <row r="38" spans="3:10">
      <c r="C38" s="26"/>
    </row>
    <row r="39" spans="3:10">
      <c r="C39" s="26"/>
    </row>
    <row r="40" spans="3:10">
      <c r="C40" s="26"/>
    </row>
  </sheetData>
  <mergeCells count="6">
    <mergeCell ref="C7:C8"/>
    <mergeCell ref="E23:J23"/>
    <mergeCell ref="E21:J21"/>
    <mergeCell ref="E22:J22"/>
    <mergeCell ref="E3:J3"/>
    <mergeCell ref="F7:J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86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K27"/>
  <sheetViews>
    <sheetView showGridLines="0" showRowColHeaders="0" zoomScaleNormal="100" workbookViewId="0"/>
  </sheetViews>
  <sheetFormatPr baseColWidth="10" defaultRowHeight="12.75"/>
  <cols>
    <col min="1" max="1" width="0.140625" style="325" customWidth="1"/>
    <col min="2" max="2" width="2.7109375" style="325" customWidth="1"/>
    <col min="3" max="3" width="23.7109375" style="325" customWidth="1"/>
    <col min="4" max="4" width="1.28515625" style="325" customWidth="1"/>
    <col min="5" max="5" width="105.7109375" style="325" customWidth="1"/>
    <col min="6" max="256" width="11.42578125" style="325"/>
    <col min="257" max="257" width="0.140625" style="325" customWidth="1"/>
    <col min="258" max="258" width="2.7109375" style="325" customWidth="1"/>
    <col min="259" max="259" width="18.5703125" style="325" customWidth="1"/>
    <col min="260" max="260" width="1.28515625" style="325" customWidth="1"/>
    <col min="261" max="261" width="58.85546875" style="325" customWidth="1"/>
    <col min="262" max="512" width="11.42578125" style="325"/>
    <col min="513" max="513" width="0.140625" style="325" customWidth="1"/>
    <col min="514" max="514" width="2.7109375" style="325" customWidth="1"/>
    <col min="515" max="515" width="18.5703125" style="325" customWidth="1"/>
    <col min="516" max="516" width="1.28515625" style="325" customWidth="1"/>
    <col min="517" max="517" width="58.85546875" style="325" customWidth="1"/>
    <col min="518" max="768" width="11.42578125" style="325"/>
    <col min="769" max="769" width="0.140625" style="325" customWidth="1"/>
    <col min="770" max="770" width="2.7109375" style="325" customWidth="1"/>
    <col min="771" max="771" width="18.5703125" style="325" customWidth="1"/>
    <col min="772" max="772" width="1.28515625" style="325" customWidth="1"/>
    <col min="773" max="773" width="58.85546875" style="325" customWidth="1"/>
    <col min="774" max="1024" width="11.42578125" style="325"/>
    <col min="1025" max="1025" width="0.140625" style="325" customWidth="1"/>
    <col min="1026" max="1026" width="2.7109375" style="325" customWidth="1"/>
    <col min="1027" max="1027" width="18.5703125" style="325" customWidth="1"/>
    <col min="1028" max="1028" width="1.28515625" style="325" customWidth="1"/>
    <col min="1029" max="1029" width="58.85546875" style="325" customWidth="1"/>
    <col min="1030" max="1280" width="11.42578125" style="325"/>
    <col min="1281" max="1281" width="0.140625" style="325" customWidth="1"/>
    <col min="1282" max="1282" width="2.7109375" style="325" customWidth="1"/>
    <col min="1283" max="1283" width="18.5703125" style="325" customWidth="1"/>
    <col min="1284" max="1284" width="1.28515625" style="325" customWidth="1"/>
    <col min="1285" max="1285" width="58.85546875" style="325" customWidth="1"/>
    <col min="1286" max="1536" width="11.42578125" style="325"/>
    <col min="1537" max="1537" width="0.140625" style="325" customWidth="1"/>
    <col min="1538" max="1538" width="2.7109375" style="325" customWidth="1"/>
    <col min="1539" max="1539" width="18.5703125" style="325" customWidth="1"/>
    <col min="1540" max="1540" width="1.28515625" style="325" customWidth="1"/>
    <col min="1541" max="1541" width="58.85546875" style="325" customWidth="1"/>
    <col min="1542" max="1792" width="11.42578125" style="325"/>
    <col min="1793" max="1793" width="0.140625" style="325" customWidth="1"/>
    <col min="1794" max="1794" width="2.7109375" style="325" customWidth="1"/>
    <col min="1795" max="1795" width="18.5703125" style="325" customWidth="1"/>
    <col min="1796" max="1796" width="1.28515625" style="325" customWidth="1"/>
    <col min="1797" max="1797" width="58.85546875" style="325" customWidth="1"/>
    <col min="1798" max="2048" width="11.42578125" style="325"/>
    <col min="2049" max="2049" width="0.140625" style="325" customWidth="1"/>
    <col min="2050" max="2050" width="2.7109375" style="325" customWidth="1"/>
    <col min="2051" max="2051" width="18.5703125" style="325" customWidth="1"/>
    <col min="2052" max="2052" width="1.28515625" style="325" customWidth="1"/>
    <col min="2053" max="2053" width="58.85546875" style="325" customWidth="1"/>
    <col min="2054" max="2304" width="11.42578125" style="325"/>
    <col min="2305" max="2305" width="0.140625" style="325" customWidth="1"/>
    <col min="2306" max="2306" width="2.7109375" style="325" customWidth="1"/>
    <col min="2307" max="2307" width="18.5703125" style="325" customWidth="1"/>
    <col min="2308" max="2308" width="1.28515625" style="325" customWidth="1"/>
    <col min="2309" max="2309" width="58.85546875" style="325" customWidth="1"/>
    <col min="2310" max="2560" width="11.42578125" style="325"/>
    <col min="2561" max="2561" width="0.140625" style="325" customWidth="1"/>
    <col min="2562" max="2562" width="2.7109375" style="325" customWidth="1"/>
    <col min="2563" max="2563" width="18.5703125" style="325" customWidth="1"/>
    <col min="2564" max="2564" width="1.28515625" style="325" customWidth="1"/>
    <col min="2565" max="2565" width="58.85546875" style="325" customWidth="1"/>
    <col min="2566" max="2816" width="11.42578125" style="325"/>
    <col min="2817" max="2817" width="0.140625" style="325" customWidth="1"/>
    <col min="2818" max="2818" width="2.7109375" style="325" customWidth="1"/>
    <col min="2819" max="2819" width="18.5703125" style="325" customWidth="1"/>
    <col min="2820" max="2820" width="1.28515625" style="325" customWidth="1"/>
    <col min="2821" max="2821" width="58.85546875" style="325" customWidth="1"/>
    <col min="2822" max="3072" width="11.42578125" style="325"/>
    <col min="3073" max="3073" width="0.140625" style="325" customWidth="1"/>
    <col min="3074" max="3074" width="2.7109375" style="325" customWidth="1"/>
    <col min="3075" max="3075" width="18.5703125" style="325" customWidth="1"/>
    <col min="3076" max="3076" width="1.28515625" style="325" customWidth="1"/>
    <col min="3077" max="3077" width="58.85546875" style="325" customWidth="1"/>
    <col min="3078" max="3328" width="11.42578125" style="325"/>
    <col min="3329" max="3329" width="0.140625" style="325" customWidth="1"/>
    <col min="3330" max="3330" width="2.7109375" style="325" customWidth="1"/>
    <col min="3331" max="3331" width="18.5703125" style="325" customWidth="1"/>
    <col min="3332" max="3332" width="1.28515625" style="325" customWidth="1"/>
    <col min="3333" max="3333" width="58.85546875" style="325" customWidth="1"/>
    <col min="3334" max="3584" width="11.42578125" style="325"/>
    <col min="3585" max="3585" width="0.140625" style="325" customWidth="1"/>
    <col min="3586" max="3586" width="2.7109375" style="325" customWidth="1"/>
    <col min="3587" max="3587" width="18.5703125" style="325" customWidth="1"/>
    <col min="3588" max="3588" width="1.28515625" style="325" customWidth="1"/>
    <col min="3589" max="3589" width="58.85546875" style="325" customWidth="1"/>
    <col min="3590" max="3840" width="11.42578125" style="325"/>
    <col min="3841" max="3841" width="0.140625" style="325" customWidth="1"/>
    <col min="3842" max="3842" width="2.7109375" style="325" customWidth="1"/>
    <col min="3843" max="3843" width="18.5703125" style="325" customWidth="1"/>
    <col min="3844" max="3844" width="1.28515625" style="325" customWidth="1"/>
    <col min="3845" max="3845" width="58.85546875" style="325" customWidth="1"/>
    <col min="3846" max="4096" width="11.42578125" style="325"/>
    <col min="4097" max="4097" width="0.140625" style="325" customWidth="1"/>
    <col min="4098" max="4098" width="2.7109375" style="325" customWidth="1"/>
    <col min="4099" max="4099" width="18.5703125" style="325" customWidth="1"/>
    <col min="4100" max="4100" width="1.28515625" style="325" customWidth="1"/>
    <col min="4101" max="4101" width="58.85546875" style="325" customWidth="1"/>
    <col min="4102" max="4352" width="11.42578125" style="325"/>
    <col min="4353" max="4353" width="0.140625" style="325" customWidth="1"/>
    <col min="4354" max="4354" width="2.7109375" style="325" customWidth="1"/>
    <col min="4355" max="4355" width="18.5703125" style="325" customWidth="1"/>
    <col min="4356" max="4356" width="1.28515625" style="325" customWidth="1"/>
    <col min="4357" max="4357" width="58.85546875" style="325" customWidth="1"/>
    <col min="4358" max="4608" width="11.42578125" style="325"/>
    <col min="4609" max="4609" width="0.140625" style="325" customWidth="1"/>
    <col min="4610" max="4610" width="2.7109375" style="325" customWidth="1"/>
    <col min="4611" max="4611" width="18.5703125" style="325" customWidth="1"/>
    <col min="4612" max="4612" width="1.28515625" style="325" customWidth="1"/>
    <col min="4613" max="4613" width="58.85546875" style="325" customWidth="1"/>
    <col min="4614" max="4864" width="11.42578125" style="325"/>
    <col min="4865" max="4865" width="0.140625" style="325" customWidth="1"/>
    <col min="4866" max="4866" width="2.7109375" style="325" customWidth="1"/>
    <col min="4867" max="4867" width="18.5703125" style="325" customWidth="1"/>
    <col min="4868" max="4868" width="1.28515625" style="325" customWidth="1"/>
    <col min="4869" max="4869" width="58.85546875" style="325" customWidth="1"/>
    <col min="4870" max="5120" width="11.42578125" style="325"/>
    <col min="5121" max="5121" width="0.140625" style="325" customWidth="1"/>
    <col min="5122" max="5122" width="2.7109375" style="325" customWidth="1"/>
    <col min="5123" max="5123" width="18.5703125" style="325" customWidth="1"/>
    <col min="5124" max="5124" width="1.28515625" style="325" customWidth="1"/>
    <col min="5125" max="5125" width="58.85546875" style="325" customWidth="1"/>
    <col min="5126" max="5376" width="11.42578125" style="325"/>
    <col min="5377" max="5377" width="0.140625" style="325" customWidth="1"/>
    <col min="5378" max="5378" width="2.7109375" style="325" customWidth="1"/>
    <col min="5379" max="5379" width="18.5703125" style="325" customWidth="1"/>
    <col min="5380" max="5380" width="1.28515625" style="325" customWidth="1"/>
    <col min="5381" max="5381" width="58.85546875" style="325" customWidth="1"/>
    <col min="5382" max="5632" width="11.42578125" style="325"/>
    <col min="5633" max="5633" width="0.140625" style="325" customWidth="1"/>
    <col min="5634" max="5634" width="2.7109375" style="325" customWidth="1"/>
    <col min="5635" max="5635" width="18.5703125" style="325" customWidth="1"/>
    <col min="5636" max="5636" width="1.28515625" style="325" customWidth="1"/>
    <col min="5637" max="5637" width="58.85546875" style="325" customWidth="1"/>
    <col min="5638" max="5888" width="11.42578125" style="325"/>
    <col min="5889" max="5889" width="0.140625" style="325" customWidth="1"/>
    <col min="5890" max="5890" width="2.7109375" style="325" customWidth="1"/>
    <col min="5891" max="5891" width="18.5703125" style="325" customWidth="1"/>
    <col min="5892" max="5892" width="1.28515625" style="325" customWidth="1"/>
    <col min="5893" max="5893" width="58.85546875" style="325" customWidth="1"/>
    <col min="5894" max="6144" width="11.42578125" style="325"/>
    <col min="6145" max="6145" width="0.140625" style="325" customWidth="1"/>
    <col min="6146" max="6146" width="2.7109375" style="325" customWidth="1"/>
    <col min="6147" max="6147" width="18.5703125" style="325" customWidth="1"/>
    <col min="6148" max="6148" width="1.28515625" style="325" customWidth="1"/>
    <col min="6149" max="6149" width="58.85546875" style="325" customWidth="1"/>
    <col min="6150" max="6400" width="11.42578125" style="325"/>
    <col min="6401" max="6401" width="0.140625" style="325" customWidth="1"/>
    <col min="6402" max="6402" width="2.7109375" style="325" customWidth="1"/>
    <col min="6403" max="6403" width="18.5703125" style="325" customWidth="1"/>
    <col min="6404" max="6404" width="1.28515625" style="325" customWidth="1"/>
    <col min="6405" max="6405" width="58.85546875" style="325" customWidth="1"/>
    <col min="6406" max="6656" width="11.42578125" style="325"/>
    <col min="6657" max="6657" width="0.140625" style="325" customWidth="1"/>
    <col min="6658" max="6658" width="2.7109375" style="325" customWidth="1"/>
    <col min="6659" max="6659" width="18.5703125" style="325" customWidth="1"/>
    <col min="6660" max="6660" width="1.28515625" style="325" customWidth="1"/>
    <col min="6661" max="6661" width="58.85546875" style="325" customWidth="1"/>
    <col min="6662" max="6912" width="11.42578125" style="325"/>
    <col min="6913" max="6913" width="0.140625" style="325" customWidth="1"/>
    <col min="6914" max="6914" width="2.7109375" style="325" customWidth="1"/>
    <col min="6915" max="6915" width="18.5703125" style="325" customWidth="1"/>
    <col min="6916" max="6916" width="1.28515625" style="325" customWidth="1"/>
    <col min="6917" max="6917" width="58.85546875" style="325" customWidth="1"/>
    <col min="6918" max="7168" width="11.42578125" style="325"/>
    <col min="7169" max="7169" width="0.140625" style="325" customWidth="1"/>
    <col min="7170" max="7170" width="2.7109375" style="325" customWidth="1"/>
    <col min="7171" max="7171" width="18.5703125" style="325" customWidth="1"/>
    <col min="7172" max="7172" width="1.28515625" style="325" customWidth="1"/>
    <col min="7173" max="7173" width="58.85546875" style="325" customWidth="1"/>
    <col min="7174" max="7424" width="11.42578125" style="325"/>
    <col min="7425" max="7425" width="0.140625" style="325" customWidth="1"/>
    <col min="7426" max="7426" width="2.7109375" style="325" customWidth="1"/>
    <col min="7427" max="7427" width="18.5703125" style="325" customWidth="1"/>
    <col min="7428" max="7428" width="1.28515625" style="325" customWidth="1"/>
    <col min="7429" max="7429" width="58.85546875" style="325" customWidth="1"/>
    <col min="7430" max="7680" width="11.42578125" style="325"/>
    <col min="7681" max="7681" width="0.140625" style="325" customWidth="1"/>
    <col min="7682" max="7682" width="2.7109375" style="325" customWidth="1"/>
    <col min="7683" max="7683" width="18.5703125" style="325" customWidth="1"/>
    <col min="7684" max="7684" width="1.28515625" style="325" customWidth="1"/>
    <col min="7685" max="7685" width="58.85546875" style="325" customWidth="1"/>
    <col min="7686" max="7936" width="11.42578125" style="325"/>
    <col min="7937" max="7937" width="0.140625" style="325" customWidth="1"/>
    <col min="7938" max="7938" width="2.7109375" style="325" customWidth="1"/>
    <col min="7939" max="7939" width="18.5703125" style="325" customWidth="1"/>
    <col min="7940" max="7940" width="1.28515625" style="325" customWidth="1"/>
    <col min="7941" max="7941" width="58.85546875" style="325" customWidth="1"/>
    <col min="7942" max="8192" width="11.42578125" style="325"/>
    <col min="8193" max="8193" width="0.140625" style="325" customWidth="1"/>
    <col min="8194" max="8194" width="2.7109375" style="325" customWidth="1"/>
    <col min="8195" max="8195" width="18.5703125" style="325" customWidth="1"/>
    <col min="8196" max="8196" width="1.28515625" style="325" customWidth="1"/>
    <col min="8197" max="8197" width="58.85546875" style="325" customWidth="1"/>
    <col min="8198" max="8448" width="11.42578125" style="325"/>
    <col min="8449" max="8449" width="0.140625" style="325" customWidth="1"/>
    <col min="8450" max="8450" width="2.7109375" style="325" customWidth="1"/>
    <col min="8451" max="8451" width="18.5703125" style="325" customWidth="1"/>
    <col min="8452" max="8452" width="1.28515625" style="325" customWidth="1"/>
    <col min="8453" max="8453" width="58.85546875" style="325" customWidth="1"/>
    <col min="8454" max="8704" width="11.42578125" style="325"/>
    <col min="8705" max="8705" width="0.140625" style="325" customWidth="1"/>
    <col min="8706" max="8706" width="2.7109375" style="325" customWidth="1"/>
    <col min="8707" max="8707" width="18.5703125" style="325" customWidth="1"/>
    <col min="8708" max="8708" width="1.28515625" style="325" customWidth="1"/>
    <col min="8709" max="8709" width="58.85546875" style="325" customWidth="1"/>
    <col min="8710" max="8960" width="11.42578125" style="325"/>
    <col min="8961" max="8961" width="0.140625" style="325" customWidth="1"/>
    <col min="8962" max="8962" width="2.7109375" style="325" customWidth="1"/>
    <col min="8963" max="8963" width="18.5703125" style="325" customWidth="1"/>
    <col min="8964" max="8964" width="1.28515625" style="325" customWidth="1"/>
    <col min="8965" max="8965" width="58.85546875" style="325" customWidth="1"/>
    <col min="8966" max="9216" width="11.42578125" style="325"/>
    <col min="9217" max="9217" width="0.140625" style="325" customWidth="1"/>
    <col min="9218" max="9218" width="2.7109375" style="325" customWidth="1"/>
    <col min="9219" max="9219" width="18.5703125" style="325" customWidth="1"/>
    <col min="9220" max="9220" width="1.28515625" style="325" customWidth="1"/>
    <col min="9221" max="9221" width="58.85546875" style="325" customWidth="1"/>
    <col min="9222" max="9472" width="11.42578125" style="325"/>
    <col min="9473" max="9473" width="0.140625" style="325" customWidth="1"/>
    <col min="9474" max="9474" width="2.7109375" style="325" customWidth="1"/>
    <col min="9475" max="9475" width="18.5703125" style="325" customWidth="1"/>
    <col min="9476" max="9476" width="1.28515625" style="325" customWidth="1"/>
    <col min="9477" max="9477" width="58.85546875" style="325" customWidth="1"/>
    <col min="9478" max="9728" width="11.42578125" style="325"/>
    <col min="9729" max="9729" width="0.140625" style="325" customWidth="1"/>
    <col min="9730" max="9730" width="2.7109375" style="325" customWidth="1"/>
    <col min="9731" max="9731" width="18.5703125" style="325" customWidth="1"/>
    <col min="9732" max="9732" width="1.28515625" style="325" customWidth="1"/>
    <col min="9733" max="9733" width="58.85546875" style="325" customWidth="1"/>
    <col min="9734" max="9984" width="11.42578125" style="325"/>
    <col min="9985" max="9985" width="0.140625" style="325" customWidth="1"/>
    <col min="9986" max="9986" width="2.7109375" style="325" customWidth="1"/>
    <col min="9987" max="9987" width="18.5703125" style="325" customWidth="1"/>
    <col min="9988" max="9988" width="1.28515625" style="325" customWidth="1"/>
    <col min="9989" max="9989" width="58.85546875" style="325" customWidth="1"/>
    <col min="9990" max="10240" width="11.42578125" style="325"/>
    <col min="10241" max="10241" width="0.140625" style="325" customWidth="1"/>
    <col min="10242" max="10242" width="2.7109375" style="325" customWidth="1"/>
    <col min="10243" max="10243" width="18.5703125" style="325" customWidth="1"/>
    <col min="10244" max="10244" width="1.28515625" style="325" customWidth="1"/>
    <col min="10245" max="10245" width="58.85546875" style="325" customWidth="1"/>
    <col min="10246" max="10496" width="11.42578125" style="325"/>
    <col min="10497" max="10497" width="0.140625" style="325" customWidth="1"/>
    <col min="10498" max="10498" width="2.7109375" style="325" customWidth="1"/>
    <col min="10499" max="10499" width="18.5703125" style="325" customWidth="1"/>
    <col min="10500" max="10500" width="1.28515625" style="325" customWidth="1"/>
    <col min="10501" max="10501" width="58.85546875" style="325" customWidth="1"/>
    <col min="10502" max="10752" width="11.42578125" style="325"/>
    <col min="10753" max="10753" width="0.140625" style="325" customWidth="1"/>
    <col min="10754" max="10754" width="2.7109375" style="325" customWidth="1"/>
    <col min="10755" max="10755" width="18.5703125" style="325" customWidth="1"/>
    <col min="10756" max="10756" width="1.28515625" style="325" customWidth="1"/>
    <col min="10757" max="10757" width="58.85546875" style="325" customWidth="1"/>
    <col min="10758" max="11008" width="11.42578125" style="325"/>
    <col min="11009" max="11009" width="0.140625" style="325" customWidth="1"/>
    <col min="11010" max="11010" width="2.7109375" style="325" customWidth="1"/>
    <col min="11011" max="11011" width="18.5703125" style="325" customWidth="1"/>
    <col min="11012" max="11012" width="1.28515625" style="325" customWidth="1"/>
    <col min="11013" max="11013" width="58.85546875" style="325" customWidth="1"/>
    <col min="11014" max="11264" width="11.42578125" style="325"/>
    <col min="11265" max="11265" width="0.140625" style="325" customWidth="1"/>
    <col min="11266" max="11266" width="2.7109375" style="325" customWidth="1"/>
    <col min="11267" max="11267" width="18.5703125" style="325" customWidth="1"/>
    <col min="11268" max="11268" width="1.28515625" style="325" customWidth="1"/>
    <col min="11269" max="11269" width="58.85546875" style="325" customWidth="1"/>
    <col min="11270" max="11520" width="11.42578125" style="325"/>
    <col min="11521" max="11521" width="0.140625" style="325" customWidth="1"/>
    <col min="11522" max="11522" width="2.7109375" style="325" customWidth="1"/>
    <col min="11523" max="11523" width="18.5703125" style="325" customWidth="1"/>
    <col min="11524" max="11524" width="1.28515625" style="325" customWidth="1"/>
    <col min="11525" max="11525" width="58.85546875" style="325" customWidth="1"/>
    <col min="11526" max="11776" width="11.42578125" style="325"/>
    <col min="11777" max="11777" width="0.140625" style="325" customWidth="1"/>
    <col min="11778" max="11778" width="2.7109375" style="325" customWidth="1"/>
    <col min="11779" max="11779" width="18.5703125" style="325" customWidth="1"/>
    <col min="11780" max="11780" width="1.28515625" style="325" customWidth="1"/>
    <col min="11781" max="11781" width="58.85546875" style="325" customWidth="1"/>
    <col min="11782" max="12032" width="11.42578125" style="325"/>
    <col min="12033" max="12033" width="0.140625" style="325" customWidth="1"/>
    <col min="12034" max="12034" width="2.7109375" style="325" customWidth="1"/>
    <col min="12035" max="12035" width="18.5703125" style="325" customWidth="1"/>
    <col min="12036" max="12036" width="1.28515625" style="325" customWidth="1"/>
    <col min="12037" max="12037" width="58.85546875" style="325" customWidth="1"/>
    <col min="12038" max="12288" width="11.42578125" style="325"/>
    <col min="12289" max="12289" width="0.140625" style="325" customWidth="1"/>
    <col min="12290" max="12290" width="2.7109375" style="325" customWidth="1"/>
    <col min="12291" max="12291" width="18.5703125" style="325" customWidth="1"/>
    <col min="12292" max="12292" width="1.28515625" style="325" customWidth="1"/>
    <col min="12293" max="12293" width="58.85546875" style="325" customWidth="1"/>
    <col min="12294" max="12544" width="11.42578125" style="325"/>
    <col min="12545" max="12545" width="0.140625" style="325" customWidth="1"/>
    <col min="12546" max="12546" width="2.7109375" style="325" customWidth="1"/>
    <col min="12547" max="12547" width="18.5703125" style="325" customWidth="1"/>
    <col min="12548" max="12548" width="1.28515625" style="325" customWidth="1"/>
    <col min="12549" max="12549" width="58.85546875" style="325" customWidth="1"/>
    <col min="12550" max="12800" width="11.42578125" style="325"/>
    <col min="12801" max="12801" width="0.140625" style="325" customWidth="1"/>
    <col min="12802" max="12802" width="2.7109375" style="325" customWidth="1"/>
    <col min="12803" max="12803" width="18.5703125" style="325" customWidth="1"/>
    <col min="12804" max="12804" width="1.28515625" style="325" customWidth="1"/>
    <col min="12805" max="12805" width="58.85546875" style="325" customWidth="1"/>
    <col min="12806" max="13056" width="11.42578125" style="325"/>
    <col min="13057" max="13057" width="0.140625" style="325" customWidth="1"/>
    <col min="13058" max="13058" width="2.7109375" style="325" customWidth="1"/>
    <col min="13059" max="13059" width="18.5703125" style="325" customWidth="1"/>
    <col min="13060" max="13060" width="1.28515625" style="325" customWidth="1"/>
    <col min="13061" max="13061" width="58.85546875" style="325" customWidth="1"/>
    <col min="13062" max="13312" width="11.42578125" style="325"/>
    <col min="13313" max="13313" width="0.140625" style="325" customWidth="1"/>
    <col min="13314" max="13314" width="2.7109375" style="325" customWidth="1"/>
    <col min="13315" max="13315" width="18.5703125" style="325" customWidth="1"/>
    <col min="13316" max="13316" width="1.28515625" style="325" customWidth="1"/>
    <col min="13317" max="13317" width="58.85546875" style="325" customWidth="1"/>
    <col min="13318" max="13568" width="11.42578125" style="325"/>
    <col min="13569" max="13569" width="0.140625" style="325" customWidth="1"/>
    <col min="13570" max="13570" width="2.7109375" style="325" customWidth="1"/>
    <col min="13571" max="13571" width="18.5703125" style="325" customWidth="1"/>
    <col min="13572" max="13572" width="1.28515625" style="325" customWidth="1"/>
    <col min="13573" max="13573" width="58.85546875" style="325" customWidth="1"/>
    <col min="13574" max="13824" width="11.42578125" style="325"/>
    <col min="13825" max="13825" width="0.140625" style="325" customWidth="1"/>
    <col min="13826" max="13826" width="2.7109375" style="325" customWidth="1"/>
    <col min="13827" max="13827" width="18.5703125" style="325" customWidth="1"/>
    <col min="13828" max="13828" width="1.28515625" style="325" customWidth="1"/>
    <col min="13829" max="13829" width="58.85546875" style="325" customWidth="1"/>
    <col min="13830" max="14080" width="11.42578125" style="325"/>
    <col min="14081" max="14081" width="0.140625" style="325" customWidth="1"/>
    <col min="14082" max="14082" width="2.7109375" style="325" customWidth="1"/>
    <col min="14083" max="14083" width="18.5703125" style="325" customWidth="1"/>
    <col min="14084" max="14084" width="1.28515625" style="325" customWidth="1"/>
    <col min="14085" max="14085" width="58.85546875" style="325" customWidth="1"/>
    <col min="14086" max="14336" width="11.42578125" style="325"/>
    <col min="14337" max="14337" width="0.140625" style="325" customWidth="1"/>
    <col min="14338" max="14338" width="2.7109375" style="325" customWidth="1"/>
    <col min="14339" max="14339" width="18.5703125" style="325" customWidth="1"/>
    <col min="14340" max="14340" width="1.28515625" style="325" customWidth="1"/>
    <col min="14341" max="14341" width="58.85546875" style="325" customWidth="1"/>
    <col min="14342" max="14592" width="11.42578125" style="325"/>
    <col min="14593" max="14593" width="0.140625" style="325" customWidth="1"/>
    <col min="14594" max="14594" width="2.7109375" style="325" customWidth="1"/>
    <col min="14595" max="14595" width="18.5703125" style="325" customWidth="1"/>
    <col min="14596" max="14596" width="1.28515625" style="325" customWidth="1"/>
    <col min="14597" max="14597" width="58.85546875" style="325" customWidth="1"/>
    <col min="14598" max="14848" width="11.42578125" style="325"/>
    <col min="14849" max="14849" width="0.140625" style="325" customWidth="1"/>
    <col min="14850" max="14850" width="2.7109375" style="325" customWidth="1"/>
    <col min="14851" max="14851" width="18.5703125" style="325" customWidth="1"/>
    <col min="14852" max="14852" width="1.28515625" style="325" customWidth="1"/>
    <col min="14853" max="14853" width="58.85546875" style="325" customWidth="1"/>
    <col min="14854" max="15104" width="11.42578125" style="325"/>
    <col min="15105" max="15105" width="0.140625" style="325" customWidth="1"/>
    <col min="15106" max="15106" width="2.7109375" style="325" customWidth="1"/>
    <col min="15107" max="15107" width="18.5703125" style="325" customWidth="1"/>
    <col min="15108" max="15108" width="1.28515625" style="325" customWidth="1"/>
    <col min="15109" max="15109" width="58.85546875" style="325" customWidth="1"/>
    <col min="15110" max="15360" width="11.42578125" style="325"/>
    <col min="15361" max="15361" width="0.140625" style="325" customWidth="1"/>
    <col min="15362" max="15362" width="2.7109375" style="325" customWidth="1"/>
    <col min="15363" max="15363" width="18.5703125" style="325" customWidth="1"/>
    <col min="15364" max="15364" width="1.28515625" style="325" customWidth="1"/>
    <col min="15365" max="15365" width="58.85546875" style="325" customWidth="1"/>
    <col min="15366" max="15616" width="11.42578125" style="325"/>
    <col min="15617" max="15617" width="0.140625" style="325" customWidth="1"/>
    <col min="15618" max="15618" width="2.7109375" style="325" customWidth="1"/>
    <col min="15619" max="15619" width="18.5703125" style="325" customWidth="1"/>
    <col min="15620" max="15620" width="1.28515625" style="325" customWidth="1"/>
    <col min="15621" max="15621" width="58.85546875" style="325" customWidth="1"/>
    <col min="15622" max="15872" width="11.42578125" style="325"/>
    <col min="15873" max="15873" width="0.140625" style="325" customWidth="1"/>
    <col min="15874" max="15874" width="2.7109375" style="325" customWidth="1"/>
    <col min="15875" max="15875" width="18.5703125" style="325" customWidth="1"/>
    <col min="15876" max="15876" width="1.28515625" style="325" customWidth="1"/>
    <col min="15877" max="15877" width="58.85546875" style="325" customWidth="1"/>
    <col min="15878" max="16128" width="11.42578125" style="325"/>
    <col min="16129" max="16129" width="0.140625" style="325" customWidth="1"/>
    <col min="16130" max="16130" width="2.7109375" style="325" customWidth="1"/>
    <col min="16131" max="16131" width="18.5703125" style="325" customWidth="1"/>
    <col min="16132" max="16132" width="1.28515625" style="325" customWidth="1"/>
    <col min="16133" max="16133" width="58.85546875" style="325" customWidth="1"/>
    <col min="16134" max="16384" width="11.42578125" style="325"/>
  </cols>
  <sheetData>
    <row r="1" spans="1:5" ht="0.75" customHeight="1"/>
    <row r="2" spans="1:5" ht="21" customHeight="1">
      <c r="E2" s="92" t="s">
        <v>50</v>
      </c>
    </row>
    <row r="3" spans="1:5" ht="15" customHeight="1">
      <c r="E3" s="326" t="s">
        <v>176</v>
      </c>
    </row>
    <row r="4" spans="1:5" s="327" customFormat="1" ht="20.25" customHeight="1">
      <c r="B4" s="328"/>
      <c r="C4" s="6" t="str">
        <f>Indice!C4</f>
        <v>Producción de energía eléctrica</v>
      </c>
    </row>
    <row r="5" spans="1:5" s="327" customFormat="1" ht="12.75" customHeight="1">
      <c r="B5" s="328"/>
      <c r="C5" s="329"/>
    </row>
    <row r="6" spans="1:5" s="327" customFormat="1" ht="13.5" customHeight="1">
      <c r="B6" s="328"/>
      <c r="C6" s="330"/>
      <c r="D6" s="331"/>
      <c r="E6" s="331"/>
    </row>
    <row r="7" spans="1:5" s="327" customFormat="1" ht="12.75" customHeight="1">
      <c r="B7" s="328"/>
      <c r="C7" s="1061" t="s">
        <v>473</v>
      </c>
      <c r="D7" s="331"/>
      <c r="E7" s="786"/>
    </row>
    <row r="8" spans="1:5" ht="12.75" customHeight="1">
      <c r="A8" s="327"/>
      <c r="B8" s="328"/>
      <c r="C8" s="1061"/>
      <c r="D8" s="331"/>
      <c r="E8" s="786"/>
    </row>
    <row r="9" spans="1:5" ht="12.75" customHeight="1">
      <c r="A9" s="327"/>
      <c r="B9" s="328"/>
      <c r="C9" s="1061"/>
      <c r="D9" s="331"/>
      <c r="E9" s="786"/>
    </row>
    <row r="10" spans="1:5" ht="12.75" customHeight="1">
      <c r="A10" s="327"/>
      <c r="B10" s="328"/>
      <c r="C10" s="514" t="s">
        <v>1</v>
      </c>
      <c r="D10" s="331"/>
      <c r="E10" s="786"/>
    </row>
    <row r="11" spans="1:5" ht="12.75" customHeight="1">
      <c r="A11" s="327"/>
      <c r="B11" s="328"/>
      <c r="D11" s="331"/>
      <c r="E11" s="787"/>
    </row>
    <row r="12" spans="1:5" ht="12.75" customHeight="1">
      <c r="A12" s="327"/>
      <c r="B12" s="328"/>
      <c r="D12" s="331"/>
      <c r="E12" s="787"/>
    </row>
    <row r="13" spans="1:5" ht="12.75" customHeight="1">
      <c r="A13" s="327"/>
      <c r="B13" s="328"/>
      <c r="C13" s="330"/>
      <c r="D13" s="331"/>
      <c r="E13" s="787"/>
    </row>
    <row r="14" spans="1:5" ht="12.75" customHeight="1">
      <c r="A14" s="327"/>
      <c r="B14" s="328"/>
      <c r="C14" s="330"/>
      <c r="D14" s="331"/>
      <c r="E14" s="787"/>
    </row>
    <row r="15" spans="1:5" ht="12.75" customHeight="1">
      <c r="A15" s="327"/>
      <c r="B15" s="328"/>
      <c r="C15" s="330"/>
      <c r="D15" s="331"/>
      <c r="E15" s="787"/>
    </row>
    <row r="16" spans="1:5" ht="12.75" customHeight="1">
      <c r="A16" s="327"/>
      <c r="B16" s="328"/>
      <c r="C16" s="330"/>
      <c r="D16" s="331"/>
      <c r="E16" s="787"/>
    </row>
    <row r="17" spans="1:11" ht="12.75" customHeight="1">
      <c r="A17" s="327"/>
      <c r="B17" s="328"/>
      <c r="C17" s="330"/>
      <c r="D17" s="331"/>
      <c r="E17" s="787"/>
    </row>
    <row r="18" spans="1:11" ht="12.75" customHeight="1">
      <c r="A18" s="327"/>
      <c r="B18" s="328"/>
      <c r="C18" s="330"/>
      <c r="D18" s="331"/>
      <c r="E18" s="787"/>
    </row>
    <row r="19" spans="1:11" ht="12.75" customHeight="1">
      <c r="A19" s="327"/>
      <c r="B19" s="328"/>
      <c r="C19" s="330"/>
      <c r="D19" s="331"/>
      <c r="E19" s="787"/>
    </row>
    <row r="20" spans="1:11" ht="12.75" customHeight="1">
      <c r="A20" s="327"/>
      <c r="B20" s="328"/>
      <c r="C20" s="330"/>
      <c r="D20" s="331"/>
      <c r="E20" s="787"/>
    </row>
    <row r="21" spans="1:11" ht="12.75" customHeight="1">
      <c r="A21" s="327"/>
      <c r="B21" s="328"/>
      <c r="C21" s="330"/>
      <c r="D21" s="331"/>
      <c r="E21" s="787"/>
    </row>
    <row r="22" spans="1:11">
      <c r="E22" s="791"/>
    </row>
    <row r="23" spans="1:11">
      <c r="E23" s="791"/>
    </row>
    <row r="24" spans="1:11">
      <c r="E24" s="791"/>
    </row>
    <row r="27" spans="1:11">
      <c r="E27" s="451"/>
      <c r="F27" s="451"/>
      <c r="G27" s="451"/>
      <c r="H27" s="451"/>
      <c r="I27" s="451"/>
      <c r="J27" s="451"/>
      <c r="K27" s="451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W30"/>
  <sheetViews>
    <sheetView showGridLines="0" showRowColHeaders="0" zoomScaleNormal="100" workbookViewId="0"/>
  </sheetViews>
  <sheetFormatPr baseColWidth="10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27" style="541" customWidth="1"/>
    <col min="6" max="8" width="7" style="541" customWidth="1"/>
    <col min="9" max="9" width="8" style="541" customWidth="1"/>
    <col min="10" max="10" width="7.28515625" style="541" customWidth="1"/>
    <col min="11" max="11" width="9" style="537" customWidth="1"/>
    <col min="12" max="12" width="9.5703125" style="552" hidden="1" customWidth="1"/>
    <col min="13" max="13" width="9.5703125" style="541" hidden="1" customWidth="1"/>
    <col min="14" max="14" width="1.7109375" style="541" hidden="1" customWidth="1"/>
    <col min="15" max="16" width="0" style="541" hidden="1" customWidth="1"/>
    <col min="17" max="17" width="11.42578125" style="541"/>
    <col min="18" max="21" width="12.42578125" style="541" bestFit="1" customWidth="1"/>
    <col min="22" max="22" width="12.85546875" style="541" customWidth="1"/>
    <col min="23" max="256" width="11.42578125" style="541"/>
    <col min="257" max="257" width="0.140625" style="541" customWidth="1"/>
    <col min="258" max="258" width="2.7109375" style="541" customWidth="1"/>
    <col min="259" max="259" width="15.42578125" style="541" customWidth="1"/>
    <col min="260" max="260" width="1.28515625" style="541" customWidth="1"/>
    <col min="261" max="261" width="27" style="541" customWidth="1"/>
    <col min="262" max="264" width="7" style="541" customWidth="1"/>
    <col min="265" max="265" width="8" style="541" customWidth="1"/>
    <col min="266" max="266" width="7.28515625" style="541" customWidth="1"/>
    <col min="267" max="267" width="9" style="541" customWidth="1"/>
    <col min="268" max="272" width="0" style="541" hidden="1" customWidth="1"/>
    <col min="273" max="273" width="11.42578125" style="541"/>
    <col min="274" max="277" width="12.42578125" style="541" bestFit="1" customWidth="1"/>
    <col min="278" max="278" width="12.85546875" style="541" customWidth="1"/>
    <col min="279" max="512" width="11.42578125" style="541"/>
    <col min="513" max="513" width="0.140625" style="541" customWidth="1"/>
    <col min="514" max="514" width="2.7109375" style="541" customWidth="1"/>
    <col min="515" max="515" width="15.42578125" style="541" customWidth="1"/>
    <col min="516" max="516" width="1.28515625" style="541" customWidth="1"/>
    <col min="517" max="517" width="27" style="541" customWidth="1"/>
    <col min="518" max="520" width="7" style="541" customWidth="1"/>
    <col min="521" max="521" width="8" style="541" customWidth="1"/>
    <col min="522" max="522" width="7.28515625" style="541" customWidth="1"/>
    <col min="523" max="523" width="9" style="541" customWidth="1"/>
    <col min="524" max="528" width="0" style="541" hidden="1" customWidth="1"/>
    <col min="529" max="529" width="11.42578125" style="541"/>
    <col min="530" max="533" width="12.42578125" style="541" bestFit="1" customWidth="1"/>
    <col min="534" max="534" width="12.85546875" style="541" customWidth="1"/>
    <col min="535" max="768" width="11.42578125" style="541"/>
    <col min="769" max="769" width="0.140625" style="541" customWidth="1"/>
    <col min="770" max="770" width="2.7109375" style="541" customWidth="1"/>
    <col min="771" max="771" width="15.42578125" style="541" customWidth="1"/>
    <col min="772" max="772" width="1.28515625" style="541" customWidth="1"/>
    <col min="773" max="773" width="27" style="541" customWidth="1"/>
    <col min="774" max="776" width="7" style="541" customWidth="1"/>
    <col min="777" max="777" width="8" style="541" customWidth="1"/>
    <col min="778" max="778" width="7.28515625" style="541" customWidth="1"/>
    <col min="779" max="779" width="9" style="541" customWidth="1"/>
    <col min="780" max="784" width="0" style="541" hidden="1" customWidth="1"/>
    <col min="785" max="785" width="11.42578125" style="541"/>
    <col min="786" max="789" width="12.42578125" style="541" bestFit="1" customWidth="1"/>
    <col min="790" max="790" width="12.85546875" style="541" customWidth="1"/>
    <col min="791" max="1024" width="11.42578125" style="541"/>
    <col min="1025" max="1025" width="0.140625" style="541" customWidth="1"/>
    <col min="1026" max="1026" width="2.7109375" style="541" customWidth="1"/>
    <col min="1027" max="1027" width="15.42578125" style="541" customWidth="1"/>
    <col min="1028" max="1028" width="1.28515625" style="541" customWidth="1"/>
    <col min="1029" max="1029" width="27" style="541" customWidth="1"/>
    <col min="1030" max="1032" width="7" style="541" customWidth="1"/>
    <col min="1033" max="1033" width="8" style="541" customWidth="1"/>
    <col min="1034" max="1034" width="7.28515625" style="541" customWidth="1"/>
    <col min="1035" max="1035" width="9" style="541" customWidth="1"/>
    <col min="1036" max="1040" width="0" style="541" hidden="1" customWidth="1"/>
    <col min="1041" max="1041" width="11.42578125" style="541"/>
    <col min="1042" max="1045" width="12.42578125" style="541" bestFit="1" customWidth="1"/>
    <col min="1046" max="1046" width="12.85546875" style="541" customWidth="1"/>
    <col min="1047" max="1280" width="11.42578125" style="541"/>
    <col min="1281" max="1281" width="0.140625" style="541" customWidth="1"/>
    <col min="1282" max="1282" width="2.7109375" style="541" customWidth="1"/>
    <col min="1283" max="1283" width="15.42578125" style="541" customWidth="1"/>
    <col min="1284" max="1284" width="1.28515625" style="541" customWidth="1"/>
    <col min="1285" max="1285" width="27" style="541" customWidth="1"/>
    <col min="1286" max="1288" width="7" style="541" customWidth="1"/>
    <col min="1289" max="1289" width="8" style="541" customWidth="1"/>
    <col min="1290" max="1290" width="7.28515625" style="541" customWidth="1"/>
    <col min="1291" max="1291" width="9" style="541" customWidth="1"/>
    <col min="1292" max="1296" width="0" style="541" hidden="1" customWidth="1"/>
    <col min="1297" max="1297" width="11.42578125" style="541"/>
    <col min="1298" max="1301" width="12.42578125" style="541" bestFit="1" customWidth="1"/>
    <col min="1302" max="1302" width="12.85546875" style="541" customWidth="1"/>
    <col min="1303" max="1536" width="11.42578125" style="541"/>
    <col min="1537" max="1537" width="0.140625" style="541" customWidth="1"/>
    <col min="1538" max="1538" width="2.7109375" style="541" customWidth="1"/>
    <col min="1539" max="1539" width="15.42578125" style="541" customWidth="1"/>
    <col min="1540" max="1540" width="1.28515625" style="541" customWidth="1"/>
    <col min="1541" max="1541" width="27" style="541" customWidth="1"/>
    <col min="1542" max="1544" width="7" style="541" customWidth="1"/>
    <col min="1545" max="1545" width="8" style="541" customWidth="1"/>
    <col min="1546" max="1546" width="7.28515625" style="541" customWidth="1"/>
    <col min="1547" max="1547" width="9" style="541" customWidth="1"/>
    <col min="1548" max="1552" width="0" style="541" hidden="1" customWidth="1"/>
    <col min="1553" max="1553" width="11.42578125" style="541"/>
    <col min="1554" max="1557" width="12.42578125" style="541" bestFit="1" customWidth="1"/>
    <col min="1558" max="1558" width="12.85546875" style="541" customWidth="1"/>
    <col min="1559" max="1792" width="11.42578125" style="541"/>
    <col min="1793" max="1793" width="0.140625" style="541" customWidth="1"/>
    <col min="1794" max="1794" width="2.7109375" style="541" customWidth="1"/>
    <col min="1795" max="1795" width="15.42578125" style="541" customWidth="1"/>
    <col min="1796" max="1796" width="1.28515625" style="541" customWidth="1"/>
    <col min="1797" max="1797" width="27" style="541" customWidth="1"/>
    <col min="1798" max="1800" width="7" style="541" customWidth="1"/>
    <col min="1801" max="1801" width="8" style="541" customWidth="1"/>
    <col min="1802" max="1802" width="7.28515625" style="541" customWidth="1"/>
    <col min="1803" max="1803" width="9" style="541" customWidth="1"/>
    <col min="1804" max="1808" width="0" style="541" hidden="1" customWidth="1"/>
    <col min="1809" max="1809" width="11.42578125" style="541"/>
    <col min="1810" max="1813" width="12.42578125" style="541" bestFit="1" customWidth="1"/>
    <col min="1814" max="1814" width="12.85546875" style="541" customWidth="1"/>
    <col min="1815" max="2048" width="11.42578125" style="541"/>
    <col min="2049" max="2049" width="0.140625" style="541" customWidth="1"/>
    <col min="2050" max="2050" width="2.7109375" style="541" customWidth="1"/>
    <col min="2051" max="2051" width="15.42578125" style="541" customWidth="1"/>
    <col min="2052" max="2052" width="1.28515625" style="541" customWidth="1"/>
    <col min="2053" max="2053" width="27" style="541" customWidth="1"/>
    <col min="2054" max="2056" width="7" style="541" customWidth="1"/>
    <col min="2057" max="2057" width="8" style="541" customWidth="1"/>
    <col min="2058" max="2058" width="7.28515625" style="541" customWidth="1"/>
    <col min="2059" max="2059" width="9" style="541" customWidth="1"/>
    <col min="2060" max="2064" width="0" style="541" hidden="1" customWidth="1"/>
    <col min="2065" max="2065" width="11.42578125" style="541"/>
    <col min="2066" max="2069" width="12.42578125" style="541" bestFit="1" customWidth="1"/>
    <col min="2070" max="2070" width="12.85546875" style="541" customWidth="1"/>
    <col min="2071" max="2304" width="11.42578125" style="541"/>
    <col min="2305" max="2305" width="0.140625" style="541" customWidth="1"/>
    <col min="2306" max="2306" width="2.7109375" style="541" customWidth="1"/>
    <col min="2307" max="2307" width="15.42578125" style="541" customWidth="1"/>
    <col min="2308" max="2308" width="1.28515625" style="541" customWidth="1"/>
    <col min="2309" max="2309" width="27" style="541" customWidth="1"/>
    <col min="2310" max="2312" width="7" style="541" customWidth="1"/>
    <col min="2313" max="2313" width="8" style="541" customWidth="1"/>
    <col min="2314" max="2314" width="7.28515625" style="541" customWidth="1"/>
    <col min="2315" max="2315" width="9" style="541" customWidth="1"/>
    <col min="2316" max="2320" width="0" style="541" hidden="1" customWidth="1"/>
    <col min="2321" max="2321" width="11.42578125" style="541"/>
    <col min="2322" max="2325" width="12.42578125" style="541" bestFit="1" customWidth="1"/>
    <col min="2326" max="2326" width="12.85546875" style="541" customWidth="1"/>
    <col min="2327" max="2560" width="11.42578125" style="541"/>
    <col min="2561" max="2561" width="0.140625" style="541" customWidth="1"/>
    <col min="2562" max="2562" width="2.7109375" style="541" customWidth="1"/>
    <col min="2563" max="2563" width="15.42578125" style="541" customWidth="1"/>
    <col min="2564" max="2564" width="1.28515625" style="541" customWidth="1"/>
    <col min="2565" max="2565" width="27" style="541" customWidth="1"/>
    <col min="2566" max="2568" width="7" style="541" customWidth="1"/>
    <col min="2569" max="2569" width="8" style="541" customWidth="1"/>
    <col min="2570" max="2570" width="7.28515625" style="541" customWidth="1"/>
    <col min="2571" max="2571" width="9" style="541" customWidth="1"/>
    <col min="2572" max="2576" width="0" style="541" hidden="1" customWidth="1"/>
    <col min="2577" max="2577" width="11.42578125" style="541"/>
    <col min="2578" max="2581" width="12.42578125" style="541" bestFit="1" customWidth="1"/>
    <col min="2582" max="2582" width="12.85546875" style="541" customWidth="1"/>
    <col min="2583" max="2816" width="11.42578125" style="541"/>
    <col min="2817" max="2817" width="0.140625" style="541" customWidth="1"/>
    <col min="2818" max="2818" width="2.7109375" style="541" customWidth="1"/>
    <col min="2819" max="2819" width="15.42578125" style="541" customWidth="1"/>
    <col min="2820" max="2820" width="1.28515625" style="541" customWidth="1"/>
    <col min="2821" max="2821" width="27" style="541" customWidth="1"/>
    <col min="2822" max="2824" width="7" style="541" customWidth="1"/>
    <col min="2825" max="2825" width="8" style="541" customWidth="1"/>
    <col min="2826" max="2826" width="7.28515625" style="541" customWidth="1"/>
    <col min="2827" max="2827" width="9" style="541" customWidth="1"/>
    <col min="2828" max="2832" width="0" style="541" hidden="1" customWidth="1"/>
    <col min="2833" max="2833" width="11.42578125" style="541"/>
    <col min="2834" max="2837" width="12.42578125" style="541" bestFit="1" customWidth="1"/>
    <col min="2838" max="2838" width="12.85546875" style="541" customWidth="1"/>
    <col min="2839" max="3072" width="11.42578125" style="541"/>
    <col min="3073" max="3073" width="0.140625" style="541" customWidth="1"/>
    <col min="3074" max="3074" width="2.7109375" style="541" customWidth="1"/>
    <col min="3075" max="3075" width="15.42578125" style="541" customWidth="1"/>
    <col min="3076" max="3076" width="1.28515625" style="541" customWidth="1"/>
    <col min="3077" max="3077" width="27" style="541" customWidth="1"/>
    <col min="3078" max="3080" width="7" style="541" customWidth="1"/>
    <col min="3081" max="3081" width="8" style="541" customWidth="1"/>
    <col min="3082" max="3082" width="7.28515625" style="541" customWidth="1"/>
    <col min="3083" max="3083" width="9" style="541" customWidth="1"/>
    <col min="3084" max="3088" width="0" style="541" hidden="1" customWidth="1"/>
    <col min="3089" max="3089" width="11.42578125" style="541"/>
    <col min="3090" max="3093" width="12.42578125" style="541" bestFit="1" customWidth="1"/>
    <col min="3094" max="3094" width="12.85546875" style="541" customWidth="1"/>
    <col min="3095" max="3328" width="11.42578125" style="541"/>
    <col min="3329" max="3329" width="0.140625" style="541" customWidth="1"/>
    <col min="3330" max="3330" width="2.7109375" style="541" customWidth="1"/>
    <col min="3331" max="3331" width="15.42578125" style="541" customWidth="1"/>
    <col min="3332" max="3332" width="1.28515625" style="541" customWidth="1"/>
    <col min="3333" max="3333" width="27" style="541" customWidth="1"/>
    <col min="3334" max="3336" width="7" style="541" customWidth="1"/>
    <col min="3337" max="3337" width="8" style="541" customWidth="1"/>
    <col min="3338" max="3338" width="7.28515625" style="541" customWidth="1"/>
    <col min="3339" max="3339" width="9" style="541" customWidth="1"/>
    <col min="3340" max="3344" width="0" style="541" hidden="1" customWidth="1"/>
    <col min="3345" max="3345" width="11.42578125" style="541"/>
    <col min="3346" max="3349" width="12.42578125" style="541" bestFit="1" customWidth="1"/>
    <col min="3350" max="3350" width="12.85546875" style="541" customWidth="1"/>
    <col min="3351" max="3584" width="11.42578125" style="541"/>
    <col min="3585" max="3585" width="0.140625" style="541" customWidth="1"/>
    <col min="3586" max="3586" width="2.7109375" style="541" customWidth="1"/>
    <col min="3587" max="3587" width="15.42578125" style="541" customWidth="1"/>
    <col min="3588" max="3588" width="1.28515625" style="541" customWidth="1"/>
    <col min="3589" max="3589" width="27" style="541" customWidth="1"/>
    <col min="3590" max="3592" width="7" style="541" customWidth="1"/>
    <col min="3593" max="3593" width="8" style="541" customWidth="1"/>
    <col min="3594" max="3594" width="7.28515625" style="541" customWidth="1"/>
    <col min="3595" max="3595" width="9" style="541" customWidth="1"/>
    <col min="3596" max="3600" width="0" style="541" hidden="1" customWidth="1"/>
    <col min="3601" max="3601" width="11.42578125" style="541"/>
    <col min="3602" max="3605" width="12.42578125" style="541" bestFit="1" customWidth="1"/>
    <col min="3606" max="3606" width="12.85546875" style="541" customWidth="1"/>
    <col min="3607" max="3840" width="11.42578125" style="541"/>
    <col min="3841" max="3841" width="0.140625" style="541" customWidth="1"/>
    <col min="3842" max="3842" width="2.7109375" style="541" customWidth="1"/>
    <col min="3843" max="3843" width="15.42578125" style="541" customWidth="1"/>
    <col min="3844" max="3844" width="1.28515625" style="541" customWidth="1"/>
    <col min="3845" max="3845" width="27" style="541" customWidth="1"/>
    <col min="3846" max="3848" width="7" style="541" customWidth="1"/>
    <col min="3849" max="3849" width="8" style="541" customWidth="1"/>
    <col min="3850" max="3850" width="7.28515625" style="541" customWidth="1"/>
    <col min="3851" max="3851" width="9" style="541" customWidth="1"/>
    <col min="3852" max="3856" width="0" style="541" hidden="1" customWidth="1"/>
    <col min="3857" max="3857" width="11.42578125" style="541"/>
    <col min="3858" max="3861" width="12.42578125" style="541" bestFit="1" customWidth="1"/>
    <col min="3862" max="3862" width="12.85546875" style="541" customWidth="1"/>
    <col min="3863" max="4096" width="11.42578125" style="541"/>
    <col min="4097" max="4097" width="0.140625" style="541" customWidth="1"/>
    <col min="4098" max="4098" width="2.7109375" style="541" customWidth="1"/>
    <col min="4099" max="4099" width="15.42578125" style="541" customWidth="1"/>
    <col min="4100" max="4100" width="1.28515625" style="541" customWidth="1"/>
    <col min="4101" max="4101" width="27" style="541" customWidth="1"/>
    <col min="4102" max="4104" width="7" style="541" customWidth="1"/>
    <col min="4105" max="4105" width="8" style="541" customWidth="1"/>
    <col min="4106" max="4106" width="7.28515625" style="541" customWidth="1"/>
    <col min="4107" max="4107" width="9" style="541" customWidth="1"/>
    <col min="4108" max="4112" width="0" style="541" hidden="1" customWidth="1"/>
    <col min="4113" max="4113" width="11.42578125" style="541"/>
    <col min="4114" max="4117" width="12.42578125" style="541" bestFit="1" customWidth="1"/>
    <col min="4118" max="4118" width="12.85546875" style="541" customWidth="1"/>
    <col min="4119" max="4352" width="11.42578125" style="541"/>
    <col min="4353" max="4353" width="0.140625" style="541" customWidth="1"/>
    <col min="4354" max="4354" width="2.7109375" style="541" customWidth="1"/>
    <col min="4355" max="4355" width="15.42578125" style="541" customWidth="1"/>
    <col min="4356" max="4356" width="1.28515625" style="541" customWidth="1"/>
    <col min="4357" max="4357" width="27" style="541" customWidth="1"/>
    <col min="4358" max="4360" width="7" style="541" customWidth="1"/>
    <col min="4361" max="4361" width="8" style="541" customWidth="1"/>
    <col min="4362" max="4362" width="7.28515625" style="541" customWidth="1"/>
    <col min="4363" max="4363" width="9" style="541" customWidth="1"/>
    <col min="4364" max="4368" width="0" style="541" hidden="1" customWidth="1"/>
    <col min="4369" max="4369" width="11.42578125" style="541"/>
    <col min="4370" max="4373" width="12.42578125" style="541" bestFit="1" customWidth="1"/>
    <col min="4374" max="4374" width="12.85546875" style="541" customWidth="1"/>
    <col min="4375" max="4608" width="11.42578125" style="541"/>
    <col min="4609" max="4609" width="0.140625" style="541" customWidth="1"/>
    <col min="4610" max="4610" width="2.7109375" style="541" customWidth="1"/>
    <col min="4611" max="4611" width="15.42578125" style="541" customWidth="1"/>
    <col min="4612" max="4612" width="1.28515625" style="541" customWidth="1"/>
    <col min="4613" max="4613" width="27" style="541" customWidth="1"/>
    <col min="4614" max="4616" width="7" style="541" customWidth="1"/>
    <col min="4617" max="4617" width="8" style="541" customWidth="1"/>
    <col min="4618" max="4618" width="7.28515625" style="541" customWidth="1"/>
    <col min="4619" max="4619" width="9" style="541" customWidth="1"/>
    <col min="4620" max="4624" width="0" style="541" hidden="1" customWidth="1"/>
    <col min="4625" max="4625" width="11.42578125" style="541"/>
    <col min="4626" max="4629" width="12.42578125" style="541" bestFit="1" customWidth="1"/>
    <col min="4630" max="4630" width="12.85546875" style="541" customWidth="1"/>
    <col min="4631" max="4864" width="11.42578125" style="541"/>
    <col min="4865" max="4865" width="0.140625" style="541" customWidth="1"/>
    <col min="4866" max="4866" width="2.7109375" style="541" customWidth="1"/>
    <col min="4867" max="4867" width="15.42578125" style="541" customWidth="1"/>
    <col min="4868" max="4868" width="1.28515625" style="541" customWidth="1"/>
    <col min="4869" max="4869" width="27" style="541" customWidth="1"/>
    <col min="4870" max="4872" width="7" style="541" customWidth="1"/>
    <col min="4873" max="4873" width="8" style="541" customWidth="1"/>
    <col min="4874" max="4874" width="7.28515625" style="541" customWidth="1"/>
    <col min="4875" max="4875" width="9" style="541" customWidth="1"/>
    <col min="4876" max="4880" width="0" style="541" hidden="1" customWidth="1"/>
    <col min="4881" max="4881" width="11.42578125" style="541"/>
    <col min="4882" max="4885" width="12.42578125" style="541" bestFit="1" customWidth="1"/>
    <col min="4886" max="4886" width="12.85546875" style="541" customWidth="1"/>
    <col min="4887" max="5120" width="11.42578125" style="541"/>
    <col min="5121" max="5121" width="0.140625" style="541" customWidth="1"/>
    <col min="5122" max="5122" width="2.7109375" style="541" customWidth="1"/>
    <col min="5123" max="5123" width="15.42578125" style="541" customWidth="1"/>
    <col min="5124" max="5124" width="1.28515625" style="541" customWidth="1"/>
    <col min="5125" max="5125" width="27" style="541" customWidth="1"/>
    <col min="5126" max="5128" width="7" style="541" customWidth="1"/>
    <col min="5129" max="5129" width="8" style="541" customWidth="1"/>
    <col min="5130" max="5130" width="7.28515625" style="541" customWidth="1"/>
    <col min="5131" max="5131" width="9" style="541" customWidth="1"/>
    <col min="5132" max="5136" width="0" style="541" hidden="1" customWidth="1"/>
    <col min="5137" max="5137" width="11.42578125" style="541"/>
    <col min="5138" max="5141" width="12.42578125" style="541" bestFit="1" customWidth="1"/>
    <col min="5142" max="5142" width="12.85546875" style="541" customWidth="1"/>
    <col min="5143" max="5376" width="11.42578125" style="541"/>
    <col min="5377" max="5377" width="0.140625" style="541" customWidth="1"/>
    <col min="5378" max="5378" width="2.7109375" style="541" customWidth="1"/>
    <col min="5379" max="5379" width="15.42578125" style="541" customWidth="1"/>
    <col min="5380" max="5380" width="1.28515625" style="541" customWidth="1"/>
    <col min="5381" max="5381" width="27" style="541" customWidth="1"/>
    <col min="5382" max="5384" width="7" style="541" customWidth="1"/>
    <col min="5385" max="5385" width="8" style="541" customWidth="1"/>
    <col min="5386" max="5386" width="7.28515625" style="541" customWidth="1"/>
    <col min="5387" max="5387" width="9" style="541" customWidth="1"/>
    <col min="5388" max="5392" width="0" style="541" hidden="1" customWidth="1"/>
    <col min="5393" max="5393" width="11.42578125" style="541"/>
    <col min="5394" max="5397" width="12.42578125" style="541" bestFit="1" customWidth="1"/>
    <col min="5398" max="5398" width="12.85546875" style="541" customWidth="1"/>
    <col min="5399" max="5632" width="11.42578125" style="541"/>
    <col min="5633" max="5633" width="0.140625" style="541" customWidth="1"/>
    <col min="5634" max="5634" width="2.7109375" style="541" customWidth="1"/>
    <col min="5635" max="5635" width="15.42578125" style="541" customWidth="1"/>
    <col min="5636" max="5636" width="1.28515625" style="541" customWidth="1"/>
    <col min="5637" max="5637" width="27" style="541" customWidth="1"/>
    <col min="5638" max="5640" width="7" style="541" customWidth="1"/>
    <col min="5641" max="5641" width="8" style="541" customWidth="1"/>
    <col min="5642" max="5642" width="7.28515625" style="541" customWidth="1"/>
    <col min="5643" max="5643" width="9" style="541" customWidth="1"/>
    <col min="5644" max="5648" width="0" style="541" hidden="1" customWidth="1"/>
    <col min="5649" max="5649" width="11.42578125" style="541"/>
    <col min="5650" max="5653" width="12.42578125" style="541" bestFit="1" customWidth="1"/>
    <col min="5654" max="5654" width="12.85546875" style="541" customWidth="1"/>
    <col min="5655" max="5888" width="11.42578125" style="541"/>
    <col min="5889" max="5889" width="0.140625" style="541" customWidth="1"/>
    <col min="5890" max="5890" width="2.7109375" style="541" customWidth="1"/>
    <col min="5891" max="5891" width="15.42578125" style="541" customWidth="1"/>
    <col min="5892" max="5892" width="1.28515625" style="541" customWidth="1"/>
    <col min="5893" max="5893" width="27" style="541" customWidth="1"/>
    <col min="5894" max="5896" width="7" style="541" customWidth="1"/>
    <col min="5897" max="5897" width="8" style="541" customWidth="1"/>
    <col min="5898" max="5898" width="7.28515625" style="541" customWidth="1"/>
    <col min="5899" max="5899" width="9" style="541" customWidth="1"/>
    <col min="5900" max="5904" width="0" style="541" hidden="1" customWidth="1"/>
    <col min="5905" max="5905" width="11.42578125" style="541"/>
    <col min="5906" max="5909" width="12.42578125" style="541" bestFit="1" customWidth="1"/>
    <col min="5910" max="5910" width="12.85546875" style="541" customWidth="1"/>
    <col min="5911" max="6144" width="11.42578125" style="541"/>
    <col min="6145" max="6145" width="0.140625" style="541" customWidth="1"/>
    <col min="6146" max="6146" width="2.7109375" style="541" customWidth="1"/>
    <col min="6147" max="6147" width="15.42578125" style="541" customWidth="1"/>
    <col min="6148" max="6148" width="1.28515625" style="541" customWidth="1"/>
    <col min="6149" max="6149" width="27" style="541" customWidth="1"/>
    <col min="6150" max="6152" width="7" style="541" customWidth="1"/>
    <col min="6153" max="6153" width="8" style="541" customWidth="1"/>
    <col min="6154" max="6154" width="7.28515625" style="541" customWidth="1"/>
    <col min="6155" max="6155" width="9" style="541" customWidth="1"/>
    <col min="6156" max="6160" width="0" style="541" hidden="1" customWidth="1"/>
    <col min="6161" max="6161" width="11.42578125" style="541"/>
    <col min="6162" max="6165" width="12.42578125" style="541" bestFit="1" customWidth="1"/>
    <col min="6166" max="6166" width="12.85546875" style="541" customWidth="1"/>
    <col min="6167" max="6400" width="11.42578125" style="541"/>
    <col min="6401" max="6401" width="0.140625" style="541" customWidth="1"/>
    <col min="6402" max="6402" width="2.7109375" style="541" customWidth="1"/>
    <col min="6403" max="6403" width="15.42578125" style="541" customWidth="1"/>
    <col min="6404" max="6404" width="1.28515625" style="541" customWidth="1"/>
    <col min="6405" max="6405" width="27" style="541" customWidth="1"/>
    <col min="6406" max="6408" width="7" style="541" customWidth="1"/>
    <col min="6409" max="6409" width="8" style="541" customWidth="1"/>
    <col min="6410" max="6410" width="7.28515625" style="541" customWidth="1"/>
    <col min="6411" max="6411" width="9" style="541" customWidth="1"/>
    <col min="6412" max="6416" width="0" style="541" hidden="1" customWidth="1"/>
    <col min="6417" max="6417" width="11.42578125" style="541"/>
    <col min="6418" max="6421" width="12.42578125" style="541" bestFit="1" customWidth="1"/>
    <col min="6422" max="6422" width="12.85546875" style="541" customWidth="1"/>
    <col min="6423" max="6656" width="11.42578125" style="541"/>
    <col min="6657" max="6657" width="0.140625" style="541" customWidth="1"/>
    <col min="6658" max="6658" width="2.7109375" style="541" customWidth="1"/>
    <col min="6659" max="6659" width="15.42578125" style="541" customWidth="1"/>
    <col min="6660" max="6660" width="1.28515625" style="541" customWidth="1"/>
    <col min="6661" max="6661" width="27" style="541" customWidth="1"/>
    <col min="6662" max="6664" width="7" style="541" customWidth="1"/>
    <col min="6665" max="6665" width="8" style="541" customWidth="1"/>
    <col min="6666" max="6666" width="7.28515625" style="541" customWidth="1"/>
    <col min="6667" max="6667" width="9" style="541" customWidth="1"/>
    <col min="6668" max="6672" width="0" style="541" hidden="1" customWidth="1"/>
    <col min="6673" max="6673" width="11.42578125" style="541"/>
    <col min="6674" max="6677" width="12.42578125" style="541" bestFit="1" customWidth="1"/>
    <col min="6678" max="6678" width="12.85546875" style="541" customWidth="1"/>
    <col min="6679" max="6912" width="11.42578125" style="541"/>
    <col min="6913" max="6913" width="0.140625" style="541" customWidth="1"/>
    <col min="6914" max="6914" width="2.7109375" style="541" customWidth="1"/>
    <col min="6915" max="6915" width="15.42578125" style="541" customWidth="1"/>
    <col min="6916" max="6916" width="1.28515625" style="541" customWidth="1"/>
    <col min="6917" max="6917" width="27" style="541" customWidth="1"/>
    <col min="6918" max="6920" width="7" style="541" customWidth="1"/>
    <col min="6921" max="6921" width="8" style="541" customWidth="1"/>
    <col min="6922" max="6922" width="7.28515625" style="541" customWidth="1"/>
    <col min="6923" max="6923" width="9" style="541" customWidth="1"/>
    <col min="6924" max="6928" width="0" style="541" hidden="1" customWidth="1"/>
    <col min="6929" max="6929" width="11.42578125" style="541"/>
    <col min="6930" max="6933" width="12.42578125" style="541" bestFit="1" customWidth="1"/>
    <col min="6934" max="6934" width="12.85546875" style="541" customWidth="1"/>
    <col min="6935" max="7168" width="11.42578125" style="541"/>
    <col min="7169" max="7169" width="0.140625" style="541" customWidth="1"/>
    <col min="7170" max="7170" width="2.7109375" style="541" customWidth="1"/>
    <col min="7171" max="7171" width="15.42578125" style="541" customWidth="1"/>
    <col min="7172" max="7172" width="1.28515625" style="541" customWidth="1"/>
    <col min="7173" max="7173" width="27" style="541" customWidth="1"/>
    <col min="7174" max="7176" width="7" style="541" customWidth="1"/>
    <col min="7177" max="7177" width="8" style="541" customWidth="1"/>
    <col min="7178" max="7178" width="7.28515625" style="541" customWidth="1"/>
    <col min="7179" max="7179" width="9" style="541" customWidth="1"/>
    <col min="7180" max="7184" width="0" style="541" hidden="1" customWidth="1"/>
    <col min="7185" max="7185" width="11.42578125" style="541"/>
    <col min="7186" max="7189" width="12.42578125" style="541" bestFit="1" customWidth="1"/>
    <col min="7190" max="7190" width="12.85546875" style="541" customWidth="1"/>
    <col min="7191" max="7424" width="11.42578125" style="541"/>
    <col min="7425" max="7425" width="0.140625" style="541" customWidth="1"/>
    <col min="7426" max="7426" width="2.7109375" style="541" customWidth="1"/>
    <col min="7427" max="7427" width="15.42578125" style="541" customWidth="1"/>
    <col min="7428" max="7428" width="1.28515625" style="541" customWidth="1"/>
    <col min="7429" max="7429" width="27" style="541" customWidth="1"/>
    <col min="7430" max="7432" width="7" style="541" customWidth="1"/>
    <col min="7433" max="7433" width="8" style="541" customWidth="1"/>
    <col min="7434" max="7434" width="7.28515625" style="541" customWidth="1"/>
    <col min="7435" max="7435" width="9" style="541" customWidth="1"/>
    <col min="7436" max="7440" width="0" style="541" hidden="1" customWidth="1"/>
    <col min="7441" max="7441" width="11.42578125" style="541"/>
    <col min="7442" max="7445" width="12.42578125" style="541" bestFit="1" customWidth="1"/>
    <col min="7446" max="7446" width="12.85546875" style="541" customWidth="1"/>
    <col min="7447" max="7680" width="11.42578125" style="541"/>
    <col min="7681" max="7681" width="0.140625" style="541" customWidth="1"/>
    <col min="7682" max="7682" width="2.7109375" style="541" customWidth="1"/>
    <col min="7683" max="7683" width="15.42578125" style="541" customWidth="1"/>
    <col min="7684" max="7684" width="1.28515625" style="541" customWidth="1"/>
    <col min="7685" max="7685" width="27" style="541" customWidth="1"/>
    <col min="7686" max="7688" width="7" style="541" customWidth="1"/>
    <col min="7689" max="7689" width="8" style="541" customWidth="1"/>
    <col min="7690" max="7690" width="7.28515625" style="541" customWidth="1"/>
    <col min="7691" max="7691" width="9" style="541" customWidth="1"/>
    <col min="7692" max="7696" width="0" style="541" hidden="1" customWidth="1"/>
    <col min="7697" max="7697" width="11.42578125" style="541"/>
    <col min="7698" max="7701" width="12.42578125" style="541" bestFit="1" customWidth="1"/>
    <col min="7702" max="7702" width="12.85546875" style="541" customWidth="1"/>
    <col min="7703" max="7936" width="11.42578125" style="541"/>
    <col min="7937" max="7937" width="0.140625" style="541" customWidth="1"/>
    <col min="7938" max="7938" width="2.7109375" style="541" customWidth="1"/>
    <col min="7939" max="7939" width="15.42578125" style="541" customWidth="1"/>
    <col min="7940" max="7940" width="1.28515625" style="541" customWidth="1"/>
    <col min="7941" max="7941" width="27" style="541" customWidth="1"/>
    <col min="7942" max="7944" width="7" style="541" customWidth="1"/>
    <col min="7945" max="7945" width="8" style="541" customWidth="1"/>
    <col min="7946" max="7946" width="7.28515625" style="541" customWidth="1"/>
    <col min="7947" max="7947" width="9" style="541" customWidth="1"/>
    <col min="7948" max="7952" width="0" style="541" hidden="1" customWidth="1"/>
    <col min="7953" max="7953" width="11.42578125" style="541"/>
    <col min="7954" max="7957" width="12.42578125" style="541" bestFit="1" customWidth="1"/>
    <col min="7958" max="7958" width="12.85546875" style="541" customWidth="1"/>
    <col min="7959" max="8192" width="11.42578125" style="541"/>
    <col min="8193" max="8193" width="0.140625" style="541" customWidth="1"/>
    <col min="8194" max="8194" width="2.7109375" style="541" customWidth="1"/>
    <col min="8195" max="8195" width="15.42578125" style="541" customWidth="1"/>
    <col min="8196" max="8196" width="1.28515625" style="541" customWidth="1"/>
    <col min="8197" max="8197" width="27" style="541" customWidth="1"/>
    <col min="8198" max="8200" width="7" style="541" customWidth="1"/>
    <col min="8201" max="8201" width="8" style="541" customWidth="1"/>
    <col min="8202" max="8202" width="7.28515625" style="541" customWidth="1"/>
    <col min="8203" max="8203" width="9" style="541" customWidth="1"/>
    <col min="8204" max="8208" width="0" style="541" hidden="1" customWidth="1"/>
    <col min="8209" max="8209" width="11.42578125" style="541"/>
    <col min="8210" max="8213" width="12.42578125" style="541" bestFit="1" customWidth="1"/>
    <col min="8214" max="8214" width="12.85546875" style="541" customWidth="1"/>
    <col min="8215" max="8448" width="11.42578125" style="541"/>
    <col min="8449" max="8449" width="0.140625" style="541" customWidth="1"/>
    <col min="8450" max="8450" width="2.7109375" style="541" customWidth="1"/>
    <col min="8451" max="8451" width="15.42578125" style="541" customWidth="1"/>
    <col min="8452" max="8452" width="1.28515625" style="541" customWidth="1"/>
    <col min="8453" max="8453" width="27" style="541" customWidth="1"/>
    <col min="8454" max="8456" width="7" style="541" customWidth="1"/>
    <col min="8457" max="8457" width="8" style="541" customWidth="1"/>
    <col min="8458" max="8458" width="7.28515625" style="541" customWidth="1"/>
    <col min="8459" max="8459" width="9" style="541" customWidth="1"/>
    <col min="8460" max="8464" width="0" style="541" hidden="1" customWidth="1"/>
    <col min="8465" max="8465" width="11.42578125" style="541"/>
    <col min="8466" max="8469" width="12.42578125" style="541" bestFit="1" customWidth="1"/>
    <col min="8470" max="8470" width="12.85546875" style="541" customWidth="1"/>
    <col min="8471" max="8704" width="11.42578125" style="541"/>
    <col min="8705" max="8705" width="0.140625" style="541" customWidth="1"/>
    <col min="8706" max="8706" width="2.7109375" style="541" customWidth="1"/>
    <col min="8707" max="8707" width="15.42578125" style="541" customWidth="1"/>
    <col min="8708" max="8708" width="1.28515625" style="541" customWidth="1"/>
    <col min="8709" max="8709" width="27" style="541" customWidth="1"/>
    <col min="8710" max="8712" width="7" style="541" customWidth="1"/>
    <col min="8713" max="8713" width="8" style="541" customWidth="1"/>
    <col min="8714" max="8714" width="7.28515625" style="541" customWidth="1"/>
    <col min="8715" max="8715" width="9" style="541" customWidth="1"/>
    <col min="8716" max="8720" width="0" style="541" hidden="1" customWidth="1"/>
    <col min="8721" max="8721" width="11.42578125" style="541"/>
    <col min="8722" max="8725" width="12.42578125" style="541" bestFit="1" customWidth="1"/>
    <col min="8726" max="8726" width="12.85546875" style="541" customWidth="1"/>
    <col min="8727" max="8960" width="11.42578125" style="541"/>
    <col min="8961" max="8961" width="0.140625" style="541" customWidth="1"/>
    <col min="8962" max="8962" width="2.7109375" style="541" customWidth="1"/>
    <col min="8963" max="8963" width="15.42578125" style="541" customWidth="1"/>
    <col min="8964" max="8964" width="1.28515625" style="541" customWidth="1"/>
    <col min="8965" max="8965" width="27" style="541" customWidth="1"/>
    <col min="8966" max="8968" width="7" style="541" customWidth="1"/>
    <col min="8969" max="8969" width="8" style="541" customWidth="1"/>
    <col min="8970" max="8970" width="7.28515625" style="541" customWidth="1"/>
    <col min="8971" max="8971" width="9" style="541" customWidth="1"/>
    <col min="8972" max="8976" width="0" style="541" hidden="1" customWidth="1"/>
    <col min="8977" max="8977" width="11.42578125" style="541"/>
    <col min="8978" max="8981" width="12.42578125" style="541" bestFit="1" customWidth="1"/>
    <col min="8982" max="8982" width="12.85546875" style="541" customWidth="1"/>
    <col min="8983" max="9216" width="11.42578125" style="541"/>
    <col min="9217" max="9217" width="0.140625" style="541" customWidth="1"/>
    <col min="9218" max="9218" width="2.7109375" style="541" customWidth="1"/>
    <col min="9219" max="9219" width="15.42578125" style="541" customWidth="1"/>
    <col min="9220" max="9220" width="1.28515625" style="541" customWidth="1"/>
    <col min="9221" max="9221" width="27" style="541" customWidth="1"/>
    <col min="9222" max="9224" width="7" style="541" customWidth="1"/>
    <col min="9225" max="9225" width="8" style="541" customWidth="1"/>
    <col min="9226" max="9226" width="7.28515625" style="541" customWidth="1"/>
    <col min="9227" max="9227" width="9" style="541" customWidth="1"/>
    <col min="9228" max="9232" width="0" style="541" hidden="1" customWidth="1"/>
    <col min="9233" max="9233" width="11.42578125" style="541"/>
    <col min="9234" max="9237" width="12.42578125" style="541" bestFit="1" customWidth="1"/>
    <col min="9238" max="9238" width="12.85546875" style="541" customWidth="1"/>
    <col min="9239" max="9472" width="11.42578125" style="541"/>
    <col min="9473" max="9473" width="0.140625" style="541" customWidth="1"/>
    <col min="9474" max="9474" width="2.7109375" style="541" customWidth="1"/>
    <col min="9475" max="9475" width="15.42578125" style="541" customWidth="1"/>
    <col min="9476" max="9476" width="1.28515625" style="541" customWidth="1"/>
    <col min="9477" max="9477" width="27" style="541" customWidth="1"/>
    <col min="9478" max="9480" width="7" style="541" customWidth="1"/>
    <col min="9481" max="9481" width="8" style="541" customWidth="1"/>
    <col min="9482" max="9482" width="7.28515625" style="541" customWidth="1"/>
    <col min="9483" max="9483" width="9" style="541" customWidth="1"/>
    <col min="9484" max="9488" width="0" style="541" hidden="1" customWidth="1"/>
    <col min="9489" max="9489" width="11.42578125" style="541"/>
    <col min="9490" max="9493" width="12.42578125" style="541" bestFit="1" customWidth="1"/>
    <col min="9494" max="9494" width="12.85546875" style="541" customWidth="1"/>
    <col min="9495" max="9728" width="11.42578125" style="541"/>
    <col min="9729" max="9729" width="0.140625" style="541" customWidth="1"/>
    <col min="9730" max="9730" width="2.7109375" style="541" customWidth="1"/>
    <col min="9731" max="9731" width="15.42578125" style="541" customWidth="1"/>
    <col min="9732" max="9732" width="1.28515625" style="541" customWidth="1"/>
    <col min="9733" max="9733" width="27" style="541" customWidth="1"/>
    <col min="9734" max="9736" width="7" style="541" customWidth="1"/>
    <col min="9737" max="9737" width="8" style="541" customWidth="1"/>
    <col min="9738" max="9738" width="7.28515625" style="541" customWidth="1"/>
    <col min="9739" max="9739" width="9" style="541" customWidth="1"/>
    <col min="9740" max="9744" width="0" style="541" hidden="1" customWidth="1"/>
    <col min="9745" max="9745" width="11.42578125" style="541"/>
    <col min="9746" max="9749" width="12.42578125" style="541" bestFit="1" customWidth="1"/>
    <col min="9750" max="9750" width="12.85546875" style="541" customWidth="1"/>
    <col min="9751" max="9984" width="11.42578125" style="541"/>
    <col min="9985" max="9985" width="0.140625" style="541" customWidth="1"/>
    <col min="9986" max="9986" width="2.7109375" style="541" customWidth="1"/>
    <col min="9987" max="9987" width="15.42578125" style="541" customWidth="1"/>
    <col min="9988" max="9988" width="1.28515625" style="541" customWidth="1"/>
    <col min="9989" max="9989" width="27" style="541" customWidth="1"/>
    <col min="9990" max="9992" width="7" style="541" customWidth="1"/>
    <col min="9993" max="9993" width="8" style="541" customWidth="1"/>
    <col min="9994" max="9994" width="7.28515625" style="541" customWidth="1"/>
    <col min="9995" max="9995" width="9" style="541" customWidth="1"/>
    <col min="9996" max="10000" width="0" style="541" hidden="1" customWidth="1"/>
    <col min="10001" max="10001" width="11.42578125" style="541"/>
    <col min="10002" max="10005" width="12.42578125" style="541" bestFit="1" customWidth="1"/>
    <col min="10006" max="10006" width="12.85546875" style="541" customWidth="1"/>
    <col min="10007" max="10240" width="11.42578125" style="541"/>
    <col min="10241" max="10241" width="0.140625" style="541" customWidth="1"/>
    <col min="10242" max="10242" width="2.7109375" style="541" customWidth="1"/>
    <col min="10243" max="10243" width="15.42578125" style="541" customWidth="1"/>
    <col min="10244" max="10244" width="1.28515625" style="541" customWidth="1"/>
    <col min="10245" max="10245" width="27" style="541" customWidth="1"/>
    <col min="10246" max="10248" width="7" style="541" customWidth="1"/>
    <col min="10249" max="10249" width="8" style="541" customWidth="1"/>
    <col min="10250" max="10250" width="7.28515625" style="541" customWidth="1"/>
    <col min="10251" max="10251" width="9" style="541" customWidth="1"/>
    <col min="10252" max="10256" width="0" style="541" hidden="1" customWidth="1"/>
    <col min="10257" max="10257" width="11.42578125" style="541"/>
    <col min="10258" max="10261" width="12.42578125" style="541" bestFit="1" customWidth="1"/>
    <col min="10262" max="10262" width="12.85546875" style="541" customWidth="1"/>
    <col min="10263" max="10496" width="11.42578125" style="541"/>
    <col min="10497" max="10497" width="0.140625" style="541" customWidth="1"/>
    <col min="10498" max="10498" width="2.7109375" style="541" customWidth="1"/>
    <col min="10499" max="10499" width="15.42578125" style="541" customWidth="1"/>
    <col min="10500" max="10500" width="1.28515625" style="541" customWidth="1"/>
    <col min="10501" max="10501" width="27" style="541" customWidth="1"/>
    <col min="10502" max="10504" width="7" style="541" customWidth="1"/>
    <col min="10505" max="10505" width="8" style="541" customWidth="1"/>
    <col min="10506" max="10506" width="7.28515625" style="541" customWidth="1"/>
    <col min="10507" max="10507" width="9" style="541" customWidth="1"/>
    <col min="10508" max="10512" width="0" style="541" hidden="1" customWidth="1"/>
    <col min="10513" max="10513" width="11.42578125" style="541"/>
    <col min="10514" max="10517" width="12.42578125" style="541" bestFit="1" customWidth="1"/>
    <col min="10518" max="10518" width="12.85546875" style="541" customWidth="1"/>
    <col min="10519" max="10752" width="11.42578125" style="541"/>
    <col min="10753" max="10753" width="0.140625" style="541" customWidth="1"/>
    <col min="10754" max="10754" width="2.7109375" style="541" customWidth="1"/>
    <col min="10755" max="10755" width="15.42578125" style="541" customWidth="1"/>
    <col min="10756" max="10756" width="1.28515625" style="541" customWidth="1"/>
    <col min="10757" max="10757" width="27" style="541" customWidth="1"/>
    <col min="10758" max="10760" width="7" style="541" customWidth="1"/>
    <col min="10761" max="10761" width="8" style="541" customWidth="1"/>
    <col min="10762" max="10762" width="7.28515625" style="541" customWidth="1"/>
    <col min="10763" max="10763" width="9" style="541" customWidth="1"/>
    <col min="10764" max="10768" width="0" style="541" hidden="1" customWidth="1"/>
    <col min="10769" max="10769" width="11.42578125" style="541"/>
    <col min="10770" max="10773" width="12.42578125" style="541" bestFit="1" customWidth="1"/>
    <col min="10774" max="10774" width="12.85546875" style="541" customWidth="1"/>
    <col min="10775" max="11008" width="11.42578125" style="541"/>
    <col min="11009" max="11009" width="0.140625" style="541" customWidth="1"/>
    <col min="11010" max="11010" width="2.7109375" style="541" customWidth="1"/>
    <col min="11011" max="11011" width="15.42578125" style="541" customWidth="1"/>
    <col min="11012" max="11012" width="1.28515625" style="541" customWidth="1"/>
    <col min="11013" max="11013" width="27" style="541" customWidth="1"/>
    <col min="11014" max="11016" width="7" style="541" customWidth="1"/>
    <col min="11017" max="11017" width="8" style="541" customWidth="1"/>
    <col min="11018" max="11018" width="7.28515625" style="541" customWidth="1"/>
    <col min="11019" max="11019" width="9" style="541" customWidth="1"/>
    <col min="11020" max="11024" width="0" style="541" hidden="1" customWidth="1"/>
    <col min="11025" max="11025" width="11.42578125" style="541"/>
    <col min="11026" max="11029" width="12.42578125" style="541" bestFit="1" customWidth="1"/>
    <col min="11030" max="11030" width="12.85546875" style="541" customWidth="1"/>
    <col min="11031" max="11264" width="11.42578125" style="541"/>
    <col min="11265" max="11265" width="0.140625" style="541" customWidth="1"/>
    <col min="11266" max="11266" width="2.7109375" style="541" customWidth="1"/>
    <col min="11267" max="11267" width="15.42578125" style="541" customWidth="1"/>
    <col min="11268" max="11268" width="1.28515625" style="541" customWidth="1"/>
    <col min="11269" max="11269" width="27" style="541" customWidth="1"/>
    <col min="11270" max="11272" width="7" style="541" customWidth="1"/>
    <col min="11273" max="11273" width="8" style="541" customWidth="1"/>
    <col min="11274" max="11274" width="7.28515625" style="541" customWidth="1"/>
    <col min="11275" max="11275" width="9" style="541" customWidth="1"/>
    <col min="11276" max="11280" width="0" style="541" hidden="1" customWidth="1"/>
    <col min="11281" max="11281" width="11.42578125" style="541"/>
    <col min="11282" max="11285" width="12.42578125" style="541" bestFit="1" customWidth="1"/>
    <col min="11286" max="11286" width="12.85546875" style="541" customWidth="1"/>
    <col min="11287" max="11520" width="11.42578125" style="541"/>
    <col min="11521" max="11521" width="0.140625" style="541" customWidth="1"/>
    <col min="11522" max="11522" width="2.7109375" style="541" customWidth="1"/>
    <col min="11523" max="11523" width="15.42578125" style="541" customWidth="1"/>
    <col min="11524" max="11524" width="1.28515625" style="541" customWidth="1"/>
    <col min="11525" max="11525" width="27" style="541" customWidth="1"/>
    <col min="11526" max="11528" width="7" style="541" customWidth="1"/>
    <col min="11529" max="11529" width="8" style="541" customWidth="1"/>
    <col min="11530" max="11530" width="7.28515625" style="541" customWidth="1"/>
    <col min="11531" max="11531" width="9" style="541" customWidth="1"/>
    <col min="11532" max="11536" width="0" style="541" hidden="1" customWidth="1"/>
    <col min="11537" max="11537" width="11.42578125" style="541"/>
    <col min="11538" max="11541" width="12.42578125" style="541" bestFit="1" customWidth="1"/>
    <col min="11542" max="11542" width="12.85546875" style="541" customWidth="1"/>
    <col min="11543" max="11776" width="11.42578125" style="541"/>
    <col min="11777" max="11777" width="0.140625" style="541" customWidth="1"/>
    <col min="11778" max="11778" width="2.7109375" style="541" customWidth="1"/>
    <col min="11779" max="11779" width="15.42578125" style="541" customWidth="1"/>
    <col min="11780" max="11780" width="1.28515625" style="541" customWidth="1"/>
    <col min="11781" max="11781" width="27" style="541" customWidth="1"/>
    <col min="11782" max="11784" width="7" style="541" customWidth="1"/>
    <col min="11785" max="11785" width="8" style="541" customWidth="1"/>
    <col min="11786" max="11786" width="7.28515625" style="541" customWidth="1"/>
    <col min="11787" max="11787" width="9" style="541" customWidth="1"/>
    <col min="11788" max="11792" width="0" style="541" hidden="1" customWidth="1"/>
    <col min="11793" max="11793" width="11.42578125" style="541"/>
    <col min="11794" max="11797" width="12.42578125" style="541" bestFit="1" customWidth="1"/>
    <col min="11798" max="11798" width="12.85546875" style="541" customWidth="1"/>
    <col min="11799" max="12032" width="11.42578125" style="541"/>
    <col min="12033" max="12033" width="0.140625" style="541" customWidth="1"/>
    <col min="12034" max="12034" width="2.7109375" style="541" customWidth="1"/>
    <col min="12035" max="12035" width="15.42578125" style="541" customWidth="1"/>
    <col min="12036" max="12036" width="1.28515625" style="541" customWidth="1"/>
    <col min="12037" max="12037" width="27" style="541" customWidth="1"/>
    <col min="12038" max="12040" width="7" style="541" customWidth="1"/>
    <col min="12041" max="12041" width="8" style="541" customWidth="1"/>
    <col min="12042" max="12042" width="7.28515625" style="541" customWidth="1"/>
    <col min="12043" max="12043" width="9" style="541" customWidth="1"/>
    <col min="12044" max="12048" width="0" style="541" hidden="1" customWidth="1"/>
    <col min="12049" max="12049" width="11.42578125" style="541"/>
    <col min="12050" max="12053" width="12.42578125" style="541" bestFit="1" customWidth="1"/>
    <col min="12054" max="12054" width="12.85546875" style="541" customWidth="1"/>
    <col min="12055" max="12288" width="11.42578125" style="541"/>
    <col min="12289" max="12289" width="0.140625" style="541" customWidth="1"/>
    <col min="12290" max="12290" width="2.7109375" style="541" customWidth="1"/>
    <col min="12291" max="12291" width="15.42578125" style="541" customWidth="1"/>
    <col min="12292" max="12292" width="1.28515625" style="541" customWidth="1"/>
    <col min="12293" max="12293" width="27" style="541" customWidth="1"/>
    <col min="12294" max="12296" width="7" style="541" customWidth="1"/>
    <col min="12297" max="12297" width="8" style="541" customWidth="1"/>
    <col min="12298" max="12298" width="7.28515625" style="541" customWidth="1"/>
    <col min="12299" max="12299" width="9" style="541" customWidth="1"/>
    <col min="12300" max="12304" width="0" style="541" hidden="1" customWidth="1"/>
    <col min="12305" max="12305" width="11.42578125" style="541"/>
    <col min="12306" max="12309" width="12.42578125" style="541" bestFit="1" customWidth="1"/>
    <col min="12310" max="12310" width="12.85546875" style="541" customWidth="1"/>
    <col min="12311" max="12544" width="11.42578125" style="541"/>
    <col min="12545" max="12545" width="0.140625" style="541" customWidth="1"/>
    <col min="12546" max="12546" width="2.7109375" style="541" customWidth="1"/>
    <col min="12547" max="12547" width="15.42578125" style="541" customWidth="1"/>
    <col min="12548" max="12548" width="1.28515625" style="541" customWidth="1"/>
    <col min="12549" max="12549" width="27" style="541" customWidth="1"/>
    <col min="12550" max="12552" width="7" style="541" customWidth="1"/>
    <col min="12553" max="12553" width="8" style="541" customWidth="1"/>
    <col min="12554" max="12554" width="7.28515625" style="541" customWidth="1"/>
    <col min="12555" max="12555" width="9" style="541" customWidth="1"/>
    <col min="12556" max="12560" width="0" style="541" hidden="1" customWidth="1"/>
    <col min="12561" max="12561" width="11.42578125" style="541"/>
    <col min="12562" max="12565" width="12.42578125" style="541" bestFit="1" customWidth="1"/>
    <col min="12566" max="12566" width="12.85546875" style="541" customWidth="1"/>
    <col min="12567" max="12800" width="11.42578125" style="541"/>
    <col min="12801" max="12801" width="0.140625" style="541" customWidth="1"/>
    <col min="12802" max="12802" width="2.7109375" style="541" customWidth="1"/>
    <col min="12803" max="12803" width="15.42578125" style="541" customWidth="1"/>
    <col min="12804" max="12804" width="1.28515625" style="541" customWidth="1"/>
    <col min="12805" max="12805" width="27" style="541" customWidth="1"/>
    <col min="12806" max="12808" width="7" style="541" customWidth="1"/>
    <col min="12809" max="12809" width="8" style="541" customWidth="1"/>
    <col min="12810" max="12810" width="7.28515625" style="541" customWidth="1"/>
    <col min="12811" max="12811" width="9" style="541" customWidth="1"/>
    <col min="12812" max="12816" width="0" style="541" hidden="1" customWidth="1"/>
    <col min="12817" max="12817" width="11.42578125" style="541"/>
    <col min="12818" max="12821" width="12.42578125" style="541" bestFit="1" customWidth="1"/>
    <col min="12822" max="12822" width="12.85546875" style="541" customWidth="1"/>
    <col min="12823" max="13056" width="11.42578125" style="541"/>
    <col min="13057" max="13057" width="0.140625" style="541" customWidth="1"/>
    <col min="13058" max="13058" width="2.7109375" style="541" customWidth="1"/>
    <col min="13059" max="13059" width="15.42578125" style="541" customWidth="1"/>
    <col min="13060" max="13060" width="1.28515625" style="541" customWidth="1"/>
    <col min="13061" max="13061" width="27" style="541" customWidth="1"/>
    <col min="13062" max="13064" width="7" style="541" customWidth="1"/>
    <col min="13065" max="13065" width="8" style="541" customWidth="1"/>
    <col min="13066" max="13066" width="7.28515625" style="541" customWidth="1"/>
    <col min="13067" max="13067" width="9" style="541" customWidth="1"/>
    <col min="13068" max="13072" width="0" style="541" hidden="1" customWidth="1"/>
    <col min="13073" max="13073" width="11.42578125" style="541"/>
    <col min="13074" max="13077" width="12.42578125" style="541" bestFit="1" customWidth="1"/>
    <col min="13078" max="13078" width="12.85546875" style="541" customWidth="1"/>
    <col min="13079" max="13312" width="11.42578125" style="541"/>
    <col min="13313" max="13313" width="0.140625" style="541" customWidth="1"/>
    <col min="13314" max="13314" width="2.7109375" style="541" customWidth="1"/>
    <col min="13315" max="13315" width="15.42578125" style="541" customWidth="1"/>
    <col min="13316" max="13316" width="1.28515625" style="541" customWidth="1"/>
    <col min="13317" max="13317" width="27" style="541" customWidth="1"/>
    <col min="13318" max="13320" width="7" style="541" customWidth="1"/>
    <col min="13321" max="13321" width="8" style="541" customWidth="1"/>
    <col min="13322" max="13322" width="7.28515625" style="541" customWidth="1"/>
    <col min="13323" max="13323" width="9" style="541" customWidth="1"/>
    <col min="13324" max="13328" width="0" style="541" hidden="1" customWidth="1"/>
    <col min="13329" max="13329" width="11.42578125" style="541"/>
    <col min="13330" max="13333" width="12.42578125" style="541" bestFit="1" customWidth="1"/>
    <col min="13334" max="13334" width="12.85546875" style="541" customWidth="1"/>
    <col min="13335" max="13568" width="11.42578125" style="541"/>
    <col min="13569" max="13569" width="0.140625" style="541" customWidth="1"/>
    <col min="13570" max="13570" width="2.7109375" style="541" customWidth="1"/>
    <col min="13571" max="13571" width="15.42578125" style="541" customWidth="1"/>
    <col min="13572" max="13572" width="1.28515625" style="541" customWidth="1"/>
    <col min="13573" max="13573" width="27" style="541" customWidth="1"/>
    <col min="13574" max="13576" width="7" style="541" customWidth="1"/>
    <col min="13577" max="13577" width="8" style="541" customWidth="1"/>
    <col min="13578" max="13578" width="7.28515625" style="541" customWidth="1"/>
    <col min="13579" max="13579" width="9" style="541" customWidth="1"/>
    <col min="13580" max="13584" width="0" style="541" hidden="1" customWidth="1"/>
    <col min="13585" max="13585" width="11.42578125" style="541"/>
    <col min="13586" max="13589" width="12.42578125" style="541" bestFit="1" customWidth="1"/>
    <col min="13590" max="13590" width="12.85546875" style="541" customWidth="1"/>
    <col min="13591" max="13824" width="11.42578125" style="541"/>
    <col min="13825" max="13825" width="0.140625" style="541" customWidth="1"/>
    <col min="13826" max="13826" width="2.7109375" style="541" customWidth="1"/>
    <col min="13827" max="13827" width="15.42578125" style="541" customWidth="1"/>
    <col min="13828" max="13828" width="1.28515625" style="541" customWidth="1"/>
    <col min="13829" max="13829" width="27" style="541" customWidth="1"/>
    <col min="13830" max="13832" width="7" style="541" customWidth="1"/>
    <col min="13833" max="13833" width="8" style="541" customWidth="1"/>
    <col min="13834" max="13834" width="7.28515625" style="541" customWidth="1"/>
    <col min="13835" max="13835" width="9" style="541" customWidth="1"/>
    <col min="13836" max="13840" width="0" style="541" hidden="1" customWidth="1"/>
    <col min="13841" max="13841" width="11.42578125" style="541"/>
    <col min="13842" max="13845" width="12.42578125" style="541" bestFit="1" customWidth="1"/>
    <col min="13846" max="13846" width="12.85546875" style="541" customWidth="1"/>
    <col min="13847" max="14080" width="11.42578125" style="541"/>
    <col min="14081" max="14081" width="0.140625" style="541" customWidth="1"/>
    <col min="14082" max="14082" width="2.7109375" style="541" customWidth="1"/>
    <col min="14083" max="14083" width="15.42578125" style="541" customWidth="1"/>
    <col min="14084" max="14084" width="1.28515625" style="541" customWidth="1"/>
    <col min="14085" max="14085" width="27" style="541" customWidth="1"/>
    <col min="14086" max="14088" width="7" style="541" customWidth="1"/>
    <col min="14089" max="14089" width="8" style="541" customWidth="1"/>
    <col min="14090" max="14090" width="7.28515625" style="541" customWidth="1"/>
    <col min="14091" max="14091" width="9" style="541" customWidth="1"/>
    <col min="14092" max="14096" width="0" style="541" hidden="1" customWidth="1"/>
    <col min="14097" max="14097" width="11.42578125" style="541"/>
    <col min="14098" max="14101" width="12.42578125" style="541" bestFit="1" customWidth="1"/>
    <col min="14102" max="14102" width="12.85546875" style="541" customWidth="1"/>
    <col min="14103" max="14336" width="11.42578125" style="541"/>
    <col min="14337" max="14337" width="0.140625" style="541" customWidth="1"/>
    <col min="14338" max="14338" width="2.7109375" style="541" customWidth="1"/>
    <col min="14339" max="14339" width="15.42578125" style="541" customWidth="1"/>
    <col min="14340" max="14340" width="1.28515625" style="541" customWidth="1"/>
    <col min="14341" max="14341" width="27" style="541" customWidth="1"/>
    <col min="14342" max="14344" width="7" style="541" customWidth="1"/>
    <col min="14345" max="14345" width="8" style="541" customWidth="1"/>
    <col min="14346" max="14346" width="7.28515625" style="541" customWidth="1"/>
    <col min="14347" max="14347" width="9" style="541" customWidth="1"/>
    <col min="14348" max="14352" width="0" style="541" hidden="1" customWidth="1"/>
    <col min="14353" max="14353" width="11.42578125" style="541"/>
    <col min="14354" max="14357" width="12.42578125" style="541" bestFit="1" customWidth="1"/>
    <col min="14358" max="14358" width="12.85546875" style="541" customWidth="1"/>
    <col min="14359" max="14592" width="11.42578125" style="541"/>
    <col min="14593" max="14593" width="0.140625" style="541" customWidth="1"/>
    <col min="14594" max="14594" width="2.7109375" style="541" customWidth="1"/>
    <col min="14595" max="14595" width="15.42578125" style="541" customWidth="1"/>
    <col min="14596" max="14596" width="1.28515625" style="541" customWidth="1"/>
    <col min="14597" max="14597" width="27" style="541" customWidth="1"/>
    <col min="14598" max="14600" width="7" style="541" customWidth="1"/>
    <col min="14601" max="14601" width="8" style="541" customWidth="1"/>
    <col min="14602" max="14602" width="7.28515625" style="541" customWidth="1"/>
    <col min="14603" max="14603" width="9" style="541" customWidth="1"/>
    <col min="14604" max="14608" width="0" style="541" hidden="1" customWidth="1"/>
    <col min="14609" max="14609" width="11.42578125" style="541"/>
    <col min="14610" max="14613" width="12.42578125" style="541" bestFit="1" customWidth="1"/>
    <col min="14614" max="14614" width="12.85546875" style="541" customWidth="1"/>
    <col min="14615" max="14848" width="11.42578125" style="541"/>
    <col min="14849" max="14849" width="0.140625" style="541" customWidth="1"/>
    <col min="14850" max="14850" width="2.7109375" style="541" customWidth="1"/>
    <col min="14851" max="14851" width="15.42578125" style="541" customWidth="1"/>
    <col min="14852" max="14852" width="1.28515625" style="541" customWidth="1"/>
    <col min="14853" max="14853" width="27" style="541" customWidth="1"/>
    <col min="14854" max="14856" width="7" style="541" customWidth="1"/>
    <col min="14857" max="14857" width="8" style="541" customWidth="1"/>
    <col min="14858" max="14858" width="7.28515625" style="541" customWidth="1"/>
    <col min="14859" max="14859" width="9" style="541" customWidth="1"/>
    <col min="14860" max="14864" width="0" style="541" hidden="1" customWidth="1"/>
    <col min="14865" max="14865" width="11.42578125" style="541"/>
    <col min="14866" max="14869" width="12.42578125" style="541" bestFit="1" customWidth="1"/>
    <col min="14870" max="14870" width="12.85546875" style="541" customWidth="1"/>
    <col min="14871" max="15104" width="11.42578125" style="541"/>
    <col min="15105" max="15105" width="0.140625" style="541" customWidth="1"/>
    <col min="15106" max="15106" width="2.7109375" style="541" customWidth="1"/>
    <col min="15107" max="15107" width="15.42578125" style="541" customWidth="1"/>
    <col min="15108" max="15108" width="1.28515625" style="541" customWidth="1"/>
    <col min="15109" max="15109" width="27" style="541" customWidth="1"/>
    <col min="15110" max="15112" width="7" style="541" customWidth="1"/>
    <col min="15113" max="15113" width="8" style="541" customWidth="1"/>
    <col min="15114" max="15114" width="7.28515625" style="541" customWidth="1"/>
    <col min="15115" max="15115" width="9" style="541" customWidth="1"/>
    <col min="15116" max="15120" width="0" style="541" hidden="1" customWidth="1"/>
    <col min="15121" max="15121" width="11.42578125" style="541"/>
    <col min="15122" max="15125" width="12.42578125" style="541" bestFit="1" customWidth="1"/>
    <col min="15126" max="15126" width="12.85546875" style="541" customWidth="1"/>
    <col min="15127" max="15360" width="11.42578125" style="541"/>
    <col min="15361" max="15361" width="0.140625" style="541" customWidth="1"/>
    <col min="15362" max="15362" width="2.7109375" style="541" customWidth="1"/>
    <col min="15363" max="15363" width="15.42578125" style="541" customWidth="1"/>
    <col min="15364" max="15364" width="1.28515625" style="541" customWidth="1"/>
    <col min="15365" max="15365" width="27" style="541" customWidth="1"/>
    <col min="15366" max="15368" width="7" style="541" customWidth="1"/>
    <col min="15369" max="15369" width="8" style="541" customWidth="1"/>
    <col min="15370" max="15370" width="7.28515625" style="541" customWidth="1"/>
    <col min="15371" max="15371" width="9" style="541" customWidth="1"/>
    <col min="15372" max="15376" width="0" style="541" hidden="1" customWidth="1"/>
    <col min="15377" max="15377" width="11.42578125" style="541"/>
    <col min="15378" max="15381" width="12.42578125" style="541" bestFit="1" customWidth="1"/>
    <col min="15382" max="15382" width="12.85546875" style="541" customWidth="1"/>
    <col min="15383" max="15616" width="11.42578125" style="541"/>
    <col min="15617" max="15617" width="0.140625" style="541" customWidth="1"/>
    <col min="15618" max="15618" width="2.7109375" style="541" customWidth="1"/>
    <col min="15619" max="15619" width="15.42578125" style="541" customWidth="1"/>
    <col min="15620" max="15620" width="1.28515625" style="541" customWidth="1"/>
    <col min="15621" max="15621" width="27" style="541" customWidth="1"/>
    <col min="15622" max="15624" width="7" style="541" customWidth="1"/>
    <col min="15625" max="15625" width="8" style="541" customWidth="1"/>
    <col min="15626" max="15626" width="7.28515625" style="541" customWidth="1"/>
    <col min="15627" max="15627" width="9" style="541" customWidth="1"/>
    <col min="15628" max="15632" width="0" style="541" hidden="1" customWidth="1"/>
    <col min="15633" max="15633" width="11.42578125" style="541"/>
    <col min="15634" max="15637" width="12.42578125" style="541" bestFit="1" customWidth="1"/>
    <col min="15638" max="15638" width="12.85546875" style="541" customWidth="1"/>
    <col min="15639" max="15872" width="11.42578125" style="541"/>
    <col min="15873" max="15873" width="0.140625" style="541" customWidth="1"/>
    <col min="15874" max="15874" width="2.7109375" style="541" customWidth="1"/>
    <col min="15875" max="15875" width="15.42578125" style="541" customWidth="1"/>
    <col min="15876" max="15876" width="1.28515625" style="541" customWidth="1"/>
    <col min="15877" max="15877" width="27" style="541" customWidth="1"/>
    <col min="15878" max="15880" width="7" style="541" customWidth="1"/>
    <col min="15881" max="15881" width="8" style="541" customWidth="1"/>
    <col min="15882" max="15882" width="7.28515625" style="541" customWidth="1"/>
    <col min="15883" max="15883" width="9" style="541" customWidth="1"/>
    <col min="15884" max="15888" width="0" style="541" hidden="1" customWidth="1"/>
    <col min="15889" max="15889" width="11.42578125" style="541"/>
    <col min="15890" max="15893" width="12.42578125" style="541" bestFit="1" customWidth="1"/>
    <col min="15894" max="15894" width="12.85546875" style="541" customWidth="1"/>
    <col min="15895" max="16128" width="11.42578125" style="541"/>
    <col min="16129" max="16129" width="0.140625" style="541" customWidth="1"/>
    <col min="16130" max="16130" width="2.7109375" style="541" customWidth="1"/>
    <col min="16131" max="16131" width="15.42578125" style="541" customWidth="1"/>
    <col min="16132" max="16132" width="1.28515625" style="541" customWidth="1"/>
    <col min="16133" max="16133" width="27" style="541" customWidth="1"/>
    <col min="16134" max="16136" width="7" style="541" customWidth="1"/>
    <col min="16137" max="16137" width="8" style="541" customWidth="1"/>
    <col min="16138" max="16138" width="7.28515625" style="541" customWidth="1"/>
    <col min="16139" max="16139" width="9" style="541" customWidth="1"/>
    <col min="16140" max="16144" width="0" style="541" hidden="1" customWidth="1"/>
    <col min="16145" max="16145" width="11.42578125" style="541"/>
    <col min="16146" max="16149" width="12.42578125" style="541" bestFit="1" customWidth="1"/>
    <col min="16150" max="16150" width="12.85546875" style="541" customWidth="1"/>
    <col min="16151" max="16384" width="11.42578125" style="541"/>
  </cols>
  <sheetData>
    <row r="1" spans="1:23" s="32" customFormat="1" ht="0.75" customHeight="1">
      <c r="L1" s="204"/>
    </row>
    <row r="2" spans="1:23" s="32" customFormat="1" ht="21" customHeight="1">
      <c r="E2" s="15"/>
      <c r="F2" s="15"/>
      <c r="G2" s="15"/>
      <c r="K2" s="528" t="s">
        <v>50</v>
      </c>
      <c r="L2" s="545"/>
      <c r="T2" s="15"/>
    </row>
    <row r="3" spans="1:23" s="32" customFormat="1" ht="15" customHeight="1">
      <c r="E3" s="1078" t="s">
        <v>176</v>
      </c>
      <c r="F3" s="1079"/>
      <c r="G3" s="1079"/>
      <c r="H3" s="1079"/>
      <c r="I3" s="1079"/>
      <c r="J3" s="1079"/>
      <c r="K3" s="1079"/>
      <c r="L3" s="545"/>
      <c r="T3" s="15"/>
    </row>
    <row r="4" spans="1:23" s="25" customFormat="1" ht="20.25" customHeight="1">
      <c r="B4" s="16"/>
      <c r="C4" s="6" t="str">
        <f>Indice!C4</f>
        <v>Producción de energía eléctrica</v>
      </c>
      <c r="L4" s="546"/>
    </row>
    <row r="5" spans="1:23" s="25" customFormat="1" ht="12.75" customHeight="1">
      <c r="B5" s="16"/>
      <c r="C5" s="7"/>
      <c r="L5" s="546"/>
    </row>
    <row r="6" spans="1:23" s="25" customFormat="1" ht="13.5" customHeight="1">
      <c r="B6" s="16"/>
      <c r="C6" s="12"/>
      <c r="D6" s="33"/>
      <c r="E6" s="33"/>
      <c r="F6" s="33"/>
      <c r="G6" s="33"/>
      <c r="L6" s="546"/>
      <c r="M6" s="546"/>
      <c r="N6" s="546"/>
      <c r="O6" s="546"/>
      <c r="R6" s="43"/>
    </row>
    <row r="7" spans="1:23" ht="12.75" customHeight="1">
      <c r="A7" s="25"/>
      <c r="B7" s="16"/>
      <c r="C7" s="1086" t="s">
        <v>571</v>
      </c>
      <c r="D7" s="33"/>
      <c r="E7" s="547"/>
      <c r="F7" s="117">
        <v>2011</v>
      </c>
      <c r="G7" s="117">
        <v>2012</v>
      </c>
      <c r="H7" s="117">
        <v>2013</v>
      </c>
      <c r="I7" s="117">
        <v>2014</v>
      </c>
      <c r="J7" s="117">
        <v>2015</v>
      </c>
      <c r="K7" s="117" t="s">
        <v>177</v>
      </c>
      <c r="L7" s="548">
        <f>J7</f>
        <v>2015</v>
      </c>
      <c r="M7" s="548">
        <f>I7</f>
        <v>2014</v>
      </c>
      <c r="N7" s="549"/>
      <c r="O7" s="549"/>
      <c r="R7" s="43"/>
      <c r="S7" s="43"/>
      <c r="T7" s="43"/>
      <c r="U7" s="43"/>
      <c r="V7" s="43"/>
      <c r="W7" s="43"/>
    </row>
    <row r="8" spans="1:23" ht="12.75" customHeight="1">
      <c r="A8" s="25"/>
      <c r="B8" s="16"/>
      <c r="C8" s="1086"/>
      <c r="D8" s="33"/>
      <c r="E8" s="848" t="s">
        <v>317</v>
      </c>
      <c r="F8" s="854">
        <v>32520.221139999991</v>
      </c>
      <c r="G8" s="854">
        <v>23824.320073999999</v>
      </c>
      <c r="H8" s="854">
        <v>40676.336748000016</v>
      </c>
      <c r="I8" s="854">
        <v>42528.394533999985</v>
      </c>
      <c r="J8" s="854">
        <v>30815.224073000023</v>
      </c>
      <c r="K8" s="855">
        <f>(+J8/I8-1)*100</f>
        <v>-27.542000090400045</v>
      </c>
      <c r="L8" s="550" t="e">
        <f>(J8/#REF!)*100</f>
        <v>#REF!</v>
      </c>
      <c r="M8" s="550" t="e">
        <f>(I8/#REF!)*100</f>
        <v>#REF!</v>
      </c>
      <c r="N8" s="549"/>
      <c r="O8" s="549" t="e">
        <f>L8-M8</f>
        <v>#REF!</v>
      </c>
      <c r="Q8" s="556"/>
      <c r="R8" s="556"/>
      <c r="S8" s="537"/>
      <c r="T8" s="537"/>
      <c r="U8" s="537"/>
      <c r="V8" s="537"/>
    </row>
    <row r="9" spans="1:23" ht="12.75" customHeight="1">
      <c r="A9" s="25"/>
      <c r="B9" s="16"/>
      <c r="C9" s="1086"/>
      <c r="D9" s="33"/>
      <c r="E9" s="848" t="s">
        <v>3</v>
      </c>
      <c r="F9" s="854">
        <v>55103.931311</v>
      </c>
      <c r="G9" s="854">
        <v>58666.987000000001</v>
      </c>
      <c r="H9" s="854">
        <v>54306.887000000002</v>
      </c>
      <c r="I9" s="854">
        <v>54870.239000000001</v>
      </c>
      <c r="J9" s="854">
        <v>54754.839048000002</v>
      </c>
      <c r="K9" s="855">
        <f t="shared" ref="K9:K22" si="0">(+J9/I9-1)*100</f>
        <v>-0.21031428713113032</v>
      </c>
      <c r="L9" s="550" t="e">
        <f>(J9/#REF!)*100</f>
        <v>#REF!</v>
      </c>
      <c r="M9" s="550" t="e">
        <f>(I9/#REF!)*100</f>
        <v>#REF!</v>
      </c>
      <c r="N9" s="549"/>
      <c r="O9" s="549" t="e">
        <f>L9-M9</f>
        <v>#REF!</v>
      </c>
      <c r="Q9" s="556"/>
      <c r="R9" s="556"/>
      <c r="S9" s="537"/>
      <c r="T9" s="537"/>
      <c r="U9" s="537"/>
      <c r="V9" s="537"/>
    </row>
    <row r="10" spans="1:23" ht="12.75" customHeight="1">
      <c r="A10" s="25"/>
      <c r="B10" s="16"/>
      <c r="C10" s="1086"/>
      <c r="D10" s="33"/>
      <c r="E10" s="848" t="s">
        <v>4</v>
      </c>
      <c r="F10" s="854">
        <v>40501.827407000012</v>
      </c>
      <c r="G10" s="854">
        <v>51130.886037000004</v>
      </c>
      <c r="H10" s="854">
        <v>37176.883000000002</v>
      </c>
      <c r="I10" s="854">
        <v>41132.677000000003</v>
      </c>
      <c r="J10" s="854">
        <v>50923.772366999998</v>
      </c>
      <c r="K10" s="855">
        <f t="shared" si="0"/>
        <v>23.803691082396593</v>
      </c>
      <c r="L10" s="550" t="e">
        <f>(J10/#REF!)*100</f>
        <v>#REF!</v>
      </c>
      <c r="M10" s="550" t="e">
        <f>(I10/#REF!)*100</f>
        <v>#REF!</v>
      </c>
      <c r="N10" s="549"/>
      <c r="O10" s="549" t="e">
        <f>L10-M10</f>
        <v>#REF!</v>
      </c>
      <c r="P10" s="541">
        <f>(((SUM(J10:J11)/SUM(I10:I11))-1)*100)</f>
        <v>23.803691082396593</v>
      </c>
      <c r="Q10" s="556"/>
      <c r="R10" s="556"/>
      <c r="S10" s="537"/>
      <c r="T10" s="537"/>
      <c r="U10" s="537"/>
      <c r="V10" s="537"/>
    </row>
    <row r="11" spans="1:23" ht="12.75" customHeight="1">
      <c r="A11" s="25"/>
      <c r="B11" s="16"/>
      <c r="C11" s="551" t="s">
        <v>524</v>
      </c>
      <c r="D11" s="33"/>
      <c r="E11" s="848" t="s">
        <v>332</v>
      </c>
      <c r="F11" s="854">
        <v>0</v>
      </c>
      <c r="G11" s="854">
        <v>0</v>
      </c>
      <c r="H11" s="854">
        <v>0</v>
      </c>
      <c r="I11" s="854">
        <v>0</v>
      </c>
      <c r="J11" s="854">
        <v>0</v>
      </c>
      <c r="K11" s="855" t="s">
        <v>59</v>
      </c>
      <c r="L11" s="550" t="e">
        <f>(J11/#REF!)*100</f>
        <v>#REF!</v>
      </c>
      <c r="M11" s="550" t="e">
        <f>(I11/#REF!)*100</f>
        <v>#REF!</v>
      </c>
      <c r="N11" s="549"/>
      <c r="O11" s="549" t="e">
        <f>L11-M11</f>
        <v>#REF!</v>
      </c>
      <c r="P11" s="541">
        <f>(((SUM(J10:J12)/SUM(I10:I12))-1)*100)</f>
        <v>22.072782265954373</v>
      </c>
      <c r="Q11" s="556"/>
      <c r="R11" s="556"/>
      <c r="S11" s="537"/>
      <c r="T11" s="537"/>
      <c r="U11" s="537"/>
      <c r="V11" s="537"/>
    </row>
    <row r="12" spans="1:23" ht="12.75" customHeight="1">
      <c r="A12" s="25"/>
      <c r="B12" s="16"/>
      <c r="D12" s="33"/>
      <c r="E12" s="595" t="s">
        <v>572</v>
      </c>
      <c r="F12" s="854">
        <v>49411.657005000001</v>
      </c>
      <c r="G12" s="854">
        <v>37531.666770999989</v>
      </c>
      <c r="H12" s="854">
        <v>24360.581872000002</v>
      </c>
      <c r="I12" s="854">
        <v>21336.753903000001</v>
      </c>
      <c r="J12" s="854">
        <v>25334.400002000002</v>
      </c>
      <c r="K12" s="855">
        <f t="shared" si="0"/>
        <v>18.735961979848881</v>
      </c>
      <c r="L12" s="550" t="e">
        <f>(J12/#REF!)*100</f>
        <v>#REF!</v>
      </c>
      <c r="M12" s="550" t="e">
        <f>(I12/#REF!)*100</f>
        <v>#REF!</v>
      </c>
      <c r="N12" s="549"/>
      <c r="O12" s="549" t="e">
        <f>L12-M12</f>
        <v>#REF!</v>
      </c>
      <c r="Q12" s="556"/>
      <c r="R12" s="556"/>
      <c r="S12" s="537"/>
      <c r="T12" s="537"/>
      <c r="U12" s="537"/>
      <c r="V12" s="537"/>
    </row>
    <row r="13" spans="1:23" ht="12.75" customHeight="1">
      <c r="E13" s="848" t="s">
        <v>319</v>
      </c>
      <c r="F13" s="854">
        <v>42105.432999999997</v>
      </c>
      <c r="G13" s="854">
        <v>48140.065000000002</v>
      </c>
      <c r="H13" s="854">
        <v>54344.351999999999</v>
      </c>
      <c r="I13" s="854">
        <v>50634.89</v>
      </c>
      <c r="J13" s="854">
        <v>47707.211000000003</v>
      </c>
      <c r="K13" s="855">
        <f t="shared" si="0"/>
        <v>-5.7819400812364696</v>
      </c>
      <c r="Q13" s="556"/>
      <c r="R13" s="556"/>
    </row>
    <row r="14" spans="1:23" ht="12.75" customHeight="1">
      <c r="E14" s="848" t="s">
        <v>320</v>
      </c>
      <c r="F14" s="854">
        <v>7091.6880000000001</v>
      </c>
      <c r="G14" s="854">
        <v>7829.9009999999998</v>
      </c>
      <c r="H14" s="854">
        <v>7918.0379999999996</v>
      </c>
      <c r="I14" s="854">
        <v>7802.424</v>
      </c>
      <c r="J14" s="854">
        <v>7838.6819999999998</v>
      </c>
      <c r="K14" s="855">
        <f t="shared" si="0"/>
        <v>0.46470173884423094</v>
      </c>
      <c r="Q14" s="556"/>
      <c r="R14" s="556"/>
    </row>
    <row r="15" spans="1:23" ht="12.75" customHeight="1">
      <c r="E15" s="848" t="s">
        <v>321</v>
      </c>
      <c r="F15" s="854">
        <v>1832.357</v>
      </c>
      <c r="G15" s="854">
        <v>3444.134</v>
      </c>
      <c r="H15" s="854">
        <v>4441.527</v>
      </c>
      <c r="I15" s="854">
        <v>4958.915</v>
      </c>
      <c r="J15" s="854">
        <v>5085.22</v>
      </c>
      <c r="K15" s="855">
        <f t="shared" si="0"/>
        <v>2.5470289367734766</v>
      </c>
      <c r="Q15" s="556"/>
      <c r="R15" s="556"/>
    </row>
    <row r="16" spans="1:23" ht="12.75" customHeight="1">
      <c r="E16" s="848" t="s">
        <v>583</v>
      </c>
      <c r="F16" s="854">
        <v>4284.8410000000003</v>
      </c>
      <c r="G16" s="854">
        <v>4746.1490000000003</v>
      </c>
      <c r="H16" s="854">
        <v>5065.5659999999998</v>
      </c>
      <c r="I16" s="854">
        <v>4717.9780000000001</v>
      </c>
      <c r="J16" s="854">
        <v>4614.5680000000002</v>
      </c>
      <c r="K16" s="855">
        <f t="shared" si="0"/>
        <v>-2.1918287876713238</v>
      </c>
      <c r="Q16" s="556"/>
      <c r="R16" s="556"/>
    </row>
    <row r="17" spans="5:18" ht="12.75" customHeight="1">
      <c r="E17" s="848" t="s">
        <v>333</v>
      </c>
      <c r="F17" s="854">
        <v>32051.011999999999</v>
      </c>
      <c r="G17" s="854">
        <v>33492.864000000001</v>
      </c>
      <c r="H17" s="854">
        <v>32036.724999999999</v>
      </c>
      <c r="I17" s="854">
        <v>25595.536</v>
      </c>
      <c r="J17" s="854">
        <v>25076.298999999999</v>
      </c>
      <c r="K17" s="855">
        <f t="shared" si="0"/>
        <v>-2.0286232724331388</v>
      </c>
      <c r="Q17" s="556"/>
      <c r="R17" s="556"/>
    </row>
    <row r="18" spans="5:18" ht="12.75" customHeight="1">
      <c r="E18" s="848" t="s">
        <v>324</v>
      </c>
      <c r="F18" s="854" t="s">
        <v>59</v>
      </c>
      <c r="G18" s="854" t="s">
        <v>59</v>
      </c>
      <c r="H18" s="854" t="s">
        <v>59</v>
      </c>
      <c r="I18" s="854" t="s">
        <v>59</v>
      </c>
      <c r="J18" s="854">
        <v>1885.693</v>
      </c>
      <c r="K18" s="855" t="s">
        <v>59</v>
      </c>
      <c r="Q18" s="556"/>
      <c r="R18" s="556"/>
    </row>
    <row r="19" spans="5:18" ht="12.75" customHeight="1">
      <c r="E19" s="1019" t="s">
        <v>343</v>
      </c>
      <c r="F19" s="639">
        <f>SUM(F8:F18)</f>
        <v>264902.96786299994</v>
      </c>
      <c r="G19" s="639">
        <f>SUM(G8:G18)</f>
        <v>268806.97288200003</v>
      </c>
      <c r="H19" s="639">
        <f>SUM(H8:H18)</f>
        <v>260326.89662000004</v>
      </c>
      <c r="I19" s="639">
        <f>SUM(I8:I18)</f>
        <v>253577.80743699998</v>
      </c>
      <c r="J19" s="639">
        <f>SUM(J8:J18)</f>
        <v>254035.90849000003</v>
      </c>
      <c r="K19" s="857">
        <f t="shared" si="0"/>
        <v>0.18065502562318869</v>
      </c>
      <c r="Q19" s="556"/>
      <c r="R19" s="556"/>
    </row>
    <row r="20" spans="5:18" ht="12.75" customHeight="1">
      <c r="E20" s="848" t="s">
        <v>338</v>
      </c>
      <c r="F20" s="854">
        <v>-3214.9598149999988</v>
      </c>
      <c r="G20" s="854">
        <v>-5022.547787999998</v>
      </c>
      <c r="H20" s="854">
        <v>-5957.8449899999996</v>
      </c>
      <c r="I20" s="854">
        <v>-5329.5900509999947</v>
      </c>
      <c r="J20" s="854">
        <v>-4520.0941789999997</v>
      </c>
      <c r="K20" s="1023">
        <f>(+J20/I20-1)*100</f>
        <v>-15.1887080292059</v>
      </c>
      <c r="Q20" s="556"/>
      <c r="R20" s="556"/>
    </row>
    <row r="21" spans="5:18" ht="12.75" customHeight="1">
      <c r="E21" s="848" t="s">
        <v>584</v>
      </c>
      <c r="F21" s="854">
        <v>-0.47640899999999997</v>
      </c>
      <c r="G21" s="854">
        <v>-570.24920299999997</v>
      </c>
      <c r="H21" s="854">
        <v>-1268.508599999999</v>
      </c>
      <c r="I21" s="854">
        <v>-1298.264404</v>
      </c>
      <c r="J21" s="854">
        <v>-1335.791802</v>
      </c>
      <c r="K21" s="1023">
        <f>(+J21/I21-1)*100</f>
        <v>2.8905820635901858</v>
      </c>
      <c r="Q21" s="556"/>
      <c r="R21" s="556"/>
    </row>
    <row r="22" spans="5:18" ht="12.75" customHeight="1">
      <c r="E22" s="848" t="s">
        <v>585</v>
      </c>
      <c r="F22" s="854">
        <v>-6090.1263340000023</v>
      </c>
      <c r="G22" s="854">
        <v>-11199.95359099999</v>
      </c>
      <c r="H22" s="854">
        <v>-6732.132449999991</v>
      </c>
      <c r="I22" s="854">
        <v>-3406.1249290000001</v>
      </c>
      <c r="J22" s="854">
        <v>-133.1632249999999</v>
      </c>
      <c r="K22" s="1023">
        <f t="shared" si="0"/>
        <v>-96.090477367220501</v>
      </c>
      <c r="Q22" s="556"/>
      <c r="R22" s="556"/>
    </row>
    <row r="23" spans="5:18" ht="16.5" customHeight="1">
      <c r="E23" s="1021" t="s">
        <v>49</v>
      </c>
      <c r="F23" s="1022">
        <f>SUM(F19:F22)</f>
        <v>255597.40530499993</v>
      </c>
      <c r="G23" s="1022">
        <f>SUM(G19:G22)</f>
        <v>252014.22230000002</v>
      </c>
      <c r="H23" s="1022">
        <f>SUM(H19:H22)</f>
        <v>246368.41058000003</v>
      </c>
      <c r="I23" s="1022">
        <f>SUM(I19:I22)</f>
        <v>243543.82805299998</v>
      </c>
      <c r="J23" s="1022">
        <f>SUM(J19:J22)</f>
        <v>248046.85928400003</v>
      </c>
      <c r="K23" s="1024">
        <f>(+J23/I23-1)*100</f>
        <v>1.8489613417836726</v>
      </c>
      <c r="Q23" s="556"/>
      <c r="R23" s="556"/>
    </row>
    <row r="24" spans="5:18" ht="16.899999999999999" customHeight="1">
      <c r="E24" s="1088" t="s">
        <v>354</v>
      </c>
      <c r="F24" s="1088"/>
      <c r="G24" s="1088"/>
      <c r="H24" s="1088"/>
      <c r="I24" s="1088"/>
      <c r="J24" s="1088"/>
      <c r="K24" s="1088"/>
    </row>
    <row r="25" spans="5:18" ht="12.75" customHeight="1">
      <c r="E25" s="1089" t="s">
        <v>573</v>
      </c>
      <c r="F25" s="1089"/>
      <c r="G25" s="1089"/>
      <c r="H25" s="1089"/>
      <c r="I25" s="1089"/>
      <c r="J25" s="1089"/>
      <c r="K25" s="1089"/>
    </row>
    <row r="26" spans="5:18" ht="12.75" customHeight="1">
      <c r="E26" s="1089" t="s">
        <v>574</v>
      </c>
      <c r="F26" s="1089"/>
      <c r="G26" s="1089"/>
      <c r="H26" s="1089"/>
      <c r="I26" s="1089"/>
      <c r="J26" s="1089"/>
      <c r="K26" s="1089"/>
    </row>
    <row r="27" spans="5:18" ht="12.75" customHeight="1">
      <c r="E27" s="1089" t="s">
        <v>580</v>
      </c>
      <c r="F27" s="1089"/>
      <c r="G27" s="1089"/>
      <c r="H27" s="1089"/>
      <c r="I27" s="1089"/>
      <c r="J27" s="1089"/>
      <c r="K27" s="1089"/>
    </row>
    <row r="28" spans="5:18" ht="24" customHeight="1">
      <c r="E28" s="1087" t="s">
        <v>581</v>
      </c>
      <c r="F28" s="1087"/>
      <c r="G28" s="1087"/>
      <c r="H28" s="1087"/>
      <c r="I28" s="1087"/>
      <c r="J28" s="1087"/>
      <c r="K28" s="1087"/>
    </row>
    <row r="29" spans="5:18" ht="12.75" customHeight="1">
      <c r="E29" s="1088" t="s">
        <v>582</v>
      </c>
      <c r="F29" s="1088"/>
      <c r="G29" s="1088"/>
      <c r="H29" s="1088"/>
      <c r="I29" s="1088"/>
      <c r="J29" s="1088"/>
      <c r="K29" s="1088"/>
    </row>
    <row r="30" spans="5:18" ht="12.75" customHeight="1">
      <c r="F30" s="537"/>
      <c r="G30" s="537"/>
      <c r="H30" s="537"/>
      <c r="I30" s="537"/>
      <c r="J30" s="537"/>
    </row>
  </sheetData>
  <mergeCells count="8">
    <mergeCell ref="C7:C10"/>
    <mergeCell ref="E28:K28"/>
    <mergeCell ref="E29:K29"/>
    <mergeCell ref="E3:K3"/>
    <mergeCell ref="E24:K24"/>
    <mergeCell ref="E25:K25"/>
    <mergeCell ref="E26:K26"/>
    <mergeCell ref="E27:K2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autoPageBreaks="0"/>
  </sheetPr>
  <dimension ref="A1:S54"/>
  <sheetViews>
    <sheetView showGridLines="0" showRowColHeaders="0" zoomScaleNormal="100" workbookViewId="0"/>
  </sheetViews>
  <sheetFormatPr baseColWidth="10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27.42578125" style="541" customWidth="1"/>
    <col min="6" max="7" width="7" style="541" customWidth="1"/>
    <col min="8" max="9" width="7" style="537" customWidth="1"/>
    <col min="10" max="11" width="7" style="541" customWidth="1"/>
    <col min="12" max="12" width="7.85546875" style="541" customWidth="1"/>
    <col min="13" max="256" width="11.42578125" style="541"/>
    <col min="257" max="257" width="0.140625" style="541" customWidth="1"/>
    <col min="258" max="258" width="2.7109375" style="541" customWidth="1"/>
    <col min="259" max="259" width="15.42578125" style="541" customWidth="1"/>
    <col min="260" max="260" width="1.28515625" style="541" customWidth="1"/>
    <col min="261" max="261" width="27.42578125" style="541" customWidth="1"/>
    <col min="262" max="267" width="7" style="541" customWidth="1"/>
    <col min="268" max="268" width="7.85546875" style="541" customWidth="1"/>
    <col min="269" max="512" width="11.42578125" style="541"/>
    <col min="513" max="513" width="0.140625" style="541" customWidth="1"/>
    <col min="514" max="514" width="2.7109375" style="541" customWidth="1"/>
    <col min="515" max="515" width="15.42578125" style="541" customWidth="1"/>
    <col min="516" max="516" width="1.28515625" style="541" customWidth="1"/>
    <col min="517" max="517" width="27.42578125" style="541" customWidth="1"/>
    <col min="518" max="523" width="7" style="541" customWidth="1"/>
    <col min="524" max="524" width="7.85546875" style="541" customWidth="1"/>
    <col min="525" max="768" width="11.42578125" style="541"/>
    <col min="769" max="769" width="0.140625" style="541" customWidth="1"/>
    <col min="770" max="770" width="2.7109375" style="541" customWidth="1"/>
    <col min="771" max="771" width="15.42578125" style="541" customWidth="1"/>
    <col min="772" max="772" width="1.28515625" style="541" customWidth="1"/>
    <col min="773" max="773" width="27.42578125" style="541" customWidth="1"/>
    <col min="774" max="779" width="7" style="541" customWidth="1"/>
    <col min="780" max="780" width="7.85546875" style="541" customWidth="1"/>
    <col min="781" max="1024" width="11.42578125" style="541"/>
    <col min="1025" max="1025" width="0.140625" style="541" customWidth="1"/>
    <col min="1026" max="1026" width="2.7109375" style="541" customWidth="1"/>
    <col min="1027" max="1027" width="15.42578125" style="541" customWidth="1"/>
    <col min="1028" max="1028" width="1.28515625" style="541" customWidth="1"/>
    <col min="1029" max="1029" width="27.42578125" style="541" customWidth="1"/>
    <col min="1030" max="1035" width="7" style="541" customWidth="1"/>
    <col min="1036" max="1036" width="7.85546875" style="541" customWidth="1"/>
    <col min="1037" max="1280" width="11.42578125" style="541"/>
    <col min="1281" max="1281" width="0.140625" style="541" customWidth="1"/>
    <col min="1282" max="1282" width="2.7109375" style="541" customWidth="1"/>
    <col min="1283" max="1283" width="15.42578125" style="541" customWidth="1"/>
    <col min="1284" max="1284" width="1.28515625" style="541" customWidth="1"/>
    <col min="1285" max="1285" width="27.42578125" style="541" customWidth="1"/>
    <col min="1286" max="1291" width="7" style="541" customWidth="1"/>
    <col min="1292" max="1292" width="7.85546875" style="541" customWidth="1"/>
    <col min="1293" max="1536" width="11.42578125" style="541"/>
    <col min="1537" max="1537" width="0.140625" style="541" customWidth="1"/>
    <col min="1538" max="1538" width="2.7109375" style="541" customWidth="1"/>
    <col min="1539" max="1539" width="15.42578125" style="541" customWidth="1"/>
    <col min="1540" max="1540" width="1.28515625" style="541" customWidth="1"/>
    <col min="1541" max="1541" width="27.42578125" style="541" customWidth="1"/>
    <col min="1542" max="1547" width="7" style="541" customWidth="1"/>
    <col min="1548" max="1548" width="7.85546875" style="541" customWidth="1"/>
    <col min="1549" max="1792" width="11.42578125" style="541"/>
    <col min="1793" max="1793" width="0.140625" style="541" customWidth="1"/>
    <col min="1794" max="1794" width="2.7109375" style="541" customWidth="1"/>
    <col min="1795" max="1795" width="15.42578125" style="541" customWidth="1"/>
    <col min="1796" max="1796" width="1.28515625" style="541" customWidth="1"/>
    <col min="1797" max="1797" width="27.42578125" style="541" customWidth="1"/>
    <col min="1798" max="1803" width="7" style="541" customWidth="1"/>
    <col min="1804" max="1804" width="7.85546875" style="541" customWidth="1"/>
    <col min="1805" max="2048" width="11.42578125" style="541"/>
    <col min="2049" max="2049" width="0.140625" style="541" customWidth="1"/>
    <col min="2050" max="2050" width="2.7109375" style="541" customWidth="1"/>
    <col min="2051" max="2051" width="15.42578125" style="541" customWidth="1"/>
    <col min="2052" max="2052" width="1.28515625" style="541" customWidth="1"/>
    <col min="2053" max="2053" width="27.42578125" style="541" customWidth="1"/>
    <col min="2054" max="2059" width="7" style="541" customWidth="1"/>
    <col min="2060" max="2060" width="7.85546875" style="541" customWidth="1"/>
    <col min="2061" max="2304" width="11.42578125" style="541"/>
    <col min="2305" max="2305" width="0.140625" style="541" customWidth="1"/>
    <col min="2306" max="2306" width="2.7109375" style="541" customWidth="1"/>
    <col min="2307" max="2307" width="15.42578125" style="541" customWidth="1"/>
    <col min="2308" max="2308" width="1.28515625" style="541" customWidth="1"/>
    <col min="2309" max="2309" width="27.42578125" style="541" customWidth="1"/>
    <col min="2310" max="2315" width="7" style="541" customWidth="1"/>
    <col min="2316" max="2316" width="7.85546875" style="541" customWidth="1"/>
    <col min="2317" max="2560" width="11.42578125" style="541"/>
    <col min="2561" max="2561" width="0.140625" style="541" customWidth="1"/>
    <col min="2562" max="2562" width="2.7109375" style="541" customWidth="1"/>
    <col min="2563" max="2563" width="15.42578125" style="541" customWidth="1"/>
    <col min="2564" max="2564" width="1.28515625" style="541" customWidth="1"/>
    <col min="2565" max="2565" width="27.42578125" style="541" customWidth="1"/>
    <col min="2566" max="2571" width="7" style="541" customWidth="1"/>
    <col min="2572" max="2572" width="7.85546875" style="541" customWidth="1"/>
    <col min="2573" max="2816" width="11.42578125" style="541"/>
    <col min="2817" max="2817" width="0.140625" style="541" customWidth="1"/>
    <col min="2818" max="2818" width="2.7109375" style="541" customWidth="1"/>
    <col min="2819" max="2819" width="15.42578125" style="541" customWidth="1"/>
    <col min="2820" max="2820" width="1.28515625" style="541" customWidth="1"/>
    <col min="2821" max="2821" width="27.42578125" style="541" customWidth="1"/>
    <col min="2822" max="2827" width="7" style="541" customWidth="1"/>
    <col min="2828" max="2828" width="7.85546875" style="541" customWidth="1"/>
    <col min="2829" max="3072" width="11.42578125" style="541"/>
    <col min="3073" max="3073" width="0.140625" style="541" customWidth="1"/>
    <col min="3074" max="3074" width="2.7109375" style="541" customWidth="1"/>
    <col min="3075" max="3075" width="15.42578125" style="541" customWidth="1"/>
    <col min="3076" max="3076" width="1.28515625" style="541" customWidth="1"/>
    <col min="3077" max="3077" width="27.42578125" style="541" customWidth="1"/>
    <col min="3078" max="3083" width="7" style="541" customWidth="1"/>
    <col min="3084" max="3084" width="7.85546875" style="541" customWidth="1"/>
    <col min="3085" max="3328" width="11.42578125" style="541"/>
    <col min="3329" max="3329" width="0.140625" style="541" customWidth="1"/>
    <col min="3330" max="3330" width="2.7109375" style="541" customWidth="1"/>
    <col min="3331" max="3331" width="15.42578125" style="541" customWidth="1"/>
    <col min="3332" max="3332" width="1.28515625" style="541" customWidth="1"/>
    <col min="3333" max="3333" width="27.42578125" style="541" customWidth="1"/>
    <col min="3334" max="3339" width="7" style="541" customWidth="1"/>
    <col min="3340" max="3340" width="7.85546875" style="541" customWidth="1"/>
    <col min="3341" max="3584" width="11.42578125" style="541"/>
    <col min="3585" max="3585" width="0.140625" style="541" customWidth="1"/>
    <col min="3586" max="3586" width="2.7109375" style="541" customWidth="1"/>
    <col min="3587" max="3587" width="15.42578125" style="541" customWidth="1"/>
    <col min="3588" max="3588" width="1.28515625" style="541" customWidth="1"/>
    <col min="3589" max="3589" width="27.42578125" style="541" customWidth="1"/>
    <col min="3590" max="3595" width="7" style="541" customWidth="1"/>
    <col min="3596" max="3596" width="7.85546875" style="541" customWidth="1"/>
    <col min="3597" max="3840" width="11.42578125" style="541"/>
    <col min="3841" max="3841" width="0.140625" style="541" customWidth="1"/>
    <col min="3842" max="3842" width="2.7109375" style="541" customWidth="1"/>
    <col min="3843" max="3843" width="15.42578125" style="541" customWidth="1"/>
    <col min="3844" max="3844" width="1.28515625" style="541" customWidth="1"/>
    <col min="3845" max="3845" width="27.42578125" style="541" customWidth="1"/>
    <col min="3846" max="3851" width="7" style="541" customWidth="1"/>
    <col min="3852" max="3852" width="7.85546875" style="541" customWidth="1"/>
    <col min="3853" max="4096" width="11.42578125" style="541"/>
    <col min="4097" max="4097" width="0.140625" style="541" customWidth="1"/>
    <col min="4098" max="4098" width="2.7109375" style="541" customWidth="1"/>
    <col min="4099" max="4099" width="15.42578125" style="541" customWidth="1"/>
    <col min="4100" max="4100" width="1.28515625" style="541" customWidth="1"/>
    <col min="4101" max="4101" width="27.42578125" style="541" customWidth="1"/>
    <col min="4102" max="4107" width="7" style="541" customWidth="1"/>
    <col min="4108" max="4108" width="7.85546875" style="541" customWidth="1"/>
    <col min="4109" max="4352" width="11.42578125" style="541"/>
    <col min="4353" max="4353" width="0.140625" style="541" customWidth="1"/>
    <col min="4354" max="4354" width="2.7109375" style="541" customWidth="1"/>
    <col min="4355" max="4355" width="15.42578125" style="541" customWidth="1"/>
    <col min="4356" max="4356" width="1.28515625" style="541" customWidth="1"/>
    <col min="4357" max="4357" width="27.42578125" style="541" customWidth="1"/>
    <col min="4358" max="4363" width="7" style="541" customWidth="1"/>
    <col min="4364" max="4364" width="7.85546875" style="541" customWidth="1"/>
    <col min="4365" max="4608" width="11.42578125" style="541"/>
    <col min="4609" max="4609" width="0.140625" style="541" customWidth="1"/>
    <col min="4610" max="4610" width="2.7109375" style="541" customWidth="1"/>
    <col min="4611" max="4611" width="15.42578125" style="541" customWidth="1"/>
    <col min="4612" max="4612" width="1.28515625" style="541" customWidth="1"/>
    <col min="4613" max="4613" width="27.42578125" style="541" customWidth="1"/>
    <col min="4614" max="4619" width="7" style="541" customWidth="1"/>
    <col min="4620" max="4620" width="7.85546875" style="541" customWidth="1"/>
    <col min="4621" max="4864" width="11.42578125" style="541"/>
    <col min="4865" max="4865" width="0.140625" style="541" customWidth="1"/>
    <col min="4866" max="4866" width="2.7109375" style="541" customWidth="1"/>
    <col min="4867" max="4867" width="15.42578125" style="541" customWidth="1"/>
    <col min="4868" max="4868" width="1.28515625" style="541" customWidth="1"/>
    <col min="4869" max="4869" width="27.42578125" style="541" customWidth="1"/>
    <col min="4870" max="4875" width="7" style="541" customWidth="1"/>
    <col min="4876" max="4876" width="7.85546875" style="541" customWidth="1"/>
    <col min="4877" max="5120" width="11.42578125" style="541"/>
    <col min="5121" max="5121" width="0.140625" style="541" customWidth="1"/>
    <col min="5122" max="5122" width="2.7109375" style="541" customWidth="1"/>
    <col min="5123" max="5123" width="15.42578125" style="541" customWidth="1"/>
    <col min="5124" max="5124" width="1.28515625" style="541" customWidth="1"/>
    <col min="5125" max="5125" width="27.42578125" style="541" customWidth="1"/>
    <col min="5126" max="5131" width="7" style="541" customWidth="1"/>
    <col min="5132" max="5132" width="7.85546875" style="541" customWidth="1"/>
    <col min="5133" max="5376" width="11.42578125" style="541"/>
    <col min="5377" max="5377" width="0.140625" style="541" customWidth="1"/>
    <col min="5378" max="5378" width="2.7109375" style="541" customWidth="1"/>
    <col min="5379" max="5379" width="15.42578125" style="541" customWidth="1"/>
    <col min="5380" max="5380" width="1.28515625" style="541" customWidth="1"/>
    <col min="5381" max="5381" width="27.42578125" style="541" customWidth="1"/>
    <col min="5382" max="5387" width="7" style="541" customWidth="1"/>
    <col min="5388" max="5388" width="7.85546875" style="541" customWidth="1"/>
    <col min="5389" max="5632" width="11.42578125" style="541"/>
    <col min="5633" max="5633" width="0.140625" style="541" customWidth="1"/>
    <col min="5634" max="5634" width="2.7109375" style="541" customWidth="1"/>
    <col min="5635" max="5635" width="15.42578125" style="541" customWidth="1"/>
    <col min="5636" max="5636" width="1.28515625" style="541" customWidth="1"/>
    <col min="5637" max="5637" width="27.42578125" style="541" customWidth="1"/>
    <col min="5638" max="5643" width="7" style="541" customWidth="1"/>
    <col min="5644" max="5644" width="7.85546875" style="541" customWidth="1"/>
    <col min="5645" max="5888" width="11.42578125" style="541"/>
    <col min="5889" max="5889" width="0.140625" style="541" customWidth="1"/>
    <col min="5890" max="5890" width="2.7109375" style="541" customWidth="1"/>
    <col min="5891" max="5891" width="15.42578125" style="541" customWidth="1"/>
    <col min="5892" max="5892" width="1.28515625" style="541" customWidth="1"/>
    <col min="5893" max="5893" width="27.42578125" style="541" customWidth="1"/>
    <col min="5894" max="5899" width="7" style="541" customWidth="1"/>
    <col min="5900" max="5900" width="7.85546875" style="541" customWidth="1"/>
    <col min="5901" max="6144" width="11.42578125" style="541"/>
    <col min="6145" max="6145" width="0.140625" style="541" customWidth="1"/>
    <col min="6146" max="6146" width="2.7109375" style="541" customWidth="1"/>
    <col min="6147" max="6147" width="15.42578125" style="541" customWidth="1"/>
    <col min="6148" max="6148" width="1.28515625" style="541" customWidth="1"/>
    <col min="6149" max="6149" width="27.42578125" style="541" customWidth="1"/>
    <col min="6150" max="6155" width="7" style="541" customWidth="1"/>
    <col min="6156" max="6156" width="7.85546875" style="541" customWidth="1"/>
    <col min="6157" max="6400" width="11.42578125" style="541"/>
    <col min="6401" max="6401" width="0.140625" style="541" customWidth="1"/>
    <col min="6402" max="6402" width="2.7109375" style="541" customWidth="1"/>
    <col min="6403" max="6403" width="15.42578125" style="541" customWidth="1"/>
    <col min="6404" max="6404" width="1.28515625" style="541" customWidth="1"/>
    <col min="6405" max="6405" width="27.42578125" style="541" customWidth="1"/>
    <col min="6406" max="6411" width="7" style="541" customWidth="1"/>
    <col min="6412" max="6412" width="7.85546875" style="541" customWidth="1"/>
    <col min="6413" max="6656" width="11.42578125" style="541"/>
    <col min="6657" max="6657" width="0.140625" style="541" customWidth="1"/>
    <col min="6658" max="6658" width="2.7109375" style="541" customWidth="1"/>
    <col min="6659" max="6659" width="15.42578125" style="541" customWidth="1"/>
    <col min="6660" max="6660" width="1.28515625" style="541" customWidth="1"/>
    <col min="6661" max="6661" width="27.42578125" style="541" customWidth="1"/>
    <col min="6662" max="6667" width="7" style="541" customWidth="1"/>
    <col min="6668" max="6668" width="7.85546875" style="541" customWidth="1"/>
    <col min="6669" max="6912" width="11.42578125" style="541"/>
    <col min="6913" max="6913" width="0.140625" style="541" customWidth="1"/>
    <col min="6914" max="6914" width="2.7109375" style="541" customWidth="1"/>
    <col min="6915" max="6915" width="15.42578125" style="541" customWidth="1"/>
    <col min="6916" max="6916" width="1.28515625" style="541" customWidth="1"/>
    <col min="6917" max="6917" width="27.42578125" style="541" customWidth="1"/>
    <col min="6918" max="6923" width="7" style="541" customWidth="1"/>
    <col min="6924" max="6924" width="7.85546875" style="541" customWidth="1"/>
    <col min="6925" max="7168" width="11.42578125" style="541"/>
    <col min="7169" max="7169" width="0.140625" style="541" customWidth="1"/>
    <col min="7170" max="7170" width="2.7109375" style="541" customWidth="1"/>
    <col min="7171" max="7171" width="15.42578125" style="541" customWidth="1"/>
    <col min="7172" max="7172" width="1.28515625" style="541" customWidth="1"/>
    <col min="7173" max="7173" width="27.42578125" style="541" customWidth="1"/>
    <col min="7174" max="7179" width="7" style="541" customWidth="1"/>
    <col min="7180" max="7180" width="7.85546875" style="541" customWidth="1"/>
    <col min="7181" max="7424" width="11.42578125" style="541"/>
    <col min="7425" max="7425" width="0.140625" style="541" customWidth="1"/>
    <col min="7426" max="7426" width="2.7109375" style="541" customWidth="1"/>
    <col min="7427" max="7427" width="15.42578125" style="541" customWidth="1"/>
    <col min="7428" max="7428" width="1.28515625" style="541" customWidth="1"/>
    <col min="7429" max="7429" width="27.42578125" style="541" customWidth="1"/>
    <col min="7430" max="7435" width="7" style="541" customWidth="1"/>
    <col min="7436" max="7436" width="7.85546875" style="541" customWidth="1"/>
    <col min="7437" max="7680" width="11.42578125" style="541"/>
    <col min="7681" max="7681" width="0.140625" style="541" customWidth="1"/>
    <col min="7682" max="7682" width="2.7109375" style="541" customWidth="1"/>
    <col min="7683" max="7683" width="15.42578125" style="541" customWidth="1"/>
    <col min="7684" max="7684" width="1.28515625" style="541" customWidth="1"/>
    <col min="7685" max="7685" width="27.42578125" style="541" customWidth="1"/>
    <col min="7686" max="7691" width="7" style="541" customWidth="1"/>
    <col min="7692" max="7692" width="7.85546875" style="541" customWidth="1"/>
    <col min="7693" max="7936" width="11.42578125" style="541"/>
    <col min="7937" max="7937" width="0.140625" style="541" customWidth="1"/>
    <col min="7938" max="7938" width="2.7109375" style="541" customWidth="1"/>
    <col min="7939" max="7939" width="15.42578125" style="541" customWidth="1"/>
    <col min="7940" max="7940" width="1.28515625" style="541" customWidth="1"/>
    <col min="7941" max="7941" width="27.42578125" style="541" customWidth="1"/>
    <col min="7942" max="7947" width="7" style="541" customWidth="1"/>
    <col min="7948" max="7948" width="7.85546875" style="541" customWidth="1"/>
    <col min="7949" max="8192" width="11.42578125" style="541"/>
    <col min="8193" max="8193" width="0.140625" style="541" customWidth="1"/>
    <col min="8194" max="8194" width="2.7109375" style="541" customWidth="1"/>
    <col min="8195" max="8195" width="15.42578125" style="541" customWidth="1"/>
    <col min="8196" max="8196" width="1.28515625" style="541" customWidth="1"/>
    <col min="8197" max="8197" width="27.42578125" style="541" customWidth="1"/>
    <col min="8198" max="8203" width="7" style="541" customWidth="1"/>
    <col min="8204" max="8204" width="7.85546875" style="541" customWidth="1"/>
    <col min="8205" max="8448" width="11.42578125" style="541"/>
    <col min="8449" max="8449" width="0.140625" style="541" customWidth="1"/>
    <col min="8450" max="8450" width="2.7109375" style="541" customWidth="1"/>
    <col min="8451" max="8451" width="15.42578125" style="541" customWidth="1"/>
    <col min="8452" max="8452" width="1.28515625" style="541" customWidth="1"/>
    <col min="8453" max="8453" width="27.42578125" style="541" customWidth="1"/>
    <col min="8454" max="8459" width="7" style="541" customWidth="1"/>
    <col min="8460" max="8460" width="7.85546875" style="541" customWidth="1"/>
    <col min="8461" max="8704" width="11.42578125" style="541"/>
    <col min="8705" max="8705" width="0.140625" style="541" customWidth="1"/>
    <col min="8706" max="8706" width="2.7109375" style="541" customWidth="1"/>
    <col min="8707" max="8707" width="15.42578125" style="541" customWidth="1"/>
    <col min="8708" max="8708" width="1.28515625" style="541" customWidth="1"/>
    <col min="8709" max="8709" width="27.42578125" style="541" customWidth="1"/>
    <col min="8710" max="8715" width="7" style="541" customWidth="1"/>
    <col min="8716" max="8716" width="7.85546875" style="541" customWidth="1"/>
    <col min="8717" max="8960" width="11.42578125" style="541"/>
    <col min="8961" max="8961" width="0.140625" style="541" customWidth="1"/>
    <col min="8962" max="8962" width="2.7109375" style="541" customWidth="1"/>
    <col min="8963" max="8963" width="15.42578125" style="541" customWidth="1"/>
    <col min="8964" max="8964" width="1.28515625" style="541" customWidth="1"/>
    <col min="8965" max="8965" width="27.42578125" style="541" customWidth="1"/>
    <col min="8966" max="8971" width="7" style="541" customWidth="1"/>
    <col min="8972" max="8972" width="7.85546875" style="541" customWidth="1"/>
    <col min="8973" max="9216" width="11.42578125" style="541"/>
    <col min="9217" max="9217" width="0.140625" style="541" customWidth="1"/>
    <col min="9218" max="9218" width="2.7109375" style="541" customWidth="1"/>
    <col min="9219" max="9219" width="15.42578125" style="541" customWidth="1"/>
    <col min="9220" max="9220" width="1.28515625" style="541" customWidth="1"/>
    <col min="9221" max="9221" width="27.42578125" style="541" customWidth="1"/>
    <col min="9222" max="9227" width="7" style="541" customWidth="1"/>
    <col min="9228" max="9228" width="7.85546875" style="541" customWidth="1"/>
    <col min="9229" max="9472" width="11.42578125" style="541"/>
    <col min="9473" max="9473" width="0.140625" style="541" customWidth="1"/>
    <col min="9474" max="9474" width="2.7109375" style="541" customWidth="1"/>
    <col min="9475" max="9475" width="15.42578125" style="541" customWidth="1"/>
    <col min="9476" max="9476" width="1.28515625" style="541" customWidth="1"/>
    <col min="9477" max="9477" width="27.42578125" style="541" customWidth="1"/>
    <col min="9478" max="9483" width="7" style="541" customWidth="1"/>
    <col min="9484" max="9484" width="7.85546875" style="541" customWidth="1"/>
    <col min="9485" max="9728" width="11.42578125" style="541"/>
    <col min="9729" max="9729" width="0.140625" style="541" customWidth="1"/>
    <col min="9730" max="9730" width="2.7109375" style="541" customWidth="1"/>
    <col min="9731" max="9731" width="15.42578125" style="541" customWidth="1"/>
    <col min="9732" max="9732" width="1.28515625" style="541" customWidth="1"/>
    <col min="9733" max="9733" width="27.42578125" style="541" customWidth="1"/>
    <col min="9734" max="9739" width="7" style="541" customWidth="1"/>
    <col min="9740" max="9740" width="7.85546875" style="541" customWidth="1"/>
    <col min="9741" max="9984" width="11.42578125" style="541"/>
    <col min="9985" max="9985" width="0.140625" style="541" customWidth="1"/>
    <col min="9986" max="9986" width="2.7109375" style="541" customWidth="1"/>
    <col min="9987" max="9987" width="15.42578125" style="541" customWidth="1"/>
    <col min="9988" max="9988" width="1.28515625" style="541" customWidth="1"/>
    <col min="9989" max="9989" width="27.42578125" style="541" customWidth="1"/>
    <col min="9990" max="9995" width="7" style="541" customWidth="1"/>
    <col min="9996" max="9996" width="7.85546875" style="541" customWidth="1"/>
    <col min="9997" max="10240" width="11.42578125" style="541"/>
    <col min="10241" max="10241" width="0.140625" style="541" customWidth="1"/>
    <col min="10242" max="10242" width="2.7109375" style="541" customWidth="1"/>
    <col min="10243" max="10243" width="15.42578125" style="541" customWidth="1"/>
    <col min="10244" max="10244" width="1.28515625" style="541" customWidth="1"/>
    <col min="10245" max="10245" width="27.42578125" style="541" customWidth="1"/>
    <col min="10246" max="10251" width="7" style="541" customWidth="1"/>
    <col min="10252" max="10252" width="7.85546875" style="541" customWidth="1"/>
    <col min="10253" max="10496" width="11.42578125" style="541"/>
    <col min="10497" max="10497" width="0.140625" style="541" customWidth="1"/>
    <col min="10498" max="10498" width="2.7109375" style="541" customWidth="1"/>
    <col min="10499" max="10499" width="15.42578125" style="541" customWidth="1"/>
    <col min="10500" max="10500" width="1.28515625" style="541" customWidth="1"/>
    <col min="10501" max="10501" width="27.42578125" style="541" customWidth="1"/>
    <col min="10502" max="10507" width="7" style="541" customWidth="1"/>
    <col min="10508" max="10508" width="7.85546875" style="541" customWidth="1"/>
    <col min="10509" max="10752" width="11.42578125" style="541"/>
    <col min="10753" max="10753" width="0.140625" style="541" customWidth="1"/>
    <col min="10754" max="10754" width="2.7109375" style="541" customWidth="1"/>
    <col min="10755" max="10755" width="15.42578125" style="541" customWidth="1"/>
    <col min="10756" max="10756" width="1.28515625" style="541" customWidth="1"/>
    <col min="10757" max="10757" width="27.42578125" style="541" customWidth="1"/>
    <col min="10758" max="10763" width="7" style="541" customWidth="1"/>
    <col min="10764" max="10764" width="7.85546875" style="541" customWidth="1"/>
    <col min="10765" max="11008" width="11.42578125" style="541"/>
    <col min="11009" max="11009" width="0.140625" style="541" customWidth="1"/>
    <col min="11010" max="11010" width="2.7109375" style="541" customWidth="1"/>
    <col min="11011" max="11011" width="15.42578125" style="541" customWidth="1"/>
    <col min="11012" max="11012" width="1.28515625" style="541" customWidth="1"/>
    <col min="11013" max="11013" width="27.42578125" style="541" customWidth="1"/>
    <col min="11014" max="11019" width="7" style="541" customWidth="1"/>
    <col min="11020" max="11020" width="7.85546875" style="541" customWidth="1"/>
    <col min="11021" max="11264" width="11.42578125" style="541"/>
    <col min="11265" max="11265" width="0.140625" style="541" customWidth="1"/>
    <col min="11266" max="11266" width="2.7109375" style="541" customWidth="1"/>
    <col min="11267" max="11267" width="15.42578125" style="541" customWidth="1"/>
    <col min="11268" max="11268" width="1.28515625" style="541" customWidth="1"/>
    <col min="11269" max="11269" width="27.42578125" style="541" customWidth="1"/>
    <col min="11270" max="11275" width="7" style="541" customWidth="1"/>
    <col min="11276" max="11276" width="7.85546875" style="541" customWidth="1"/>
    <col min="11277" max="11520" width="11.42578125" style="541"/>
    <col min="11521" max="11521" width="0.140625" style="541" customWidth="1"/>
    <col min="11522" max="11522" width="2.7109375" style="541" customWidth="1"/>
    <col min="11523" max="11523" width="15.42578125" style="541" customWidth="1"/>
    <col min="11524" max="11524" width="1.28515625" style="541" customWidth="1"/>
    <col min="11525" max="11525" width="27.42578125" style="541" customWidth="1"/>
    <col min="11526" max="11531" width="7" style="541" customWidth="1"/>
    <col min="11532" max="11532" width="7.85546875" style="541" customWidth="1"/>
    <col min="11533" max="11776" width="11.42578125" style="541"/>
    <col min="11777" max="11777" width="0.140625" style="541" customWidth="1"/>
    <col min="11778" max="11778" width="2.7109375" style="541" customWidth="1"/>
    <col min="11779" max="11779" width="15.42578125" style="541" customWidth="1"/>
    <col min="11780" max="11780" width="1.28515625" style="541" customWidth="1"/>
    <col min="11781" max="11781" width="27.42578125" style="541" customWidth="1"/>
    <col min="11782" max="11787" width="7" style="541" customWidth="1"/>
    <col min="11788" max="11788" width="7.85546875" style="541" customWidth="1"/>
    <col min="11789" max="12032" width="11.42578125" style="541"/>
    <col min="12033" max="12033" width="0.140625" style="541" customWidth="1"/>
    <col min="12034" max="12034" width="2.7109375" style="541" customWidth="1"/>
    <col min="12035" max="12035" width="15.42578125" style="541" customWidth="1"/>
    <col min="12036" max="12036" width="1.28515625" style="541" customWidth="1"/>
    <col min="12037" max="12037" width="27.42578125" style="541" customWidth="1"/>
    <col min="12038" max="12043" width="7" style="541" customWidth="1"/>
    <col min="12044" max="12044" width="7.85546875" style="541" customWidth="1"/>
    <col min="12045" max="12288" width="11.42578125" style="541"/>
    <col min="12289" max="12289" width="0.140625" style="541" customWidth="1"/>
    <col min="12290" max="12290" width="2.7109375" style="541" customWidth="1"/>
    <col min="12291" max="12291" width="15.42578125" style="541" customWidth="1"/>
    <col min="12292" max="12292" width="1.28515625" style="541" customWidth="1"/>
    <col min="12293" max="12293" width="27.42578125" style="541" customWidth="1"/>
    <col min="12294" max="12299" width="7" style="541" customWidth="1"/>
    <col min="12300" max="12300" width="7.85546875" style="541" customWidth="1"/>
    <col min="12301" max="12544" width="11.42578125" style="541"/>
    <col min="12545" max="12545" width="0.140625" style="541" customWidth="1"/>
    <col min="12546" max="12546" width="2.7109375" style="541" customWidth="1"/>
    <col min="12547" max="12547" width="15.42578125" style="541" customWidth="1"/>
    <col min="12548" max="12548" width="1.28515625" style="541" customWidth="1"/>
    <col min="12549" max="12549" width="27.42578125" style="541" customWidth="1"/>
    <col min="12550" max="12555" width="7" style="541" customWidth="1"/>
    <col min="12556" max="12556" width="7.85546875" style="541" customWidth="1"/>
    <col min="12557" max="12800" width="11.42578125" style="541"/>
    <col min="12801" max="12801" width="0.140625" style="541" customWidth="1"/>
    <col min="12802" max="12802" width="2.7109375" style="541" customWidth="1"/>
    <col min="12803" max="12803" width="15.42578125" style="541" customWidth="1"/>
    <col min="12804" max="12804" width="1.28515625" style="541" customWidth="1"/>
    <col min="12805" max="12805" width="27.42578125" style="541" customWidth="1"/>
    <col min="12806" max="12811" width="7" style="541" customWidth="1"/>
    <col min="12812" max="12812" width="7.85546875" style="541" customWidth="1"/>
    <col min="12813" max="13056" width="11.42578125" style="541"/>
    <col min="13057" max="13057" width="0.140625" style="541" customWidth="1"/>
    <col min="13058" max="13058" width="2.7109375" style="541" customWidth="1"/>
    <col min="13059" max="13059" width="15.42578125" style="541" customWidth="1"/>
    <col min="13060" max="13060" width="1.28515625" style="541" customWidth="1"/>
    <col min="13061" max="13061" width="27.42578125" style="541" customWidth="1"/>
    <col min="13062" max="13067" width="7" style="541" customWidth="1"/>
    <col min="13068" max="13068" width="7.85546875" style="541" customWidth="1"/>
    <col min="13069" max="13312" width="11.42578125" style="541"/>
    <col min="13313" max="13313" width="0.140625" style="541" customWidth="1"/>
    <col min="13314" max="13314" width="2.7109375" style="541" customWidth="1"/>
    <col min="13315" max="13315" width="15.42578125" style="541" customWidth="1"/>
    <col min="13316" max="13316" width="1.28515625" style="541" customWidth="1"/>
    <col min="13317" max="13317" width="27.42578125" style="541" customWidth="1"/>
    <col min="13318" max="13323" width="7" style="541" customWidth="1"/>
    <col min="13324" max="13324" width="7.85546875" style="541" customWidth="1"/>
    <col min="13325" max="13568" width="11.42578125" style="541"/>
    <col min="13569" max="13569" width="0.140625" style="541" customWidth="1"/>
    <col min="13570" max="13570" width="2.7109375" style="541" customWidth="1"/>
    <col min="13571" max="13571" width="15.42578125" style="541" customWidth="1"/>
    <col min="13572" max="13572" width="1.28515625" style="541" customWidth="1"/>
    <col min="13573" max="13573" width="27.42578125" style="541" customWidth="1"/>
    <col min="13574" max="13579" width="7" style="541" customWidth="1"/>
    <col min="13580" max="13580" width="7.85546875" style="541" customWidth="1"/>
    <col min="13581" max="13824" width="11.42578125" style="541"/>
    <col min="13825" max="13825" width="0.140625" style="541" customWidth="1"/>
    <col min="13826" max="13826" width="2.7109375" style="541" customWidth="1"/>
    <col min="13827" max="13827" width="15.42578125" style="541" customWidth="1"/>
    <col min="13828" max="13828" width="1.28515625" style="541" customWidth="1"/>
    <col min="13829" max="13829" width="27.42578125" style="541" customWidth="1"/>
    <col min="13830" max="13835" width="7" style="541" customWidth="1"/>
    <col min="13836" max="13836" width="7.85546875" style="541" customWidth="1"/>
    <col min="13837" max="14080" width="11.42578125" style="541"/>
    <col min="14081" max="14081" width="0.140625" style="541" customWidth="1"/>
    <col min="14082" max="14082" width="2.7109375" style="541" customWidth="1"/>
    <col min="14083" max="14083" width="15.42578125" style="541" customWidth="1"/>
    <col min="14084" max="14084" width="1.28515625" style="541" customWidth="1"/>
    <col min="14085" max="14085" width="27.42578125" style="541" customWidth="1"/>
    <col min="14086" max="14091" width="7" style="541" customWidth="1"/>
    <col min="14092" max="14092" width="7.85546875" style="541" customWidth="1"/>
    <col min="14093" max="14336" width="11.42578125" style="541"/>
    <col min="14337" max="14337" width="0.140625" style="541" customWidth="1"/>
    <col min="14338" max="14338" width="2.7109375" style="541" customWidth="1"/>
    <col min="14339" max="14339" width="15.42578125" style="541" customWidth="1"/>
    <col min="14340" max="14340" width="1.28515625" style="541" customWidth="1"/>
    <col min="14341" max="14341" width="27.42578125" style="541" customWidth="1"/>
    <col min="14342" max="14347" width="7" style="541" customWidth="1"/>
    <col min="14348" max="14348" width="7.85546875" style="541" customWidth="1"/>
    <col min="14349" max="14592" width="11.42578125" style="541"/>
    <col min="14593" max="14593" width="0.140625" style="541" customWidth="1"/>
    <col min="14594" max="14594" width="2.7109375" style="541" customWidth="1"/>
    <col min="14595" max="14595" width="15.42578125" style="541" customWidth="1"/>
    <col min="14596" max="14596" width="1.28515625" style="541" customWidth="1"/>
    <col min="14597" max="14597" width="27.42578125" style="541" customWidth="1"/>
    <col min="14598" max="14603" width="7" style="541" customWidth="1"/>
    <col min="14604" max="14604" width="7.85546875" style="541" customWidth="1"/>
    <col min="14605" max="14848" width="11.42578125" style="541"/>
    <col min="14849" max="14849" width="0.140625" style="541" customWidth="1"/>
    <col min="14850" max="14850" width="2.7109375" style="541" customWidth="1"/>
    <col min="14851" max="14851" width="15.42578125" style="541" customWidth="1"/>
    <col min="14852" max="14852" width="1.28515625" style="541" customWidth="1"/>
    <col min="14853" max="14853" width="27.42578125" style="541" customWidth="1"/>
    <col min="14854" max="14859" width="7" style="541" customWidth="1"/>
    <col min="14860" max="14860" width="7.85546875" style="541" customWidth="1"/>
    <col min="14861" max="15104" width="11.42578125" style="541"/>
    <col min="15105" max="15105" width="0.140625" style="541" customWidth="1"/>
    <col min="15106" max="15106" width="2.7109375" style="541" customWidth="1"/>
    <col min="15107" max="15107" width="15.42578125" style="541" customWidth="1"/>
    <col min="15108" max="15108" width="1.28515625" style="541" customWidth="1"/>
    <col min="15109" max="15109" width="27.42578125" style="541" customWidth="1"/>
    <col min="15110" max="15115" width="7" style="541" customWidth="1"/>
    <col min="15116" max="15116" width="7.85546875" style="541" customWidth="1"/>
    <col min="15117" max="15360" width="11.42578125" style="541"/>
    <col min="15361" max="15361" width="0.140625" style="541" customWidth="1"/>
    <col min="15362" max="15362" width="2.7109375" style="541" customWidth="1"/>
    <col min="15363" max="15363" width="15.42578125" style="541" customWidth="1"/>
    <col min="15364" max="15364" width="1.28515625" style="541" customWidth="1"/>
    <col min="15365" max="15365" width="27.42578125" style="541" customWidth="1"/>
    <col min="15366" max="15371" width="7" style="541" customWidth="1"/>
    <col min="15372" max="15372" width="7.85546875" style="541" customWidth="1"/>
    <col min="15373" max="15616" width="11.42578125" style="541"/>
    <col min="15617" max="15617" width="0.140625" style="541" customWidth="1"/>
    <col min="15618" max="15618" width="2.7109375" style="541" customWidth="1"/>
    <col min="15619" max="15619" width="15.42578125" style="541" customWidth="1"/>
    <col min="15620" max="15620" width="1.28515625" style="541" customWidth="1"/>
    <col min="15621" max="15621" width="27.42578125" style="541" customWidth="1"/>
    <col min="15622" max="15627" width="7" style="541" customWidth="1"/>
    <col min="15628" max="15628" width="7.85546875" style="541" customWidth="1"/>
    <col min="15629" max="15872" width="11.42578125" style="541"/>
    <col min="15873" max="15873" width="0.140625" style="541" customWidth="1"/>
    <col min="15874" max="15874" width="2.7109375" style="541" customWidth="1"/>
    <col min="15875" max="15875" width="15.42578125" style="541" customWidth="1"/>
    <col min="15876" max="15876" width="1.28515625" style="541" customWidth="1"/>
    <col min="15877" max="15877" width="27.42578125" style="541" customWidth="1"/>
    <col min="15878" max="15883" width="7" style="541" customWidth="1"/>
    <col min="15884" max="15884" width="7.85546875" style="541" customWidth="1"/>
    <col min="15885" max="16128" width="11.42578125" style="541"/>
    <col min="16129" max="16129" width="0.140625" style="541" customWidth="1"/>
    <col min="16130" max="16130" width="2.7109375" style="541" customWidth="1"/>
    <col min="16131" max="16131" width="15.42578125" style="541" customWidth="1"/>
    <col min="16132" max="16132" width="1.28515625" style="541" customWidth="1"/>
    <col min="16133" max="16133" width="27.42578125" style="541" customWidth="1"/>
    <col min="16134" max="16139" width="7" style="541" customWidth="1"/>
    <col min="16140" max="16140" width="7.85546875" style="541" customWidth="1"/>
    <col min="16141" max="16384" width="11.42578125" style="541"/>
  </cols>
  <sheetData>
    <row r="1" spans="1:12" s="32" customFormat="1" ht="0.75" customHeight="1"/>
    <row r="2" spans="1:12" s="32" customFormat="1" ht="21" customHeight="1">
      <c r="E2" s="15"/>
      <c r="I2" s="15"/>
      <c r="L2" s="528" t="s">
        <v>50</v>
      </c>
    </row>
    <row r="3" spans="1:12" s="32" customFormat="1" ht="15" customHeight="1">
      <c r="E3" s="1078" t="s">
        <v>176</v>
      </c>
      <c r="F3" s="1079"/>
      <c r="G3" s="1079"/>
      <c r="H3" s="1079"/>
      <c r="I3" s="1079"/>
      <c r="J3" s="1079"/>
      <c r="K3" s="1079"/>
      <c r="L3" s="1079"/>
    </row>
    <row r="4" spans="1:12" s="25" customFormat="1" ht="20.25" customHeight="1">
      <c r="B4" s="16"/>
      <c r="C4" s="6" t="str">
        <f>Indice!C4</f>
        <v>Producción de energía eléctrica</v>
      </c>
    </row>
    <row r="5" spans="1:12" s="25" customFormat="1" ht="12.75" customHeight="1">
      <c r="B5" s="16"/>
      <c r="C5" s="7"/>
    </row>
    <row r="6" spans="1:12" s="25" customFormat="1" ht="13.5" customHeight="1">
      <c r="B6" s="16"/>
      <c r="C6" s="12"/>
      <c r="D6" s="33"/>
      <c r="E6" s="33"/>
    </row>
    <row r="7" spans="1:12" ht="12.75" customHeight="1">
      <c r="A7" s="25"/>
      <c r="B7" s="16"/>
      <c r="C7" s="1086" t="s">
        <v>599</v>
      </c>
      <c r="D7" s="33"/>
      <c r="E7" s="547"/>
      <c r="F7" s="554" t="s">
        <v>586</v>
      </c>
      <c r="G7" s="554" t="s">
        <v>587</v>
      </c>
      <c r="H7" s="554" t="s">
        <v>588</v>
      </c>
      <c r="I7" s="554" t="s">
        <v>589</v>
      </c>
      <c r="J7" s="554" t="s">
        <v>590</v>
      </c>
      <c r="K7" s="554" t="s">
        <v>591</v>
      </c>
      <c r="L7" s="554"/>
    </row>
    <row r="8" spans="1:12" ht="12.75" customHeight="1">
      <c r="A8" s="25"/>
      <c r="B8" s="16"/>
      <c r="C8" s="1086"/>
      <c r="D8" s="33"/>
      <c r="E8" s="848" t="s">
        <v>317</v>
      </c>
      <c r="F8" s="854">
        <v>2789.33131</v>
      </c>
      <c r="G8" s="854">
        <v>3758.1947370000003</v>
      </c>
      <c r="H8" s="854">
        <v>4077.6738209999999</v>
      </c>
      <c r="I8" s="854">
        <v>2793.0561630000002</v>
      </c>
      <c r="J8" s="854">
        <v>3188.9031049999999</v>
      </c>
      <c r="K8" s="854">
        <v>2611.1779890000003</v>
      </c>
      <c r="L8" s="853"/>
    </row>
    <row r="9" spans="1:12" ht="12.75" customHeight="1">
      <c r="A9" s="25"/>
      <c r="B9" s="16"/>
      <c r="C9" s="1086"/>
      <c r="D9" s="33"/>
      <c r="E9" s="848" t="s">
        <v>3</v>
      </c>
      <c r="F9" s="854">
        <v>5242.7219999999998</v>
      </c>
      <c r="G9" s="854">
        <v>4720.8609999999999</v>
      </c>
      <c r="H9" s="854">
        <v>5205.7860000000001</v>
      </c>
      <c r="I9" s="854">
        <v>4690.1409999999996</v>
      </c>
      <c r="J9" s="854">
        <v>3554.4010480000002</v>
      </c>
      <c r="K9" s="854">
        <v>3771.7689999999998</v>
      </c>
      <c r="L9" s="853"/>
    </row>
    <row r="10" spans="1:12" ht="12.75" customHeight="1">
      <c r="A10" s="25"/>
      <c r="B10" s="16"/>
      <c r="C10" s="1086"/>
      <c r="D10" s="33"/>
      <c r="E10" s="848" t="s">
        <v>4</v>
      </c>
      <c r="F10" s="854">
        <v>4900.1130000000003</v>
      </c>
      <c r="G10" s="854">
        <v>2941.5079999999998</v>
      </c>
      <c r="H10" s="854">
        <v>2591.2600000000002</v>
      </c>
      <c r="I10" s="854">
        <v>2955.7919999999999</v>
      </c>
      <c r="J10" s="854">
        <v>2829.4630000000002</v>
      </c>
      <c r="K10" s="854">
        <v>5330.826</v>
      </c>
      <c r="L10" s="853"/>
    </row>
    <row r="11" spans="1:12" ht="12.75" customHeight="1">
      <c r="A11" s="25"/>
      <c r="B11" s="16"/>
      <c r="C11" s="555" t="s">
        <v>524</v>
      </c>
      <c r="D11" s="33"/>
      <c r="E11" s="848" t="s">
        <v>332</v>
      </c>
      <c r="F11" s="854">
        <v>0</v>
      </c>
      <c r="G11" s="854">
        <v>0</v>
      </c>
      <c r="H11" s="854">
        <v>0</v>
      </c>
      <c r="I11" s="854">
        <v>0</v>
      </c>
      <c r="J11" s="854">
        <v>0</v>
      </c>
      <c r="K11" s="854">
        <v>0</v>
      </c>
      <c r="L11" s="853"/>
    </row>
    <row r="12" spans="1:12" ht="12.75" customHeight="1">
      <c r="A12" s="25"/>
      <c r="B12" s="16"/>
      <c r="D12" s="33"/>
      <c r="E12" s="595" t="s">
        <v>572</v>
      </c>
      <c r="F12" s="854">
        <v>2293.357</v>
      </c>
      <c r="G12" s="854">
        <v>1716.241</v>
      </c>
      <c r="H12" s="854">
        <v>1625.308002</v>
      </c>
      <c r="I12" s="854">
        <v>1666.992</v>
      </c>
      <c r="J12" s="854">
        <v>1600.5170000000001</v>
      </c>
      <c r="K12" s="854">
        <v>1879.125</v>
      </c>
      <c r="L12" s="853"/>
    </row>
    <row r="13" spans="1:12" ht="12.75" customHeight="1">
      <c r="A13" s="25"/>
      <c r="B13" s="16"/>
      <c r="D13" s="33"/>
      <c r="E13" s="848" t="s">
        <v>319</v>
      </c>
      <c r="F13" s="854">
        <v>4912.46</v>
      </c>
      <c r="G13" s="854">
        <v>5948.174</v>
      </c>
      <c r="H13" s="854">
        <v>4865.1239999999998</v>
      </c>
      <c r="I13" s="854">
        <v>3904.518</v>
      </c>
      <c r="J13" s="854">
        <v>4800.4530000000004</v>
      </c>
      <c r="K13" s="854">
        <v>2870.7130000000002</v>
      </c>
      <c r="L13" s="853"/>
    </row>
    <row r="14" spans="1:12" ht="12.75" customHeight="1">
      <c r="A14" s="25"/>
      <c r="B14" s="16"/>
      <c r="D14" s="33"/>
      <c r="E14" s="848" t="s">
        <v>320</v>
      </c>
      <c r="F14" s="854">
        <v>493.21899999999999</v>
      </c>
      <c r="G14" s="854">
        <v>469.24299999999999</v>
      </c>
      <c r="H14" s="854">
        <v>677.67700000000002</v>
      </c>
      <c r="I14" s="854">
        <v>718.22900000000004</v>
      </c>
      <c r="J14" s="854">
        <v>880.61599999999999</v>
      </c>
      <c r="K14" s="854">
        <v>848.47900000000004</v>
      </c>
      <c r="L14" s="853"/>
    </row>
    <row r="15" spans="1:12" ht="12.75" customHeight="1">
      <c r="A15" s="25"/>
      <c r="B15" s="16"/>
      <c r="D15" s="33"/>
      <c r="E15" s="848" t="s">
        <v>321</v>
      </c>
      <c r="F15" s="854">
        <v>176.95099999999999</v>
      </c>
      <c r="G15" s="854">
        <v>190.92500000000001</v>
      </c>
      <c r="H15" s="854">
        <v>415.82900000000001</v>
      </c>
      <c r="I15" s="854">
        <v>393.16</v>
      </c>
      <c r="J15" s="854">
        <v>694.83900000000006</v>
      </c>
      <c r="K15" s="854">
        <v>734.05399999999997</v>
      </c>
      <c r="L15" s="853"/>
    </row>
    <row r="16" spans="1:12" ht="12.75" customHeight="1">
      <c r="A16" s="25"/>
      <c r="B16" s="16"/>
      <c r="D16" s="33"/>
      <c r="E16" s="848" t="s">
        <v>583</v>
      </c>
      <c r="F16" s="854">
        <v>400.846</v>
      </c>
      <c r="G16" s="854">
        <v>327.95600000000002</v>
      </c>
      <c r="H16" s="854">
        <v>380.536</v>
      </c>
      <c r="I16" s="854">
        <v>294.89800000000002</v>
      </c>
      <c r="J16" s="854">
        <v>372.63900000000001</v>
      </c>
      <c r="K16" s="854">
        <v>387.13900000000001</v>
      </c>
      <c r="L16" s="853"/>
    </row>
    <row r="17" spans="1:19" ht="12.75" customHeight="1">
      <c r="A17" s="25"/>
      <c r="B17" s="16"/>
      <c r="D17" s="33"/>
      <c r="E17" s="848" t="s">
        <v>333</v>
      </c>
      <c r="F17" s="854">
        <v>2158.4830000000002</v>
      </c>
      <c r="G17" s="854">
        <v>1938.0160000000001</v>
      </c>
      <c r="H17" s="854">
        <v>2089.5279999999998</v>
      </c>
      <c r="I17" s="854">
        <v>1983.816</v>
      </c>
      <c r="J17" s="854">
        <v>2055.3020000000001</v>
      </c>
      <c r="K17" s="854">
        <v>2036.191</v>
      </c>
      <c r="L17" s="853"/>
    </row>
    <row r="18" spans="1:19" ht="12.75" customHeight="1">
      <c r="A18" s="25"/>
      <c r="B18" s="16"/>
      <c r="D18" s="33"/>
      <c r="E18" s="848" t="s">
        <v>324</v>
      </c>
      <c r="F18" s="854">
        <v>145.583</v>
      </c>
      <c r="G18" s="854">
        <v>123.908</v>
      </c>
      <c r="H18" s="854">
        <v>137.59399999999999</v>
      </c>
      <c r="I18" s="854">
        <v>121.666</v>
      </c>
      <c r="J18" s="854">
        <v>162.82900000000001</v>
      </c>
      <c r="K18" s="854">
        <v>181.72900000000001</v>
      </c>
      <c r="L18" s="1018"/>
    </row>
    <row r="19" spans="1:19" ht="12.75" customHeight="1">
      <c r="A19" s="25"/>
      <c r="B19" s="16"/>
      <c r="D19" s="33"/>
      <c r="E19" s="1019" t="s">
        <v>343</v>
      </c>
      <c r="F19" s="639">
        <f t="shared" ref="F19:K19" si="0">SUM(F8:F18)</f>
        <v>23513.065310000002</v>
      </c>
      <c r="G19" s="639">
        <f t="shared" si="0"/>
        <v>22135.026736999997</v>
      </c>
      <c r="H19" s="639">
        <f t="shared" si="0"/>
        <v>22066.315823000001</v>
      </c>
      <c r="I19" s="639">
        <f t="shared" si="0"/>
        <v>19522.268163000001</v>
      </c>
      <c r="J19" s="639">
        <f t="shared" si="0"/>
        <v>20139.962153000004</v>
      </c>
      <c r="K19" s="639">
        <f t="shared" si="0"/>
        <v>20651.202988999998</v>
      </c>
      <c r="L19" s="639"/>
    </row>
    <row r="20" spans="1:19" ht="12.75" customHeight="1">
      <c r="A20" s="25"/>
      <c r="B20" s="16"/>
      <c r="C20" s="35"/>
      <c r="D20" s="33"/>
      <c r="E20" s="848" t="s">
        <v>338</v>
      </c>
      <c r="F20" s="854">
        <v>-479.60648900000001</v>
      </c>
      <c r="G20" s="854">
        <v>-543.86398299999996</v>
      </c>
      <c r="H20" s="854">
        <v>-478.82839000000001</v>
      </c>
      <c r="I20" s="854">
        <v>-406.19568500000003</v>
      </c>
      <c r="J20" s="854">
        <v>-422.73500000000001</v>
      </c>
      <c r="K20" s="854">
        <v>-154.35719500000002</v>
      </c>
      <c r="L20" s="1020"/>
    </row>
    <row r="21" spans="1:19" ht="12.75" customHeight="1">
      <c r="A21" s="25"/>
      <c r="B21" s="16"/>
      <c r="C21" s="35"/>
      <c r="D21" s="33"/>
      <c r="E21" s="848" t="s">
        <v>584</v>
      </c>
      <c r="F21" s="854">
        <v>-110.89759600000001</v>
      </c>
      <c r="G21" s="854">
        <v>-111.884631</v>
      </c>
      <c r="H21" s="854">
        <v>-100.736395</v>
      </c>
      <c r="I21" s="854">
        <v>-87.606187000000006</v>
      </c>
      <c r="J21" s="854">
        <v>-65.670034999999999</v>
      </c>
      <c r="K21" s="854">
        <v>-123.291107</v>
      </c>
      <c r="L21" s="853"/>
    </row>
    <row r="22" spans="1:19" ht="12.75" customHeight="1">
      <c r="E22" s="848" t="s">
        <v>585</v>
      </c>
      <c r="F22" s="854">
        <v>-259.102957</v>
      </c>
      <c r="G22" s="854">
        <v>-558.85504600000002</v>
      </c>
      <c r="H22" s="854">
        <v>-396.75677899999999</v>
      </c>
      <c r="I22" s="854">
        <v>-295.55073599999997</v>
      </c>
      <c r="J22" s="854">
        <v>180.77279000000001</v>
      </c>
      <c r="K22" s="854">
        <v>0.88915499999999992</v>
      </c>
      <c r="L22" s="853"/>
    </row>
    <row r="23" spans="1:19" ht="12.6" customHeight="1">
      <c r="E23" s="1021" t="s">
        <v>49</v>
      </c>
      <c r="F23" s="1022">
        <f t="shared" ref="F23:K23" si="1">SUM(F19:F22)</f>
        <v>22663.458268000002</v>
      </c>
      <c r="G23" s="1022">
        <f t="shared" si="1"/>
        <v>20920.423076999996</v>
      </c>
      <c r="H23" s="1022">
        <f t="shared" si="1"/>
        <v>21089.994259000003</v>
      </c>
      <c r="I23" s="1022">
        <f t="shared" si="1"/>
        <v>18732.915555</v>
      </c>
      <c r="J23" s="1022">
        <f t="shared" si="1"/>
        <v>19832.329908000003</v>
      </c>
      <c r="K23" s="1022">
        <f t="shared" si="1"/>
        <v>20374.443841999997</v>
      </c>
      <c r="L23" s="1021" t="s">
        <v>592</v>
      </c>
    </row>
    <row r="24" spans="1:19" ht="12.75" customHeight="1">
      <c r="F24" s="90"/>
      <c r="G24" s="90"/>
      <c r="H24" s="90"/>
      <c r="I24" s="90"/>
      <c r="J24" s="90"/>
      <c r="K24" s="90"/>
    </row>
    <row r="25" spans="1:19" ht="12.75" customHeight="1">
      <c r="E25" s="547"/>
      <c r="F25" s="554" t="s">
        <v>593</v>
      </c>
      <c r="G25" s="554" t="s">
        <v>594</v>
      </c>
      <c r="H25" s="554" t="s">
        <v>595</v>
      </c>
      <c r="I25" s="554" t="s">
        <v>596</v>
      </c>
      <c r="J25" s="554" t="s">
        <v>597</v>
      </c>
      <c r="K25" s="554" t="s">
        <v>598</v>
      </c>
      <c r="L25" s="554" t="s">
        <v>0</v>
      </c>
    </row>
    <row r="26" spans="1:19" ht="12.75" customHeight="1">
      <c r="E26" s="848" t="s">
        <v>317</v>
      </c>
      <c r="F26" s="854">
        <v>2164.8847390000001</v>
      </c>
      <c r="G26" s="854">
        <v>1837.3264960000001</v>
      </c>
      <c r="H26" s="854">
        <v>1763.7666180000001</v>
      </c>
      <c r="I26" s="854">
        <v>1895.953669</v>
      </c>
      <c r="J26" s="854">
        <v>2164.19317</v>
      </c>
      <c r="K26" s="854">
        <v>1770.762256</v>
      </c>
      <c r="L26" s="853">
        <f>SUM(F8:K8,F26:K26)</f>
        <v>30815.224073000005</v>
      </c>
      <c r="M26" s="539"/>
      <c r="S26" s="520"/>
    </row>
    <row r="27" spans="1:19" ht="12.75" customHeight="1">
      <c r="E27" s="848" t="s">
        <v>3</v>
      </c>
      <c r="F27" s="854">
        <v>4798.9250000000002</v>
      </c>
      <c r="G27" s="854">
        <v>4963.9790000000003</v>
      </c>
      <c r="H27" s="854">
        <v>4873.9170000000004</v>
      </c>
      <c r="I27" s="854">
        <v>4095.259</v>
      </c>
      <c r="J27" s="854">
        <v>3973.4929999999999</v>
      </c>
      <c r="K27" s="854">
        <v>4863.5860000000002</v>
      </c>
      <c r="L27" s="853">
        <f t="shared" ref="L27:L36" si="2">SUM(F9:K9,F27:K27)</f>
        <v>54754.839048000002</v>
      </c>
      <c r="M27" s="539"/>
      <c r="S27" s="520"/>
    </row>
    <row r="28" spans="1:19" ht="12.75" customHeight="1">
      <c r="E28" s="848" t="s">
        <v>4</v>
      </c>
      <c r="F28" s="854">
        <v>6063.442</v>
      </c>
      <c r="G28" s="854">
        <v>5202.1499999999996</v>
      </c>
      <c r="H28" s="854">
        <v>4598.2759999999998</v>
      </c>
      <c r="I28" s="854">
        <v>4304.6319999999996</v>
      </c>
      <c r="J28" s="854">
        <v>4578.0150000000003</v>
      </c>
      <c r="K28" s="854">
        <v>4628.2953669999997</v>
      </c>
      <c r="L28" s="853">
        <f t="shared" si="2"/>
        <v>50923.77236699999</v>
      </c>
      <c r="M28" s="539"/>
      <c r="S28" s="520"/>
    </row>
    <row r="29" spans="1:19">
      <c r="E29" s="848" t="s">
        <v>332</v>
      </c>
      <c r="F29" s="854">
        <v>0</v>
      </c>
      <c r="G29" s="854">
        <v>0</v>
      </c>
      <c r="H29" s="854">
        <v>0</v>
      </c>
      <c r="I29" s="854">
        <v>0</v>
      </c>
      <c r="J29" s="854">
        <v>0</v>
      </c>
      <c r="K29" s="854">
        <v>0</v>
      </c>
      <c r="L29" s="853">
        <f t="shared" si="2"/>
        <v>0</v>
      </c>
      <c r="M29" s="539"/>
      <c r="S29" s="520"/>
    </row>
    <row r="30" spans="1:19">
      <c r="E30" s="595" t="s">
        <v>572</v>
      </c>
      <c r="F30" s="854">
        <v>3407.078</v>
      </c>
      <c r="G30" s="854">
        <v>2337.2719999999999</v>
      </c>
      <c r="H30" s="854">
        <v>1999.653</v>
      </c>
      <c r="I30" s="854">
        <v>2081.9119999999998</v>
      </c>
      <c r="J30" s="854">
        <v>2093.5509999999999</v>
      </c>
      <c r="K30" s="854">
        <v>2633.3939999999998</v>
      </c>
      <c r="L30" s="853">
        <f t="shared" si="2"/>
        <v>25334.400001999998</v>
      </c>
      <c r="M30" s="539"/>
      <c r="S30" s="520"/>
    </row>
    <row r="31" spans="1:19" ht="12.75" customHeight="1">
      <c r="E31" s="848" t="s">
        <v>319</v>
      </c>
      <c r="F31" s="854">
        <v>3052.7959999999998</v>
      </c>
      <c r="G31" s="854">
        <v>3236.268</v>
      </c>
      <c r="H31" s="854">
        <v>3002.6559999999999</v>
      </c>
      <c r="I31" s="854">
        <v>3885.4639999999999</v>
      </c>
      <c r="J31" s="854">
        <v>3700.07</v>
      </c>
      <c r="K31" s="854">
        <v>3528.5149999999999</v>
      </c>
      <c r="L31" s="853">
        <f t="shared" si="2"/>
        <v>47707.210999999996</v>
      </c>
      <c r="M31" s="539"/>
      <c r="S31" s="520"/>
    </row>
    <row r="32" spans="1:19" ht="12.75" customHeight="1">
      <c r="E32" s="848" t="s">
        <v>320</v>
      </c>
      <c r="F32" s="854">
        <v>888.87400000000002</v>
      </c>
      <c r="G32" s="854">
        <v>792.49099999999999</v>
      </c>
      <c r="H32" s="854">
        <v>690.81799999999998</v>
      </c>
      <c r="I32" s="854">
        <v>509.149</v>
      </c>
      <c r="J32" s="854">
        <v>501.041</v>
      </c>
      <c r="K32" s="854">
        <v>368.846</v>
      </c>
      <c r="L32" s="853">
        <f t="shared" si="2"/>
        <v>7838.6820000000007</v>
      </c>
      <c r="M32" s="539"/>
      <c r="S32" s="520"/>
    </row>
    <row r="33" spans="5:19" ht="12.75" customHeight="1">
      <c r="E33" s="848" t="s">
        <v>321</v>
      </c>
      <c r="F33" s="854">
        <v>888.91800000000001</v>
      </c>
      <c r="G33" s="854">
        <v>607.62300000000005</v>
      </c>
      <c r="H33" s="854">
        <v>483.23500000000001</v>
      </c>
      <c r="I33" s="854">
        <v>188.16900000000001</v>
      </c>
      <c r="J33" s="854">
        <v>226.81800000000001</v>
      </c>
      <c r="K33" s="854">
        <v>84.698999999999998</v>
      </c>
      <c r="L33" s="853">
        <f t="shared" si="2"/>
        <v>5085.22</v>
      </c>
      <c r="M33" s="539"/>
      <c r="S33" s="520"/>
    </row>
    <row r="34" spans="5:19" ht="12.75" customHeight="1">
      <c r="E34" s="848" t="s">
        <v>583</v>
      </c>
      <c r="F34" s="854">
        <v>408.80700000000002</v>
      </c>
      <c r="G34" s="854">
        <v>419.846</v>
      </c>
      <c r="H34" s="854">
        <v>400.52499999999998</v>
      </c>
      <c r="I34" s="854">
        <v>416.96300000000002</v>
      </c>
      <c r="J34" s="854">
        <v>404.52100000000002</v>
      </c>
      <c r="K34" s="854">
        <v>399.892</v>
      </c>
      <c r="L34" s="853">
        <f t="shared" si="2"/>
        <v>4614.5680000000002</v>
      </c>
      <c r="M34" s="539"/>
      <c r="S34" s="520"/>
    </row>
    <row r="35" spans="5:19" ht="12.75" customHeight="1">
      <c r="E35" s="848" t="s">
        <v>333</v>
      </c>
      <c r="F35" s="854">
        <v>2150.018</v>
      </c>
      <c r="G35" s="854">
        <v>2028.32</v>
      </c>
      <c r="H35" s="854">
        <v>2142.1930000000002</v>
      </c>
      <c r="I35" s="854">
        <v>2208.864</v>
      </c>
      <c r="J35" s="854">
        <v>2117.0720000000001</v>
      </c>
      <c r="K35" s="854">
        <v>2168.4960000000001</v>
      </c>
      <c r="L35" s="853">
        <f t="shared" si="2"/>
        <v>25076.299000000003</v>
      </c>
      <c r="M35" s="539"/>
      <c r="S35" s="520"/>
    </row>
    <row r="36" spans="5:19" ht="12.75" customHeight="1">
      <c r="E36" s="848" t="s">
        <v>324</v>
      </c>
      <c r="F36" s="854">
        <v>177.905</v>
      </c>
      <c r="G36" s="854">
        <v>176.166</v>
      </c>
      <c r="H36" s="854">
        <v>169.59899999999999</v>
      </c>
      <c r="I36" s="854">
        <v>175.20500000000001</v>
      </c>
      <c r="J36" s="854">
        <v>173.81200000000001</v>
      </c>
      <c r="K36" s="854">
        <v>139.697</v>
      </c>
      <c r="L36" s="853">
        <f t="shared" si="2"/>
        <v>1885.6929999999998</v>
      </c>
      <c r="M36" s="539"/>
      <c r="S36" s="520"/>
    </row>
    <row r="37" spans="5:19" ht="12.75" customHeight="1">
      <c r="E37" s="1019" t="s">
        <v>343</v>
      </c>
      <c r="F37" s="639">
        <f t="shared" ref="F37:L37" si="3">SUM(F26:F36)</f>
        <v>24001.647739</v>
      </c>
      <c r="G37" s="639">
        <f t="shared" si="3"/>
        <v>21601.441495999999</v>
      </c>
      <c r="H37" s="639">
        <f t="shared" si="3"/>
        <v>20124.638618000001</v>
      </c>
      <c r="I37" s="639">
        <f t="shared" si="3"/>
        <v>19761.570669000004</v>
      </c>
      <c r="J37" s="639">
        <f t="shared" si="3"/>
        <v>19932.586170000002</v>
      </c>
      <c r="K37" s="639">
        <f t="shared" si="3"/>
        <v>20586.182623000001</v>
      </c>
      <c r="L37" s="639">
        <f t="shared" si="3"/>
        <v>254035.90849</v>
      </c>
      <c r="M37" s="539"/>
      <c r="S37" s="520"/>
    </row>
    <row r="38" spans="5:19" ht="12.75" customHeight="1">
      <c r="E38" s="848" t="s">
        <v>338</v>
      </c>
      <c r="F38" s="854">
        <v>-167.860691</v>
      </c>
      <c r="G38" s="854">
        <v>-301.47133700000001</v>
      </c>
      <c r="H38" s="854">
        <v>-245.09551099999999</v>
      </c>
      <c r="I38" s="854">
        <v>-374.45159699999999</v>
      </c>
      <c r="J38" s="854">
        <v>-436.89324499999998</v>
      </c>
      <c r="K38" s="854">
        <v>-508.73505599999999</v>
      </c>
      <c r="L38" s="853">
        <f t="shared" ref="L38:L40" si="4">SUM(F20:K20,F38:K38)</f>
        <v>-4520.0941789999997</v>
      </c>
      <c r="M38" s="539"/>
      <c r="S38" s="520"/>
    </row>
    <row r="39" spans="5:19" ht="12.75" customHeight="1">
      <c r="E39" s="848" t="s">
        <v>584</v>
      </c>
      <c r="F39" s="854">
        <v>-181.06009899999998</v>
      </c>
      <c r="G39" s="854">
        <v>-170.38412599999998</v>
      </c>
      <c r="H39" s="854">
        <v>-119.55834900000001</v>
      </c>
      <c r="I39" s="854">
        <v>-99.376747000000009</v>
      </c>
      <c r="J39" s="854">
        <v>-71.777664000000001</v>
      </c>
      <c r="K39" s="854">
        <v>-93.54886599999999</v>
      </c>
      <c r="L39" s="853">
        <f t="shared" si="4"/>
        <v>-1335.791802</v>
      </c>
      <c r="M39" s="539"/>
      <c r="S39" s="520"/>
    </row>
    <row r="40" spans="5:19" ht="12.75" customHeight="1">
      <c r="E40" s="848" t="s">
        <v>585</v>
      </c>
      <c r="F40" s="854">
        <v>-184.17543000000001</v>
      </c>
      <c r="G40" s="854">
        <v>-251.793361</v>
      </c>
      <c r="H40" s="854">
        <v>-169.941732</v>
      </c>
      <c r="I40" s="854">
        <v>436.52791200000001</v>
      </c>
      <c r="J40" s="854">
        <v>453.10844900000001</v>
      </c>
      <c r="K40" s="854">
        <v>911.71451000000002</v>
      </c>
      <c r="L40" s="853">
        <f t="shared" si="4"/>
        <v>-133.16322499999978</v>
      </c>
      <c r="M40" s="539"/>
      <c r="S40" s="520"/>
    </row>
    <row r="41" spans="5:19" ht="15.6" customHeight="1">
      <c r="E41" s="1021" t="s">
        <v>49</v>
      </c>
      <c r="F41" s="1022">
        <f t="shared" ref="F41:L41" si="5">SUM(F37:F40)</f>
        <v>23468.551519000001</v>
      </c>
      <c r="G41" s="1022">
        <f t="shared" si="5"/>
        <v>20877.792672</v>
      </c>
      <c r="H41" s="1022">
        <f t="shared" si="5"/>
        <v>19590.043026000003</v>
      </c>
      <c r="I41" s="1022">
        <f t="shared" si="5"/>
        <v>19724.270237000008</v>
      </c>
      <c r="J41" s="1022">
        <f t="shared" si="5"/>
        <v>19877.023710000001</v>
      </c>
      <c r="K41" s="1022">
        <f t="shared" si="5"/>
        <v>20895.613211</v>
      </c>
      <c r="L41" s="1022">
        <f t="shared" si="5"/>
        <v>248046.85928400001</v>
      </c>
      <c r="M41" s="539"/>
      <c r="S41" s="520"/>
    </row>
    <row r="42" spans="5:19" ht="16.149999999999999" customHeight="1">
      <c r="E42" s="1090" t="s">
        <v>354</v>
      </c>
      <c r="F42" s="1090"/>
      <c r="G42" s="1090"/>
      <c r="H42" s="1090"/>
      <c r="I42" s="1090"/>
      <c r="J42" s="1090"/>
      <c r="K42" s="1090"/>
      <c r="L42" s="1090"/>
      <c r="M42" s="539"/>
      <c r="S42" s="520"/>
    </row>
    <row r="43" spans="5:19" ht="11.25" customHeight="1">
      <c r="E43" s="1089" t="s">
        <v>573</v>
      </c>
      <c r="F43" s="1089"/>
      <c r="G43" s="1089"/>
      <c r="H43" s="1089"/>
      <c r="I43" s="1089"/>
      <c r="J43" s="1089"/>
      <c r="K43" s="1089"/>
      <c r="L43" s="1089"/>
      <c r="M43" s="539"/>
      <c r="S43" s="520"/>
    </row>
    <row r="44" spans="5:19">
      <c r="E44" s="1089" t="s">
        <v>574</v>
      </c>
      <c r="F44" s="1089"/>
      <c r="G44" s="1089"/>
      <c r="H44" s="1089"/>
      <c r="I44" s="1089"/>
      <c r="J44" s="1089"/>
      <c r="K44" s="1089"/>
      <c r="L44" s="1089"/>
      <c r="M44" s="539"/>
    </row>
    <row r="45" spans="5:19">
      <c r="E45" s="1089" t="s">
        <v>580</v>
      </c>
      <c r="F45" s="1089"/>
      <c r="G45" s="1089"/>
      <c r="H45" s="1089"/>
      <c r="I45" s="1089"/>
      <c r="J45" s="1089"/>
      <c r="K45" s="1089"/>
      <c r="L45" s="1089"/>
      <c r="M45" s="539"/>
    </row>
    <row r="46" spans="5:19" ht="21" customHeight="1">
      <c r="E46" s="1087" t="s">
        <v>581</v>
      </c>
      <c r="F46" s="1087"/>
      <c r="G46" s="1087"/>
      <c r="H46" s="1087"/>
      <c r="I46" s="1087"/>
      <c r="J46" s="1087"/>
      <c r="K46" s="1087"/>
      <c r="L46" s="1087"/>
      <c r="M46" s="539"/>
    </row>
    <row r="47" spans="5:19" ht="11.25" customHeight="1">
      <c r="E47" s="1088" t="s">
        <v>582</v>
      </c>
      <c r="F47" s="1088"/>
      <c r="G47" s="1088"/>
      <c r="H47" s="1088"/>
      <c r="I47" s="1088"/>
      <c r="J47" s="1088"/>
      <c r="K47" s="1088"/>
      <c r="L47" s="1088"/>
      <c r="M47" s="539"/>
    </row>
    <row r="48" spans="5:1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6.5" customHeight="1"/>
  </sheetData>
  <mergeCells count="8">
    <mergeCell ref="C7:C10"/>
    <mergeCell ref="E46:L46"/>
    <mergeCell ref="E47:L47"/>
    <mergeCell ref="E3:L3"/>
    <mergeCell ref="E42:L42"/>
    <mergeCell ref="E43:L43"/>
    <mergeCell ref="E44:L44"/>
    <mergeCell ref="E45:L45"/>
  </mergeCells>
  <hyperlinks>
    <hyperlink ref="C4" location="Indice!A1" display="Indice!A1"/>
  </hyperlinks>
  <printOptions horizontalCentered="1"/>
  <pageMargins left="0.78740157480314965" right="0.78740157480314965" top="0.57999999999999996" bottom="0.42" header="0" footer="0"/>
  <pageSetup paperSize="9" scale="77" orientation="landscape" horizontalDpi="4294967292" vertic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1">
    <pageSetUpPr autoPageBreaks="0" fitToPage="1"/>
  </sheetPr>
  <dimension ref="A1:N26"/>
  <sheetViews>
    <sheetView showGridLines="0" showRowColHeaders="0" showOutlineSymbols="0" zoomScaleNormal="100" workbookViewId="0"/>
  </sheetViews>
  <sheetFormatPr baseColWidth="10" defaultColWidth="11.42578125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4" customWidth="1"/>
    <col min="5" max="5" width="23.7109375" style="14" customWidth="1"/>
    <col min="6" max="6" width="17" style="14" customWidth="1"/>
    <col min="7" max="7" width="12.42578125" style="14" customWidth="1"/>
    <col min="8" max="8" width="13.7109375" style="14" customWidth="1"/>
    <col min="9" max="16384" width="11.42578125" style="14"/>
  </cols>
  <sheetData>
    <row r="1" spans="1:14" ht="0.75" customHeight="1"/>
    <row r="2" spans="1:14" ht="21" customHeight="1">
      <c r="E2" s="15"/>
      <c r="H2" s="92" t="s">
        <v>50</v>
      </c>
    </row>
    <row r="3" spans="1:14" ht="15" customHeight="1">
      <c r="E3" s="1078" t="s">
        <v>176</v>
      </c>
      <c r="F3" s="1078"/>
      <c r="G3" s="1078"/>
      <c r="H3" s="1078"/>
    </row>
    <row r="4" spans="1:14" s="16" customFormat="1" ht="20.25" customHeight="1">
      <c r="C4" s="6" t="str">
        <f>Indice!C4</f>
        <v>Producción de energía eléctrica</v>
      </c>
    </row>
    <row r="5" spans="1:14" s="16" customFormat="1" ht="12.75" customHeight="1">
      <c r="C5" s="7"/>
    </row>
    <row r="6" spans="1:14" s="16" customFormat="1" ht="13.5" customHeight="1">
      <c r="D6" s="18"/>
      <c r="E6" s="18"/>
    </row>
    <row r="7" spans="1:14" ht="12.75" customHeight="1">
      <c r="A7" s="16"/>
      <c r="B7" s="16"/>
      <c r="C7" s="1077" t="s">
        <v>668</v>
      </c>
      <c r="D7" s="18"/>
      <c r="E7" s="19" t="s">
        <v>12</v>
      </c>
      <c r="F7" s="20" t="s">
        <v>7</v>
      </c>
      <c r="G7" s="20" t="s">
        <v>8</v>
      </c>
      <c r="H7" s="21" t="s">
        <v>2</v>
      </c>
    </row>
    <row r="8" spans="1:14" ht="12.75" customHeight="1">
      <c r="A8" s="16"/>
      <c r="B8" s="16"/>
      <c r="C8" s="1077"/>
      <c r="D8" s="18"/>
      <c r="E8" s="907" t="s">
        <v>178</v>
      </c>
      <c r="F8" s="989" t="s">
        <v>180</v>
      </c>
      <c r="G8" s="990">
        <v>42278</v>
      </c>
      <c r="H8" s="991">
        <f>218.9+220.85+218.75+219.45</f>
        <v>877.95</v>
      </c>
    </row>
    <row r="9" spans="1:14" ht="12.75" customHeight="1">
      <c r="A9" s="16"/>
      <c r="B9" s="16"/>
      <c r="C9" s="1077"/>
      <c r="D9" s="18"/>
      <c r="E9" s="907" t="s">
        <v>179</v>
      </c>
      <c r="F9" s="989" t="s">
        <v>180</v>
      </c>
      <c r="G9" s="990">
        <v>42338</v>
      </c>
      <c r="H9" s="991">
        <v>23.11</v>
      </c>
    </row>
    <row r="10" spans="1:14" ht="12.75" customHeight="1">
      <c r="A10" s="16"/>
      <c r="B10" s="16"/>
      <c r="C10" s="1077"/>
      <c r="D10" s="18"/>
      <c r="E10" s="590" t="s">
        <v>659</v>
      </c>
      <c r="F10" s="992"/>
      <c r="G10" s="993"/>
      <c r="H10" s="994">
        <f>SUM(H8:H9)</f>
        <v>901.06000000000006</v>
      </c>
      <c r="I10" s="32"/>
      <c r="J10" s="32"/>
      <c r="K10" s="32"/>
      <c r="L10" s="32"/>
      <c r="M10" s="32"/>
      <c r="N10" s="32"/>
    </row>
    <row r="11" spans="1:14" ht="12.75" customHeight="1">
      <c r="A11" s="16"/>
      <c r="B11" s="16"/>
      <c r="C11" s="199"/>
      <c r="D11" s="18"/>
      <c r="E11" s="699" t="s">
        <v>23</v>
      </c>
      <c r="F11" s="992" t="s">
        <v>82</v>
      </c>
      <c r="G11" s="993">
        <v>42143</v>
      </c>
      <c r="H11" s="995">
        <v>505.52</v>
      </c>
      <c r="I11" s="32"/>
      <c r="J11" s="32"/>
      <c r="K11" s="32"/>
      <c r="L11" s="32"/>
      <c r="M11" s="32"/>
      <c r="N11" s="32"/>
    </row>
    <row r="12" spans="1:14" ht="12.75" customHeight="1">
      <c r="A12" s="16"/>
      <c r="B12" s="16"/>
      <c r="C12" s="199"/>
      <c r="D12" s="18"/>
      <c r="E12" s="590" t="s">
        <v>660</v>
      </c>
      <c r="F12" s="996"/>
      <c r="G12" s="997"/>
      <c r="H12" s="998">
        <f>SUM(H11)</f>
        <v>505.52</v>
      </c>
      <c r="I12" s="32"/>
      <c r="J12" s="32"/>
      <c r="K12" s="32"/>
      <c r="L12" s="32"/>
      <c r="M12" s="32"/>
      <c r="N12" s="32"/>
    </row>
    <row r="13" spans="1:14" ht="13.5" customHeight="1">
      <c r="A13" s="16"/>
      <c r="B13" s="16"/>
      <c r="C13" s="12"/>
      <c r="D13" s="18"/>
      <c r="E13" s="590" t="s">
        <v>661</v>
      </c>
      <c r="F13" s="996"/>
      <c r="G13" s="999"/>
      <c r="H13" s="998">
        <f>H10-H12</f>
        <v>395.54000000000008</v>
      </c>
    </row>
    <row r="14" spans="1:14" ht="13.5" customHeight="1">
      <c r="A14" s="16"/>
      <c r="B14" s="16"/>
      <c r="C14" s="12"/>
      <c r="D14" s="18"/>
      <c r="E14" s="1000"/>
      <c r="F14" s="1001"/>
      <c r="G14" s="1002"/>
      <c r="H14" s="1003"/>
    </row>
    <row r="15" spans="1:14" ht="13.5" customHeight="1">
      <c r="A15" s="16"/>
      <c r="B15" s="16"/>
      <c r="C15" s="12"/>
      <c r="D15" s="18"/>
      <c r="E15" s="907" t="s">
        <v>662</v>
      </c>
      <c r="F15" s="1004" t="s">
        <v>663</v>
      </c>
      <c r="G15" s="1005">
        <v>42156</v>
      </c>
      <c r="H15" s="991">
        <v>8.5399999999999991</v>
      </c>
    </row>
    <row r="16" spans="1:14" ht="13.5" customHeight="1">
      <c r="A16" s="16"/>
      <c r="B16" s="16"/>
      <c r="C16" s="12"/>
      <c r="D16" s="18"/>
      <c r="E16" s="1006" t="s">
        <v>665</v>
      </c>
      <c r="F16" s="1007"/>
      <c r="G16" s="1008"/>
      <c r="H16" s="994">
        <f>H15</f>
        <v>8.5399999999999991</v>
      </c>
    </row>
    <row r="17" spans="1:8" ht="13.5" customHeight="1">
      <c r="A17" s="16"/>
      <c r="B17" s="16"/>
      <c r="C17" s="12"/>
      <c r="D17" s="18"/>
      <c r="E17" s="1000"/>
      <c r="F17" s="1001"/>
      <c r="G17" s="1002"/>
      <c r="H17" s="1003"/>
    </row>
    <row r="18" spans="1:8" ht="13.5" customHeight="1">
      <c r="A18" s="16"/>
      <c r="B18" s="16"/>
      <c r="C18" s="12"/>
      <c r="D18" s="18"/>
      <c r="E18" s="907" t="s">
        <v>662</v>
      </c>
      <c r="F18" s="1004" t="s">
        <v>663</v>
      </c>
      <c r="G18" s="1005">
        <v>42248</v>
      </c>
      <c r="H18" s="991">
        <v>8.5399999999999991</v>
      </c>
    </row>
    <row r="19" spans="1:8" ht="13.5" customHeight="1">
      <c r="A19" s="16"/>
      <c r="B19" s="16"/>
      <c r="C19" s="12"/>
      <c r="D19" s="18"/>
      <c r="E19" s="1006" t="s">
        <v>664</v>
      </c>
      <c r="F19" s="1007"/>
      <c r="G19" s="1008"/>
      <c r="H19" s="994">
        <f>H18</f>
        <v>8.5399999999999991</v>
      </c>
    </row>
    <row r="20" spans="1:8" ht="13.5" customHeight="1">
      <c r="A20" s="16"/>
      <c r="B20" s="16"/>
      <c r="C20" s="12"/>
      <c r="D20" s="18"/>
      <c r="E20" s="1009" t="s">
        <v>669</v>
      </c>
      <c r="F20" s="1010" t="s">
        <v>330</v>
      </c>
      <c r="G20" s="1011">
        <v>42146</v>
      </c>
      <c r="H20" s="1012">
        <v>0.02</v>
      </c>
    </row>
    <row r="21" spans="1:8" ht="13.5" customHeight="1">
      <c r="A21" s="16"/>
      <c r="B21" s="16"/>
      <c r="C21" s="12"/>
      <c r="D21" s="18"/>
      <c r="E21" s="1006" t="s">
        <v>670</v>
      </c>
      <c r="F21" s="1007"/>
      <c r="G21" s="1008"/>
      <c r="H21" s="1013">
        <f>H20</f>
        <v>0.02</v>
      </c>
    </row>
    <row r="22" spans="1:8" ht="13.5" customHeight="1">
      <c r="A22" s="16"/>
      <c r="B22" s="16"/>
      <c r="C22" s="12"/>
      <c r="D22" s="18"/>
      <c r="E22" s="590" t="s">
        <v>666</v>
      </c>
      <c r="F22" s="996"/>
      <c r="G22" s="999"/>
      <c r="H22" s="998">
        <f>H16-SUM(H19,H21)</f>
        <v>-1.9999999999999574E-2</v>
      </c>
    </row>
    <row r="23" spans="1:8" ht="13.5" customHeight="1">
      <c r="A23" s="16"/>
      <c r="B23" s="16"/>
      <c r="C23" s="12"/>
      <c r="D23" s="18"/>
      <c r="E23" s="1014" t="s">
        <v>667</v>
      </c>
      <c r="F23" s="1015"/>
      <c r="G23" s="1016"/>
      <c r="H23" s="1017">
        <f>SUM(H13,H22)</f>
        <v>395.5200000000001</v>
      </c>
    </row>
    <row r="24" spans="1:8" ht="13.5" customHeight="1">
      <c r="A24" s="16"/>
      <c r="B24" s="16"/>
      <c r="C24" s="12"/>
      <c r="D24" s="18"/>
      <c r="H24" s="137"/>
    </row>
    <row r="25" spans="1:8" ht="12.75" customHeight="1">
      <c r="A25" s="16"/>
      <c r="B25" s="16"/>
      <c r="D25" s="18"/>
      <c r="F25" s="119"/>
      <c r="G25" s="119"/>
      <c r="H25" s="137"/>
    </row>
    <row r="26" spans="1:8">
      <c r="H26" s="137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2">
    <mergeCell ref="E3:H3"/>
    <mergeCell ref="C7:C10"/>
  </mergeCells>
  <phoneticPr fontId="18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4">
    <pageSetUpPr autoPageBreaks="0"/>
  </sheetPr>
  <dimension ref="A1:P23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15.42578125" style="14" customWidth="1"/>
    <col min="6" max="7" width="6.7109375" style="14" customWidth="1"/>
    <col min="8" max="12" width="6.7109375" style="213" customWidth="1"/>
    <col min="13" max="13" width="8.7109375" style="213" customWidth="1"/>
    <col min="14" max="14" width="7" style="213" customWidth="1"/>
    <col min="15" max="253" width="8.7109375" style="213" customWidth="1"/>
    <col min="254" max="16384" width="8.7109375" style="213"/>
  </cols>
  <sheetData>
    <row r="1" spans="1:16" s="32" customFormat="1" ht="0.75" customHeight="1"/>
    <row r="2" spans="1:16" s="32" customFormat="1" ht="21" customHeight="1">
      <c r="E2" s="15"/>
      <c r="G2" s="15"/>
      <c r="L2" s="92" t="s">
        <v>50</v>
      </c>
      <c r="N2" s="15"/>
    </row>
    <row r="3" spans="1:16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N3" s="15"/>
    </row>
    <row r="4" spans="1:16" s="25" customFormat="1" ht="20.25" customHeight="1">
      <c r="B4" s="16"/>
      <c r="C4" s="6" t="str">
        <f>Indice!C4</f>
        <v>Producción de energía eléctrica</v>
      </c>
    </row>
    <row r="5" spans="1:16" s="25" customFormat="1" ht="12.75" customHeight="1">
      <c r="B5" s="16"/>
      <c r="C5" s="7"/>
    </row>
    <row r="6" spans="1:16" s="25" customFormat="1" ht="13.5" customHeight="1">
      <c r="B6" s="16"/>
      <c r="C6" s="12"/>
      <c r="D6" s="33"/>
      <c r="E6" s="33"/>
      <c r="M6" s="27"/>
    </row>
    <row r="7" spans="1:16" s="16" customFormat="1" ht="12.75" customHeight="1">
      <c r="A7" s="25"/>
      <c r="C7" s="1077" t="s">
        <v>563</v>
      </c>
      <c r="D7" s="33"/>
      <c r="E7" s="200"/>
      <c r="F7" s="201" t="s">
        <v>15</v>
      </c>
      <c r="G7" s="21"/>
      <c r="H7" s="202" t="s">
        <v>145</v>
      </c>
      <c r="I7" s="21"/>
      <c r="J7" s="21"/>
      <c r="K7" s="20" t="s">
        <v>182</v>
      </c>
      <c r="L7" s="21"/>
      <c r="M7" s="27"/>
    </row>
    <row r="8" spans="1:16" s="14" customFormat="1" ht="12.75" customHeight="1">
      <c r="A8" s="25"/>
      <c r="B8" s="16"/>
      <c r="C8" s="1077"/>
      <c r="D8" s="33"/>
      <c r="E8" s="203" t="s">
        <v>183</v>
      </c>
      <c r="F8" s="21" t="s">
        <v>184</v>
      </c>
      <c r="G8" s="21">
        <v>2014</v>
      </c>
      <c r="H8" s="21">
        <v>2015</v>
      </c>
      <c r="I8" s="117" t="s">
        <v>177</v>
      </c>
      <c r="J8" s="21">
        <v>2014</v>
      </c>
      <c r="K8" s="21">
        <v>2015</v>
      </c>
      <c r="L8" s="117" t="s">
        <v>177</v>
      </c>
      <c r="M8" s="32"/>
      <c r="N8" s="204"/>
    </row>
    <row r="9" spans="1:16" s="14" customFormat="1" ht="12.75" customHeight="1">
      <c r="A9" s="25"/>
      <c r="B9" s="16"/>
      <c r="C9" s="1077"/>
      <c r="D9" s="33"/>
      <c r="E9" s="984" t="s">
        <v>185</v>
      </c>
      <c r="F9" s="977">
        <v>4749.1099999999997</v>
      </c>
      <c r="G9" s="977">
        <v>11625.766534</v>
      </c>
      <c r="H9" s="977">
        <v>7762.5341079999989</v>
      </c>
      <c r="I9" s="985">
        <f t="shared" ref="I9:I17" si="0">((H9/G9)-1)*100</f>
        <v>-33.229915762559223</v>
      </c>
      <c r="J9" s="977">
        <v>10818.986409065039</v>
      </c>
      <c r="K9" s="977">
        <v>6683.2735483265187</v>
      </c>
      <c r="L9" s="985">
        <f>((K9/J9)-1)*100</f>
        <v>-38.226435493747168</v>
      </c>
      <c r="M9" s="205"/>
      <c r="N9" s="206"/>
      <c r="O9" s="32"/>
      <c r="P9" s="28"/>
    </row>
    <row r="10" spans="1:16" s="14" customFormat="1" ht="12.75" customHeight="1">
      <c r="A10" s="25"/>
      <c r="B10" s="16"/>
      <c r="C10" s="1077"/>
      <c r="D10" s="33"/>
      <c r="E10" s="984" t="s">
        <v>186</v>
      </c>
      <c r="F10" s="977">
        <v>3785.07</v>
      </c>
      <c r="G10" s="977">
        <v>9482.3269999999993</v>
      </c>
      <c r="H10" s="977">
        <v>7016.3545000000004</v>
      </c>
      <c r="I10" s="985">
        <f t="shared" si="0"/>
        <v>-26.005984606942988</v>
      </c>
      <c r="J10" s="977">
        <v>9450.3941379351272</v>
      </c>
      <c r="K10" s="977">
        <v>5446.8427210458212</v>
      </c>
      <c r="L10" s="985">
        <f t="shared" ref="L10:L17" si="1">((K10/J10)-1)*100</f>
        <v>-42.363856559363199</v>
      </c>
      <c r="M10" s="205"/>
      <c r="N10" s="206"/>
      <c r="O10" s="32"/>
      <c r="P10" s="28"/>
    </row>
    <row r="11" spans="1:16" s="14" customFormat="1" ht="12.75" customHeight="1">
      <c r="A11" s="25"/>
      <c r="B11" s="16"/>
      <c r="C11" s="32"/>
      <c r="D11" s="33"/>
      <c r="E11" s="984" t="s">
        <v>187</v>
      </c>
      <c r="F11" s="977">
        <v>5109.0900000000011</v>
      </c>
      <c r="G11" s="977">
        <v>5507.6710000000003</v>
      </c>
      <c r="H11" s="977">
        <v>3675.1730090000001</v>
      </c>
      <c r="I11" s="985">
        <f t="shared" si="0"/>
        <v>-33.271740287319275</v>
      </c>
      <c r="J11" s="977">
        <v>4475.1451218228167</v>
      </c>
      <c r="K11" s="977">
        <v>1531.397583509714</v>
      </c>
      <c r="L11" s="985">
        <f t="shared" si="1"/>
        <v>-65.779934687661139</v>
      </c>
      <c r="M11" s="205"/>
      <c r="N11" s="206"/>
      <c r="O11" s="32"/>
      <c r="P11" s="28"/>
    </row>
    <row r="12" spans="1:16" s="14" customFormat="1" ht="12.75" customHeight="1">
      <c r="A12" s="25"/>
      <c r="B12" s="16"/>
      <c r="C12" s="32"/>
      <c r="D12" s="33"/>
      <c r="E12" s="984" t="s">
        <v>188</v>
      </c>
      <c r="F12" s="977">
        <v>222.35999999999999</v>
      </c>
      <c r="G12" s="977">
        <v>191.447</v>
      </c>
      <c r="H12" s="977">
        <v>129.80731</v>
      </c>
      <c r="I12" s="985">
        <f t="shared" si="0"/>
        <v>-32.196738522933245</v>
      </c>
      <c r="J12" s="977">
        <v>200.8922947468869</v>
      </c>
      <c r="K12" s="977">
        <v>2.5897011717036413</v>
      </c>
      <c r="L12" s="985">
        <f t="shared" si="1"/>
        <v>-98.71090069683035</v>
      </c>
      <c r="M12" s="205"/>
      <c r="N12" s="206"/>
      <c r="O12" s="32"/>
      <c r="P12" s="28"/>
    </row>
    <row r="13" spans="1:16" s="14" customFormat="1" ht="12.75" customHeight="1">
      <c r="A13" s="25"/>
      <c r="B13" s="16"/>
      <c r="C13" s="32"/>
      <c r="D13" s="33"/>
      <c r="E13" s="984" t="s">
        <v>189</v>
      </c>
      <c r="F13" s="977">
        <v>1010.9700000000004</v>
      </c>
      <c r="G13" s="977">
        <v>925.8</v>
      </c>
      <c r="H13" s="977">
        <v>608.42600000000004</v>
      </c>
      <c r="I13" s="985">
        <f t="shared" si="0"/>
        <v>-34.281054223374376</v>
      </c>
      <c r="J13" s="977">
        <v>589.57868354309585</v>
      </c>
      <c r="K13" s="977">
        <v>158.71613470571901</v>
      </c>
      <c r="L13" s="985">
        <f t="shared" si="1"/>
        <v>-73.079736575293339</v>
      </c>
      <c r="M13" s="205"/>
      <c r="N13" s="206"/>
      <c r="O13" s="32"/>
      <c r="P13" s="28"/>
    </row>
    <row r="14" spans="1:16" s="14" customFormat="1" ht="12.75" customHeight="1">
      <c r="A14" s="25"/>
      <c r="B14" s="16"/>
      <c r="C14" s="32"/>
      <c r="D14" s="33"/>
      <c r="E14" s="986" t="s">
        <v>190</v>
      </c>
      <c r="F14" s="858">
        <v>3371.3199999999988</v>
      </c>
      <c r="G14" s="858">
        <v>7725.8630000000003</v>
      </c>
      <c r="H14" s="858">
        <v>6102.0111459999998</v>
      </c>
      <c r="I14" s="987">
        <f t="shared" si="0"/>
        <v>-21.018387900484392</v>
      </c>
      <c r="J14" s="858">
        <v>7351.8376568870308</v>
      </c>
      <c r="K14" s="858">
        <v>5125.8915622405202</v>
      </c>
      <c r="L14" s="987">
        <f t="shared" si="1"/>
        <v>-30.277410880547617</v>
      </c>
      <c r="M14" s="205"/>
      <c r="N14" s="206"/>
      <c r="O14" s="32"/>
      <c r="P14" s="28"/>
    </row>
    <row r="15" spans="1:16" s="14" customFormat="1" ht="16.5" customHeight="1">
      <c r="A15" s="25"/>
      <c r="B15" s="16"/>
      <c r="C15" s="35"/>
      <c r="D15" s="33"/>
      <c r="E15" s="924" t="s">
        <v>564</v>
      </c>
      <c r="F15" s="976">
        <f>SUM(F9:F14)</f>
        <v>18247.920000000002</v>
      </c>
      <c r="G15" s="976">
        <f>SUM(G9:G14)</f>
        <v>35458.874534000002</v>
      </c>
      <c r="H15" s="976">
        <f>SUM(H9:H14)</f>
        <v>25294.306073</v>
      </c>
      <c r="I15" s="988">
        <f t="shared" si="0"/>
        <v>-28.66579550135928</v>
      </c>
      <c r="J15" s="976">
        <f>SUM(J9:J14)</f>
        <v>32886.834303999996</v>
      </c>
      <c r="K15" s="976">
        <f>SUM(K9:K14)</f>
        <v>18948.711250999997</v>
      </c>
      <c r="L15" s="988">
        <f t="shared" si="1"/>
        <v>-42.382075830584633</v>
      </c>
      <c r="M15" s="205"/>
      <c r="N15" s="32"/>
    </row>
    <row r="16" spans="1:16" s="14" customFormat="1" ht="12.75" customHeight="1">
      <c r="A16" s="32"/>
      <c r="B16" s="32"/>
      <c r="C16" s="32"/>
      <c r="D16" s="32"/>
      <c r="E16" s="984" t="s">
        <v>472</v>
      </c>
      <c r="F16" s="977">
        <v>2103.7959999999998</v>
      </c>
      <c r="G16" s="977">
        <v>7069.52</v>
      </c>
      <c r="H16" s="977">
        <v>5520.9179999999997</v>
      </c>
      <c r="I16" s="985">
        <f t="shared" si="0"/>
        <v>-21.905334449863645</v>
      </c>
      <c r="J16" s="638" t="s">
        <v>59</v>
      </c>
      <c r="K16" s="638" t="s">
        <v>59</v>
      </c>
      <c r="L16" s="638" t="s">
        <v>59</v>
      </c>
      <c r="M16" s="32"/>
      <c r="N16" s="204"/>
    </row>
    <row r="17" spans="1:13" s="14" customFormat="1" ht="15.6" customHeight="1">
      <c r="A17" s="32"/>
      <c r="B17" s="32"/>
      <c r="C17" s="32"/>
      <c r="D17" s="32"/>
      <c r="E17" s="1045" t="s">
        <v>0</v>
      </c>
      <c r="F17" s="1046">
        <f>SUM(F15:F16)</f>
        <v>20351.716</v>
      </c>
      <c r="G17" s="1046">
        <f t="shared" ref="G17:J17" si="2">SUM(G15:G16)</f>
        <v>42528.394534000006</v>
      </c>
      <c r="H17" s="1046">
        <f>SUM(H15:H16)</f>
        <v>30815.224072999998</v>
      </c>
      <c r="I17" s="1047">
        <f t="shared" si="0"/>
        <v>-27.542000090400144</v>
      </c>
      <c r="J17" s="1046">
        <f t="shared" si="2"/>
        <v>32886.834303999996</v>
      </c>
      <c r="K17" s="1046">
        <f>SUM(K15:K16)</f>
        <v>18948.711250999997</v>
      </c>
      <c r="L17" s="1047">
        <f t="shared" si="1"/>
        <v>-42.382075830584633</v>
      </c>
      <c r="M17" s="32"/>
    </row>
    <row r="18" spans="1:13" s="14" customFormat="1" ht="27.6" customHeight="1">
      <c r="A18" s="32"/>
      <c r="B18" s="32"/>
      <c r="C18" s="32"/>
      <c r="D18" s="32"/>
      <c r="E18" s="1091" t="s">
        <v>562</v>
      </c>
      <c r="F18" s="1091"/>
      <c r="G18" s="1091"/>
      <c r="H18" s="1091"/>
      <c r="I18" s="1091"/>
      <c r="J18" s="1091"/>
      <c r="K18" s="1091"/>
      <c r="L18" s="1091"/>
    </row>
    <row r="19" spans="1:13" s="14" customFormat="1" ht="12.75" customHeight="1">
      <c r="A19" s="32"/>
      <c r="B19" s="32"/>
      <c r="C19" s="32"/>
      <c r="D19" s="32"/>
      <c r="G19" s="210"/>
      <c r="H19" s="210"/>
    </row>
    <row r="20" spans="1:13" s="14" customFormat="1" ht="12.75" customHeight="1">
      <c r="A20" s="32"/>
      <c r="B20" s="32"/>
      <c r="C20" s="32"/>
      <c r="D20" s="32"/>
      <c r="E20" s="16"/>
      <c r="G20" s="210"/>
      <c r="H20" s="210"/>
    </row>
    <row r="21" spans="1:13" s="14" customFormat="1" ht="12.75" customHeight="1">
      <c r="A21" s="32"/>
      <c r="B21" s="32"/>
      <c r="C21" s="32"/>
      <c r="D21" s="32"/>
      <c r="E21" s="16"/>
      <c r="F21" s="12"/>
      <c r="G21" s="211"/>
      <c r="H21" s="210"/>
    </row>
    <row r="22" spans="1:13" ht="12" customHeight="1">
      <c r="G22" s="210"/>
      <c r="H22" s="212"/>
    </row>
    <row r="23" spans="1:13">
      <c r="G23" s="210"/>
      <c r="H23" s="212"/>
    </row>
  </sheetData>
  <mergeCells count="3">
    <mergeCell ref="E3:L3"/>
    <mergeCell ref="C7:C10"/>
    <mergeCell ref="E18:L1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ignoredErrors>
    <ignoredError sqref="G15:H17 J15:L17" formulaRange="1"/>
    <ignoredError sqref="I15:I17" formula="1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autoPageBreaks="0"/>
  </sheetPr>
  <dimension ref="A1:S31"/>
  <sheetViews>
    <sheetView showGridLines="0" showRowColHeaders="0" showOutlineSymbols="0" zoomScaleNormal="100" zoomScaleSheetLayoutView="82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13" width="8.7109375" style="26" customWidth="1"/>
    <col min="14" max="14" width="8.140625" style="26" customWidth="1"/>
    <col min="15" max="15" width="11.140625" style="26" customWidth="1"/>
    <col min="16" max="16" width="9.140625" style="26" customWidth="1"/>
    <col min="17" max="17" width="10.28515625" style="26" customWidth="1"/>
    <col min="18" max="16384" width="8.7109375" style="26"/>
  </cols>
  <sheetData>
    <row r="1" spans="1:19" s="32" customFormat="1" ht="0.75" customHeight="1"/>
    <row r="2" spans="1:19" s="32" customFormat="1" ht="21" customHeight="1">
      <c r="E2" s="15"/>
      <c r="H2" s="15"/>
      <c r="M2" s="92" t="s">
        <v>50</v>
      </c>
      <c r="N2" s="15"/>
    </row>
    <row r="3" spans="1:19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  <c r="N3" s="15"/>
    </row>
    <row r="4" spans="1:19" s="25" customFormat="1" ht="20.25" customHeight="1">
      <c r="B4" s="16"/>
      <c r="C4" s="6" t="str">
        <f>Indice!C4</f>
        <v>Producción de energía eléctrica</v>
      </c>
    </row>
    <row r="5" spans="1:19" s="25" customFormat="1" ht="12.75" customHeight="1">
      <c r="B5" s="16"/>
      <c r="C5" s="7"/>
    </row>
    <row r="6" spans="1:19" s="25" customFormat="1" ht="13.5" customHeight="1">
      <c r="B6" s="16"/>
      <c r="C6" s="12"/>
      <c r="D6" s="33"/>
      <c r="E6" s="33"/>
    </row>
    <row r="7" spans="1:19" ht="12.75" customHeight="1">
      <c r="A7" s="25"/>
      <c r="B7" s="16"/>
      <c r="C7" s="1086" t="s">
        <v>555</v>
      </c>
      <c r="D7" s="33"/>
      <c r="E7" s="198"/>
      <c r="F7" s="1093">
        <v>2014</v>
      </c>
      <c r="G7" s="1093"/>
      <c r="H7" s="1093"/>
      <c r="I7" s="1093"/>
      <c r="J7" s="1093">
        <v>2015</v>
      </c>
      <c r="K7" s="1093"/>
      <c r="L7" s="1093"/>
      <c r="M7" s="1093"/>
      <c r="N7" s="219"/>
      <c r="O7" s="219"/>
      <c r="P7" s="219"/>
      <c r="Q7" s="219"/>
      <c r="R7" s="32"/>
    </row>
    <row r="8" spans="1:19" ht="12.75" customHeight="1">
      <c r="A8" s="25"/>
      <c r="B8" s="16"/>
      <c r="C8" s="1086"/>
      <c r="D8" s="33"/>
      <c r="E8" s="220"/>
      <c r="F8" s="221" t="s">
        <v>9</v>
      </c>
      <c r="G8" s="221"/>
      <c r="H8" s="221" t="s">
        <v>194</v>
      </c>
      <c r="I8" s="221"/>
      <c r="J8" s="221" t="s">
        <v>9</v>
      </c>
      <c r="K8" s="221"/>
      <c r="L8" s="1094" t="s">
        <v>194</v>
      </c>
      <c r="M8" s="1094"/>
      <c r="N8" s="219"/>
      <c r="O8" s="219"/>
      <c r="P8" s="219"/>
      <c r="Q8" s="219"/>
      <c r="R8" s="32"/>
    </row>
    <row r="9" spans="1:19" ht="12.75" customHeight="1">
      <c r="A9" s="25"/>
      <c r="B9" s="16"/>
      <c r="C9" s="1086"/>
      <c r="D9" s="33"/>
      <c r="E9" s="19"/>
      <c r="F9" s="21" t="s">
        <v>195</v>
      </c>
      <c r="G9" s="21" t="s">
        <v>196</v>
      </c>
      <c r="H9" s="21" t="s">
        <v>195</v>
      </c>
      <c r="I9" s="21" t="s">
        <v>196</v>
      </c>
      <c r="J9" s="21" t="s">
        <v>195</v>
      </c>
      <c r="K9" s="21" t="s">
        <v>196</v>
      </c>
      <c r="L9" s="21" t="s">
        <v>195</v>
      </c>
      <c r="M9" s="21" t="s">
        <v>196</v>
      </c>
      <c r="N9" s="222"/>
      <c r="O9" s="223"/>
      <c r="P9" s="222"/>
      <c r="Q9" s="223"/>
      <c r="R9" s="32"/>
    </row>
    <row r="10" spans="1:19" ht="12.75" customHeight="1">
      <c r="A10" s="25"/>
      <c r="B10" s="16"/>
      <c r="C10" s="1086"/>
      <c r="D10" s="33"/>
      <c r="E10" s="980" t="s">
        <v>197</v>
      </c>
      <c r="F10" s="981">
        <v>5747.0371870000017</v>
      </c>
      <c r="G10" s="981">
        <v>5747.0371870000017</v>
      </c>
      <c r="H10" s="982">
        <v>1.5693195388038443</v>
      </c>
      <c r="I10" s="982">
        <v>1.5693195388038443</v>
      </c>
      <c r="J10" s="981">
        <v>1978.9359420000005</v>
      </c>
      <c r="K10" s="981">
        <v>1978.9359420000005</v>
      </c>
      <c r="L10" s="982">
        <v>0.54037980593665347</v>
      </c>
      <c r="M10" s="982">
        <v>0.54037980593665347</v>
      </c>
      <c r="N10" s="207"/>
      <c r="O10" s="207"/>
      <c r="P10" s="207"/>
      <c r="Q10" s="207"/>
      <c r="R10" s="209"/>
      <c r="S10" s="209"/>
    </row>
    <row r="11" spans="1:19" ht="12.75" customHeight="1">
      <c r="A11" s="25"/>
      <c r="B11" s="16"/>
      <c r="D11" s="33"/>
      <c r="E11" s="636" t="s">
        <v>198</v>
      </c>
      <c r="F11" s="981">
        <v>5964.0671419999971</v>
      </c>
      <c r="G11" s="981">
        <v>11711.104328999998</v>
      </c>
      <c r="H11" s="982">
        <v>2.1255056352692421</v>
      </c>
      <c r="I11" s="982">
        <v>1.8106018609283401</v>
      </c>
      <c r="J11" s="981">
        <v>3495.243766999999</v>
      </c>
      <c r="K11" s="981">
        <v>5474.1797090000009</v>
      </c>
      <c r="L11" s="982">
        <v>1.2456533681656186</v>
      </c>
      <c r="M11" s="982">
        <v>0.84633862782929381</v>
      </c>
      <c r="N11" s="207"/>
      <c r="O11" s="207"/>
      <c r="P11" s="207"/>
      <c r="Q11" s="207"/>
      <c r="R11" s="209"/>
      <c r="S11" s="209"/>
    </row>
    <row r="12" spans="1:19" ht="12.75" customHeight="1">
      <c r="A12" s="25"/>
      <c r="B12" s="16"/>
      <c r="D12" s="33"/>
      <c r="E12" s="636" t="s">
        <v>199</v>
      </c>
      <c r="F12" s="981">
        <v>4264.532850999999</v>
      </c>
      <c r="G12" s="981">
        <v>15975.63718</v>
      </c>
      <c r="H12" s="982">
        <v>1.3824441850718883</v>
      </c>
      <c r="I12" s="982">
        <v>1.6723424748902429</v>
      </c>
      <c r="J12" s="981">
        <v>3336.9787050000004</v>
      </c>
      <c r="K12" s="981">
        <v>8811.1584139999995</v>
      </c>
      <c r="L12" s="982">
        <v>1.0817566583768292</v>
      </c>
      <c r="M12" s="982">
        <v>0.9223591086035634</v>
      </c>
      <c r="N12" s="207"/>
      <c r="O12" s="207"/>
      <c r="P12" s="207"/>
      <c r="Q12" s="207"/>
      <c r="R12" s="209"/>
      <c r="S12" s="209"/>
    </row>
    <row r="13" spans="1:19" ht="12.75" customHeight="1">
      <c r="A13" s="25"/>
      <c r="B13" s="16"/>
      <c r="D13" s="33"/>
      <c r="E13" s="636" t="s">
        <v>200</v>
      </c>
      <c r="F13" s="981">
        <v>4602.5829220000005</v>
      </c>
      <c r="G13" s="981">
        <v>20578.220102000003</v>
      </c>
      <c r="H13" s="982">
        <v>1.6098936701847737</v>
      </c>
      <c r="I13" s="982">
        <v>1.6579579913575158</v>
      </c>
      <c r="J13" s="981">
        <v>2210.9048669999997</v>
      </c>
      <c r="K13" s="981">
        <v>11022.063281000001</v>
      </c>
      <c r="L13" s="982">
        <v>0.77333136873009245</v>
      </c>
      <c r="M13" s="982">
        <v>0.88803199729631266</v>
      </c>
      <c r="N13" s="207"/>
      <c r="O13" s="207"/>
      <c r="P13" s="207"/>
      <c r="Q13" s="207"/>
      <c r="R13" s="209"/>
      <c r="S13" s="209"/>
    </row>
    <row r="14" spans="1:19" ht="12.75" customHeight="1">
      <c r="A14" s="25"/>
      <c r="B14" s="16"/>
      <c r="D14" s="33"/>
      <c r="E14" s="636" t="s">
        <v>201</v>
      </c>
      <c r="F14" s="981">
        <v>1943.5759430000005</v>
      </c>
      <c r="G14" s="981">
        <v>22521.796045000006</v>
      </c>
      <c r="H14" s="982">
        <v>0.7392321157493601</v>
      </c>
      <c r="I14" s="982">
        <v>1.4973634286102975</v>
      </c>
      <c r="J14" s="981">
        <v>1985.5529909999996</v>
      </c>
      <c r="K14" s="981">
        <v>13007.616271999997</v>
      </c>
      <c r="L14" s="982">
        <v>0.75519793489715947</v>
      </c>
      <c r="M14" s="982">
        <v>0.86481241816471699</v>
      </c>
      <c r="N14" s="207"/>
      <c r="O14" s="207"/>
      <c r="P14" s="207"/>
      <c r="Q14" s="207"/>
      <c r="R14" s="209"/>
      <c r="S14" s="209"/>
    </row>
    <row r="15" spans="1:19" ht="12.75" customHeight="1">
      <c r="A15" s="25"/>
      <c r="B15" s="16"/>
      <c r="C15" s="35"/>
      <c r="D15" s="33"/>
      <c r="E15" s="636" t="s">
        <v>202</v>
      </c>
      <c r="F15" s="981">
        <v>1396.7192059999998</v>
      </c>
      <c r="G15" s="981">
        <v>23918.515251000004</v>
      </c>
      <c r="H15" s="982">
        <v>0.87285358448478523</v>
      </c>
      <c r="I15" s="982">
        <v>1.4373119356889377</v>
      </c>
      <c r="J15" s="981">
        <v>1098.3512879999996</v>
      </c>
      <c r="K15" s="981">
        <v>14105.967559999994</v>
      </c>
      <c r="L15" s="982">
        <v>0.68639412606049643</v>
      </c>
      <c r="M15" s="982">
        <v>0.84765610764996335</v>
      </c>
      <c r="N15" s="207"/>
      <c r="O15" s="207"/>
      <c r="P15" s="207"/>
      <c r="Q15" s="207"/>
      <c r="R15" s="209"/>
      <c r="S15" s="209"/>
    </row>
    <row r="16" spans="1:19" ht="12.75" customHeight="1">
      <c r="E16" s="636" t="s">
        <v>203</v>
      </c>
      <c r="F16" s="981">
        <v>766.18240200000014</v>
      </c>
      <c r="G16" s="981">
        <v>24684.697652999992</v>
      </c>
      <c r="H16" s="982">
        <v>1.2285909137869602</v>
      </c>
      <c r="I16" s="982">
        <v>1.4297726493346135</v>
      </c>
      <c r="J16" s="981">
        <v>237.07508200000009</v>
      </c>
      <c r="K16" s="981">
        <v>14343.042641999993</v>
      </c>
      <c r="L16" s="982">
        <v>0.38015528791863135</v>
      </c>
      <c r="M16" s="982">
        <v>0.83076934407091518</v>
      </c>
      <c r="N16" s="207"/>
      <c r="O16" s="207"/>
      <c r="P16" s="207"/>
      <c r="Q16" s="207"/>
      <c r="R16" s="209"/>
      <c r="S16" s="209"/>
    </row>
    <row r="17" spans="5:19" ht="12.75" customHeight="1">
      <c r="E17" s="636" t="s">
        <v>204</v>
      </c>
      <c r="F17" s="981">
        <v>362.85370699999959</v>
      </c>
      <c r="G17" s="981">
        <v>25047.551360000005</v>
      </c>
      <c r="H17" s="982">
        <v>1.0356057146622324</v>
      </c>
      <c r="I17" s="982">
        <v>1.4219323799630135</v>
      </c>
      <c r="J17" s="981">
        <v>333.39778199999989</v>
      </c>
      <c r="K17" s="981">
        <v>14676.440423999993</v>
      </c>
      <c r="L17" s="982">
        <v>0.95153678089587057</v>
      </c>
      <c r="M17" s="982">
        <v>0.8331714969476236</v>
      </c>
      <c r="N17" s="207"/>
      <c r="O17" s="207"/>
      <c r="P17" s="207"/>
      <c r="Q17" s="207"/>
      <c r="R17" s="209"/>
      <c r="S17" s="209"/>
    </row>
    <row r="18" spans="5:19" ht="12.75" customHeight="1">
      <c r="E18" s="636" t="s">
        <v>205</v>
      </c>
      <c r="F18" s="981">
        <v>614.65575900000022</v>
      </c>
      <c r="G18" s="981">
        <v>25662.207118999999</v>
      </c>
      <c r="H18" s="982">
        <v>1.132174142241658</v>
      </c>
      <c r="I18" s="982">
        <v>1.4132690400576144</v>
      </c>
      <c r="J18" s="981">
        <v>568.365587</v>
      </c>
      <c r="K18" s="981">
        <v>15244.806010999997</v>
      </c>
      <c r="L18" s="982">
        <v>1.0469092846186141</v>
      </c>
      <c r="M18" s="982">
        <v>0.83956193857849581</v>
      </c>
      <c r="N18" s="207"/>
      <c r="O18" s="207"/>
      <c r="P18" s="207"/>
      <c r="Q18" s="207"/>
      <c r="R18" s="209"/>
      <c r="S18" s="209"/>
    </row>
    <row r="19" spans="5:19" ht="12.75" customHeight="1">
      <c r="E19" s="636" t="s">
        <v>206</v>
      </c>
      <c r="F19" s="981">
        <v>1510.7366039999995</v>
      </c>
      <c r="G19" s="981">
        <v>27172.943722999997</v>
      </c>
      <c r="H19" s="982">
        <v>1.1360289297379744</v>
      </c>
      <c r="I19" s="982">
        <v>1.3943503679541396</v>
      </c>
      <c r="J19" s="981">
        <v>1177.9388510000001</v>
      </c>
      <c r="K19" s="981">
        <v>16422.744861999992</v>
      </c>
      <c r="L19" s="982">
        <v>0.88577493168247201</v>
      </c>
      <c r="M19" s="982">
        <v>0.84271548105272776</v>
      </c>
      <c r="N19" s="207"/>
      <c r="O19" s="207"/>
      <c r="P19" s="207"/>
      <c r="Q19" s="207"/>
      <c r="R19" s="209"/>
      <c r="S19" s="209"/>
    </row>
    <row r="20" spans="5:19" ht="12.75" customHeight="1">
      <c r="E20" s="636" t="s">
        <v>207</v>
      </c>
      <c r="F20" s="981">
        <v>2813.6047990000002</v>
      </c>
      <c r="G20" s="981">
        <v>29986.548521999997</v>
      </c>
      <c r="H20" s="982">
        <v>1.2246042526100738</v>
      </c>
      <c r="I20" s="982">
        <v>1.3764484058609021</v>
      </c>
      <c r="J20" s="981">
        <v>1578.9177849999999</v>
      </c>
      <c r="K20" s="981">
        <v>18001.662646999994</v>
      </c>
      <c r="L20" s="982">
        <v>0.68721429346434593</v>
      </c>
      <c r="M20" s="982">
        <v>0.82631583408573828</v>
      </c>
      <c r="N20" s="207"/>
      <c r="O20" s="207"/>
      <c r="P20" s="207"/>
      <c r="Q20" s="207"/>
      <c r="R20" s="209"/>
      <c r="S20" s="209"/>
    </row>
    <row r="21" spans="5:19" ht="12.75" customHeight="1">
      <c r="E21" s="917" t="s">
        <v>208</v>
      </c>
      <c r="F21" s="950">
        <v>2900.2857819999995</v>
      </c>
      <c r="G21" s="950">
        <v>32886.834303999996</v>
      </c>
      <c r="H21" s="983">
        <v>0.93903156231106522</v>
      </c>
      <c r="I21" s="983">
        <v>1.3221346635397908</v>
      </c>
      <c r="J21" s="950">
        <v>947.04860399999973</v>
      </c>
      <c r="K21" s="950">
        <v>18948.711250999997</v>
      </c>
      <c r="L21" s="983">
        <v>0.30662789705688154</v>
      </c>
      <c r="M21" s="983">
        <v>0.76178654785591171</v>
      </c>
      <c r="N21" s="207"/>
      <c r="O21" s="207"/>
      <c r="P21" s="207"/>
      <c r="Q21" s="207"/>
      <c r="R21" s="209"/>
      <c r="S21" s="209"/>
    </row>
    <row r="22" spans="5:19" ht="22.5" customHeight="1">
      <c r="E22" s="1092" t="s">
        <v>565</v>
      </c>
      <c r="F22" s="1091"/>
      <c r="G22" s="1091"/>
      <c r="H22" s="1091"/>
      <c r="I22" s="1091"/>
      <c r="J22" s="1091"/>
      <c r="K22" s="1091"/>
      <c r="L22" s="1091"/>
      <c r="M22" s="1091"/>
      <c r="N22" s="119"/>
      <c r="O22" s="119"/>
      <c r="P22" s="119"/>
      <c r="Q22" s="119"/>
      <c r="R22" s="32"/>
    </row>
    <row r="23" spans="5:19" ht="12.75" customHeight="1">
      <c r="F23" s="121"/>
      <c r="G23" s="208"/>
      <c r="H23" s="32"/>
      <c r="I23" s="32"/>
      <c r="J23" s="207"/>
      <c r="K23" s="208"/>
      <c r="L23" s="32"/>
      <c r="M23" s="383"/>
      <c r="N23" s="224"/>
      <c r="O23" s="224"/>
      <c r="P23" s="224"/>
      <c r="Q23" s="224"/>
      <c r="R23" s="32"/>
    </row>
    <row r="24" spans="5:19" ht="12.75" customHeight="1">
      <c r="F24" s="29"/>
      <c r="P24" s="29"/>
    </row>
    <row r="25" spans="5:19" ht="12.75" customHeight="1">
      <c r="F25" s="29"/>
      <c r="P25" s="29"/>
    </row>
    <row r="26" spans="5:19" ht="12.75" customHeight="1">
      <c r="F26" s="29"/>
      <c r="P26" s="29"/>
    </row>
    <row r="27" spans="5:19" ht="12" customHeight="1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5:19">
      <c r="N28" s="40"/>
    </row>
    <row r="30" spans="5:19">
      <c r="L30" s="29"/>
      <c r="M30" s="29"/>
    </row>
    <row r="31" spans="5:19">
      <c r="L31" s="29"/>
      <c r="M31" s="29"/>
    </row>
  </sheetData>
  <mergeCells count="6">
    <mergeCell ref="C7:C10"/>
    <mergeCell ref="E22:M22"/>
    <mergeCell ref="E3:M3"/>
    <mergeCell ref="F7:I7"/>
    <mergeCell ref="J7:M7"/>
    <mergeCell ref="L8:M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autoPageBreaks="0"/>
  </sheetPr>
  <dimension ref="A1:CW39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8.7109375" style="26" bestFit="1" customWidth="1"/>
    <col min="6" max="17" width="5.7109375" style="26" customWidth="1"/>
    <col min="18" max="16384" width="8.7109375" style="26"/>
  </cols>
  <sheetData>
    <row r="1" spans="1:101" s="32" customFormat="1" ht="0.75" customHeight="1"/>
    <row r="2" spans="1:101" s="32" customFormat="1" ht="21" customHeight="1">
      <c r="E2" s="15"/>
      <c r="H2" s="15"/>
      <c r="Q2" s="92" t="s">
        <v>50</v>
      </c>
    </row>
    <row r="3" spans="1:101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</row>
    <row r="4" spans="1:101" s="25" customFormat="1" ht="20.25" customHeight="1">
      <c r="B4" s="16"/>
      <c r="C4" s="6" t="str">
        <f>Indice!C4</f>
        <v>Producción de energía eléctrica</v>
      </c>
    </row>
    <row r="5" spans="1:101" s="25" customFormat="1" ht="12.75" customHeight="1">
      <c r="B5" s="16"/>
      <c r="C5" s="7"/>
    </row>
    <row r="6" spans="1:101" s="25" customFormat="1" ht="13.5" customHeight="1">
      <c r="B6" s="16"/>
      <c r="C6" s="12"/>
      <c r="D6" s="33"/>
      <c r="E6" s="33"/>
    </row>
    <row r="7" spans="1:101" ht="12.75" customHeight="1">
      <c r="A7" s="25"/>
      <c r="B7" s="16"/>
      <c r="C7" s="1086" t="s">
        <v>475</v>
      </c>
      <c r="D7" s="33"/>
      <c r="E7" s="225"/>
      <c r="F7" s="1093">
        <v>2014</v>
      </c>
      <c r="G7" s="1093"/>
      <c r="H7" s="1093"/>
      <c r="I7" s="1093"/>
      <c r="J7" s="1093"/>
      <c r="K7" s="1093"/>
      <c r="L7" s="1093">
        <v>2015</v>
      </c>
      <c r="M7" s="1093"/>
      <c r="N7" s="1093"/>
      <c r="O7" s="1093"/>
      <c r="P7" s="1093"/>
      <c r="Q7" s="1093"/>
    </row>
    <row r="8" spans="1:101" ht="12.75" customHeight="1">
      <c r="A8" s="25"/>
      <c r="B8" s="16"/>
      <c r="C8" s="1086"/>
      <c r="D8" s="33"/>
      <c r="E8" s="226"/>
      <c r="F8" s="1094" t="s">
        <v>209</v>
      </c>
      <c r="G8" s="1094"/>
      <c r="H8" s="1094" t="s">
        <v>210</v>
      </c>
      <c r="I8" s="1094"/>
      <c r="J8" s="1094" t="s">
        <v>211</v>
      </c>
      <c r="K8" s="1094"/>
      <c r="L8" s="1094" t="s">
        <v>209</v>
      </c>
      <c r="M8" s="1094"/>
      <c r="N8" s="1094" t="s">
        <v>210</v>
      </c>
      <c r="O8" s="1094"/>
      <c r="P8" s="1094" t="s">
        <v>211</v>
      </c>
      <c r="Q8" s="1094"/>
    </row>
    <row r="9" spans="1:101" ht="12.75" customHeight="1">
      <c r="A9" s="25"/>
      <c r="B9" s="16"/>
      <c r="C9" s="1086"/>
      <c r="D9" s="33"/>
      <c r="E9" s="19"/>
      <c r="F9" s="21" t="s">
        <v>212</v>
      </c>
      <c r="G9" s="21" t="s">
        <v>213</v>
      </c>
      <c r="H9" s="21" t="s">
        <v>212</v>
      </c>
      <c r="I9" s="21" t="s">
        <v>213</v>
      </c>
      <c r="J9" s="21" t="s">
        <v>212</v>
      </c>
      <c r="K9" s="21" t="s">
        <v>213</v>
      </c>
      <c r="L9" s="21" t="s">
        <v>212</v>
      </c>
      <c r="M9" s="21" t="s">
        <v>213</v>
      </c>
      <c r="N9" s="21" t="s">
        <v>212</v>
      </c>
      <c r="O9" s="21" t="s">
        <v>213</v>
      </c>
      <c r="P9" s="21" t="s">
        <v>212</v>
      </c>
      <c r="Q9" s="21" t="s">
        <v>213</v>
      </c>
    </row>
    <row r="10" spans="1:101" ht="12.75" customHeight="1">
      <c r="A10" s="25"/>
      <c r="B10" s="16"/>
      <c r="C10" s="1086"/>
      <c r="D10" s="33"/>
      <c r="E10" s="636" t="s">
        <v>197</v>
      </c>
      <c r="F10" s="977">
        <f>'Data 2'!D110</f>
        <v>6314.4171130000004</v>
      </c>
      <c r="G10" s="978">
        <f>'Data 2'!I110</f>
        <v>70.419341144226436</v>
      </c>
      <c r="H10" s="977">
        <f>'Data 2'!D175</f>
        <v>6780.6819999999998</v>
      </c>
      <c r="I10" s="978">
        <f>'Data 2'!I175</f>
        <v>70.844697295801822</v>
      </c>
      <c r="J10" s="977">
        <f>'Data 2'!D45</f>
        <v>13095.099113</v>
      </c>
      <c r="K10" s="978">
        <f>'Data 2'!I45</f>
        <v>70.638952202739972</v>
      </c>
      <c r="L10" s="977">
        <f>'Data 2'!D122</f>
        <v>5594.5313720000004</v>
      </c>
      <c r="M10" s="978">
        <f>'Data 2'!I122</f>
        <v>62.391065743164376</v>
      </c>
      <c r="N10" s="977">
        <f>'Data 2'!D187</f>
        <v>6293.3819999999996</v>
      </c>
      <c r="O10" s="978">
        <f>'Data 2'!I187</f>
        <v>65.753377426761475</v>
      </c>
      <c r="P10" s="977">
        <f>'Data 2'!D57</f>
        <v>11887.913372000001</v>
      </c>
      <c r="Q10" s="978">
        <f>'Data 2'!I57</f>
        <v>64.127024715786234</v>
      </c>
      <c r="R10" s="452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</row>
    <row r="11" spans="1:101" ht="12.75" customHeight="1">
      <c r="A11" s="25"/>
      <c r="B11" s="16"/>
      <c r="D11" s="33"/>
      <c r="E11" s="636" t="s">
        <v>198</v>
      </c>
      <c r="F11" s="977">
        <f>'Data 2'!D111</f>
        <v>6672.184964</v>
      </c>
      <c r="G11" s="978">
        <f>'Data 2'!I111</f>
        <v>74.409222696101949</v>
      </c>
      <c r="H11" s="977">
        <f>'Data 2'!D176</f>
        <v>7456.1809999999996</v>
      </c>
      <c r="I11" s="978">
        <f>'Data 2'!I176</f>
        <v>77.902323973858216</v>
      </c>
      <c r="J11" s="977">
        <f>'Data 2'!D46</f>
        <v>14128.365964000001</v>
      </c>
      <c r="K11" s="978">
        <f>'Data 2'!I46</f>
        <v>76.212708237011284</v>
      </c>
      <c r="L11" s="977">
        <f>'Data 2'!D123</f>
        <v>5942.2675020000006</v>
      </c>
      <c r="M11" s="978">
        <f>'Data 2'!I123</f>
        <v>66.269072014911771</v>
      </c>
      <c r="N11" s="977">
        <f>'Data 2'!D188</f>
        <v>6679.3140000000003</v>
      </c>
      <c r="O11" s="978">
        <f>'Data 2'!I188</f>
        <v>69.785602462054896</v>
      </c>
      <c r="P11" s="977">
        <f>'Data 2'!D58</f>
        <v>12621.581502000001</v>
      </c>
      <c r="Q11" s="978">
        <f>'Data 2'!I58</f>
        <v>68.084654018209349</v>
      </c>
      <c r="R11" s="452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</row>
    <row r="12" spans="1:101" ht="12.75" customHeight="1">
      <c r="A12" s="25"/>
      <c r="B12" s="16"/>
      <c r="C12" s="143"/>
      <c r="D12" s="33"/>
      <c r="E12" s="636" t="s">
        <v>199</v>
      </c>
      <c r="F12" s="977">
        <f>'Data 2'!D112</f>
        <v>6458.7530470000002</v>
      </c>
      <c r="G12" s="978">
        <f>'Data 2'!I112</f>
        <v>72.028997458312972</v>
      </c>
      <c r="H12" s="977">
        <f>'Data 2'!D177</f>
        <v>7463.0959999999995</v>
      </c>
      <c r="I12" s="978">
        <f>'Data 2'!I177</f>
        <v>77.974572028228039</v>
      </c>
      <c r="J12" s="977">
        <f>'Data 2'!D47</f>
        <v>13921.849047</v>
      </c>
      <c r="K12" s="978">
        <f>'Data 2'!I47</f>
        <v>75.098693100269159</v>
      </c>
      <c r="L12" s="977">
        <f>'Data 2'!D124</f>
        <v>6160.4059859999998</v>
      </c>
      <c r="M12" s="978">
        <f>'Data 2'!I124</f>
        <v>68.701785604556491</v>
      </c>
      <c r="N12" s="977">
        <f>'Data 2'!D189</f>
        <v>6757.6679999999997</v>
      </c>
      <c r="O12" s="978">
        <f>'Data 2'!I189</f>
        <v>70.604246576601952</v>
      </c>
      <c r="P12" s="977">
        <f>'Data 2'!D59</f>
        <v>12918.073985999999</v>
      </c>
      <c r="Q12" s="978">
        <f>'Data 2'!I59</f>
        <v>69.684024761799648</v>
      </c>
      <c r="R12" s="452"/>
    </row>
    <row r="13" spans="1:101" ht="12.75" customHeight="1">
      <c r="A13" s="25"/>
      <c r="B13" s="16"/>
      <c r="C13" s="143"/>
      <c r="D13" s="33"/>
      <c r="E13" s="636" t="s">
        <v>200</v>
      </c>
      <c r="F13" s="977">
        <f>'Data 2'!D113</f>
        <v>6854.3820420000002</v>
      </c>
      <c r="G13" s="978">
        <f>'Data 2'!I113</f>
        <v>76.441112253215408</v>
      </c>
      <c r="H13" s="977">
        <f>'Data 2'!D178</f>
        <v>7493.2910000000002</v>
      </c>
      <c r="I13" s="978">
        <f>'Data 2'!I178</f>
        <v>78.290049974966564</v>
      </c>
      <c r="J13" s="977">
        <f>'Data 2'!D48</f>
        <v>14347.673042</v>
      </c>
      <c r="K13" s="978">
        <f>'Data 2'!I48</f>
        <v>77.395717396917945</v>
      </c>
      <c r="L13" s="977">
        <f>'Data 2'!D125</f>
        <v>6303.1671900000001</v>
      </c>
      <c r="M13" s="978">
        <f>'Data 2'!I125</f>
        <v>70.293880289897956</v>
      </c>
      <c r="N13" s="977">
        <f>'Data 2'!D190</f>
        <v>6900.5630000000001</v>
      </c>
      <c r="O13" s="978">
        <f>'Data 2'!I190</f>
        <v>72.097216313286793</v>
      </c>
      <c r="P13" s="977">
        <f>'Data 2'!D60</f>
        <v>13203.73019</v>
      </c>
      <c r="Q13" s="978">
        <f>'Data 2'!I60</f>
        <v>71.224941311315519</v>
      </c>
      <c r="R13" s="452"/>
    </row>
    <row r="14" spans="1:101" ht="12.75" customHeight="1">
      <c r="A14" s="25"/>
      <c r="B14" s="16"/>
      <c r="C14" s="143"/>
      <c r="D14" s="33"/>
      <c r="E14" s="636" t="s">
        <v>201</v>
      </c>
      <c r="F14" s="977">
        <f>'Data 2'!D114</f>
        <v>6789.4610220000004</v>
      </c>
      <c r="G14" s="978">
        <f>'Data 2'!I114</f>
        <v>75.717103152613078</v>
      </c>
      <c r="H14" s="977">
        <f>'Data 2'!D179</f>
        <v>7318.65</v>
      </c>
      <c r="I14" s="978">
        <f>'Data 2'!I179</f>
        <v>76.46539741340473</v>
      </c>
      <c r="J14" s="977">
        <f>'Data 2'!D49</f>
        <v>14108.111021999999</v>
      </c>
      <c r="K14" s="978">
        <f>'Data 2'!I49</f>
        <v>76.103446912033078</v>
      </c>
      <c r="L14" s="977">
        <f>'Data 2'!D126</f>
        <v>6224.3615760000002</v>
      </c>
      <c r="M14" s="978">
        <f>'Data 2'!I126</f>
        <v>69.415028082792247</v>
      </c>
      <c r="N14" s="977">
        <f>'Data 2'!D191</f>
        <v>6662.7529999999997</v>
      </c>
      <c r="O14" s="978">
        <f>'Data 2'!I191</f>
        <v>69.612572812247421</v>
      </c>
      <c r="P14" s="977">
        <f>'Data 2'!D61</f>
        <v>12887.114576</v>
      </c>
      <c r="Q14" s="978">
        <f>'Data 2'!I61</f>
        <v>69.517020276813042</v>
      </c>
      <c r="R14" s="452"/>
    </row>
    <row r="15" spans="1:101" ht="12.75" customHeight="1">
      <c r="A15" s="25"/>
      <c r="B15" s="16"/>
      <c r="C15" s="143"/>
      <c r="D15" s="33"/>
      <c r="E15" s="636" t="s">
        <v>202</v>
      </c>
      <c r="F15" s="977">
        <f>'Data 2'!D115</f>
        <v>6523.5887339999999</v>
      </c>
      <c r="G15" s="978">
        <f>'Data 2'!I115</f>
        <v>72.752054912305596</v>
      </c>
      <c r="H15" s="977">
        <f>'Data 2'!D180</f>
        <v>7042.6639999999998</v>
      </c>
      <c r="I15" s="978">
        <f>'Data 2'!I180</f>
        <v>73.581890322542904</v>
      </c>
      <c r="J15" s="977">
        <f>'Data 2'!D50</f>
        <v>13566.252734</v>
      </c>
      <c r="K15" s="978">
        <f>'Data 2'!I50</f>
        <v>73.180498305352273</v>
      </c>
      <c r="L15" s="977">
        <f>'Data 2'!D127</f>
        <v>5691.2957750000014</v>
      </c>
      <c r="M15" s="978">
        <f>'Data 2'!I127</f>
        <v>63.470197099793587</v>
      </c>
      <c r="N15" s="977">
        <f>'Data 2'!D192</f>
        <v>6227.4970000000003</v>
      </c>
      <c r="O15" s="978">
        <f>'Data 2'!I192</f>
        <v>65.065009666507592</v>
      </c>
      <c r="P15" s="977">
        <f>'Data 2'!D62</f>
        <v>11918.792775</v>
      </c>
      <c r="Q15" s="978">
        <f>'Data 2'!I62</f>
        <v>64.293597618651916</v>
      </c>
      <c r="R15" s="452"/>
    </row>
    <row r="16" spans="1:101" ht="12.75" customHeight="1">
      <c r="C16" s="143"/>
      <c r="E16" s="636" t="s">
        <v>203</v>
      </c>
      <c r="F16" s="977">
        <f>'Data 2'!D116</f>
        <v>5710.6864839999998</v>
      </c>
      <c r="G16" s="978">
        <f>'Data 2'!I116</f>
        <v>63.686445239196374</v>
      </c>
      <c r="H16" s="977">
        <f>'Data 2'!D181</f>
        <v>6747.6120000000001</v>
      </c>
      <c r="I16" s="978">
        <f>'Data 2'!I181</f>
        <v>70.499181293197339</v>
      </c>
      <c r="J16" s="977">
        <f>'Data 2'!D51</f>
        <v>12458.298484000001</v>
      </c>
      <c r="K16" s="978">
        <f>'Data 2'!I51</f>
        <v>67.203855697823144</v>
      </c>
      <c r="L16" s="977">
        <f>'Data 2'!D128</f>
        <v>4757.5008180000004</v>
      </c>
      <c r="M16" s="978">
        <f>'Data 2'!I128</f>
        <v>53.056373549815937</v>
      </c>
      <c r="N16" s="977">
        <f>'Data 2'!D193</f>
        <v>5691.3850000000002</v>
      </c>
      <c r="O16" s="978">
        <f>'Data 2'!I193</f>
        <v>59.463701072969812</v>
      </c>
      <c r="P16" s="977">
        <f>'Data 2'!D63</f>
        <v>10448.885818000001</v>
      </c>
      <c r="Q16" s="978">
        <f>'Data 2'!I63</f>
        <v>56.364471891385037</v>
      </c>
      <c r="R16" s="452"/>
    </row>
    <row r="17" spans="3:18" ht="12.75" customHeight="1">
      <c r="C17" s="143"/>
      <c r="E17" s="636" t="s">
        <v>204</v>
      </c>
      <c r="F17" s="977">
        <f>'Data 2'!D117</f>
        <v>4785.5822149999995</v>
      </c>
      <c r="G17" s="978">
        <f>'Data 2'!I117</f>
        <v>53.369541565130952</v>
      </c>
      <c r="H17" s="977">
        <f>'Data 2'!D182</f>
        <v>6397.2629999999999</v>
      </c>
      <c r="I17" s="978">
        <f>'Data 2'!I182</f>
        <v>66.83872813334014</v>
      </c>
      <c r="J17" s="977">
        <f>'Data 2'!D52</f>
        <v>11182.845214999999</v>
      </c>
      <c r="K17" s="978">
        <f>'Data 2'!I52</f>
        <v>60.323672376699818</v>
      </c>
      <c r="L17" s="977">
        <f>'Data 2'!D129</f>
        <v>4153.8528040000001</v>
      </c>
      <c r="M17" s="978">
        <f>'Data 2'!I129</f>
        <v>46.324398979845718</v>
      </c>
      <c r="N17" s="977">
        <f>'Data 2'!D194</f>
        <v>5315.5410000000002</v>
      </c>
      <c r="O17" s="978">
        <f>'Data 2'!I194</f>
        <v>55.536875657702836</v>
      </c>
      <c r="P17" s="977">
        <f>'Data 2'!D64</f>
        <v>9469.3938039999994</v>
      </c>
      <c r="Q17" s="978">
        <f>'Data 2'!I64</f>
        <v>51.080793702861527</v>
      </c>
      <c r="R17" s="452"/>
    </row>
    <row r="18" spans="3:18" ht="12.75" customHeight="1">
      <c r="C18" s="143"/>
      <c r="E18" s="636" t="s">
        <v>205</v>
      </c>
      <c r="F18" s="977">
        <f>'Data 2'!D118</f>
        <v>4263.1452359999994</v>
      </c>
      <c r="G18" s="978">
        <f>'Data 2'!I118</f>
        <v>47.54324482353335</v>
      </c>
      <c r="H18" s="977">
        <f>'Data 2'!D183</f>
        <v>6084.6809999999996</v>
      </c>
      <c r="I18" s="978">
        <f>'Data 2'!I183</f>
        <v>63.572865323357838</v>
      </c>
      <c r="J18" s="977">
        <f>'Data 2'!D53</f>
        <v>10347.826236000001</v>
      </c>
      <c r="K18" s="978">
        <f>'Data 2'!I53</f>
        <v>55.819325732434621</v>
      </c>
      <c r="L18" s="977">
        <f>'Data 2'!D130</f>
        <v>3735.5426729999999</v>
      </c>
      <c r="M18" s="978">
        <f>'Data 2'!I130</f>
        <v>41.659340702601199</v>
      </c>
      <c r="N18" s="977">
        <f>'Data 2'!D195</f>
        <v>5019.009</v>
      </c>
      <c r="O18" s="978">
        <f>'Data 2'!I195</f>
        <v>52.43870355959843</v>
      </c>
      <c r="P18" s="977">
        <f>'Data 2'!D65</f>
        <v>8754.5516729999999</v>
      </c>
      <c r="Q18" s="978">
        <f>'Data 2'!I65</f>
        <v>47.224717571747348</v>
      </c>
      <c r="R18" s="452"/>
    </row>
    <row r="19" spans="3:18" ht="12.75" customHeight="1">
      <c r="E19" s="636" t="s">
        <v>206</v>
      </c>
      <c r="F19" s="977">
        <f>'Data 2'!D119</f>
        <v>4489.4911590000002</v>
      </c>
      <c r="G19" s="978">
        <f>'Data 2'!I119</f>
        <v>50.067489022657718</v>
      </c>
      <c r="H19" s="977">
        <f>'Data 2'!D184</f>
        <v>6116.299</v>
      </c>
      <c r="I19" s="978">
        <f>'Data 2'!I184</f>
        <v>63.903210801747576</v>
      </c>
      <c r="J19" s="977">
        <f>'Data 2'!D54</f>
        <v>10605.790159</v>
      </c>
      <c r="K19" s="978">
        <f>'Data 2'!I54</f>
        <v>57.210861685662984</v>
      </c>
      <c r="L19" s="977">
        <f>'Data 2'!D131</f>
        <v>3714.159255</v>
      </c>
      <c r="M19" s="978">
        <f>'Data 2'!I131</f>
        <v>41.420869568999422</v>
      </c>
      <c r="N19" s="977">
        <f>'Data 2'!D196</f>
        <v>4909.1099999999997</v>
      </c>
      <c r="O19" s="978">
        <f>'Data 2'!I196</f>
        <v>51.290476672080132</v>
      </c>
      <c r="P19" s="977">
        <f>'Data 2'!D66</f>
        <v>8623.2692550000011</v>
      </c>
      <c r="Q19" s="978">
        <f>'Data 2'!I66</f>
        <v>46.516540232260418</v>
      </c>
      <c r="R19" s="452"/>
    </row>
    <row r="20" spans="3:18" ht="12.75" customHeight="1">
      <c r="E20" s="636" t="s">
        <v>207</v>
      </c>
      <c r="F20" s="977">
        <f>'Data 2'!D120</f>
        <v>5275.351858</v>
      </c>
      <c r="G20" s="978">
        <f>'Data 2'!I120</f>
        <v>58.831527201381881</v>
      </c>
      <c r="H20" s="977">
        <f>'Data 2'!D185</f>
        <v>6273.8490000000002</v>
      </c>
      <c r="I20" s="978">
        <f>'Data 2'!I185</f>
        <v>65.549296263203175</v>
      </c>
      <c r="J20" s="977">
        <f>'Data 2'!D55</f>
        <v>11549.200858</v>
      </c>
      <c r="K20" s="978">
        <f>'Data 2'!I55</f>
        <v>62.299906273959138</v>
      </c>
      <c r="L20" s="977">
        <f>'Data 2'!D132</f>
        <v>3935.6266700000001</v>
      </c>
      <c r="M20" s="978">
        <f>'Data 2'!I132</f>
        <v>43.890707904054459</v>
      </c>
      <c r="N20" s="977">
        <f>'Data 2'!D197</f>
        <v>4809.018</v>
      </c>
      <c r="O20" s="978">
        <f>'Data 2'!I197</f>
        <v>50.244713511127983</v>
      </c>
      <c r="P20" s="977">
        <f>'Data 2'!D67</f>
        <v>8744.6446699999997</v>
      </c>
      <c r="Q20" s="978">
        <f>'Data 2'!I67</f>
        <v>47.171276180784936</v>
      </c>
      <c r="R20" s="452"/>
    </row>
    <row r="21" spans="3:18" ht="12.75" customHeight="1">
      <c r="E21" s="917" t="s">
        <v>208</v>
      </c>
      <c r="F21" s="640">
        <f>'Data 2'!D121</f>
        <v>5550.04054</v>
      </c>
      <c r="G21" s="979">
        <f>'Data 2'!I121</f>
        <v>61.894897210054914</v>
      </c>
      <c r="H21" s="640">
        <f>'Data 2'!D186</f>
        <v>6275.6629999999996</v>
      </c>
      <c r="I21" s="979">
        <f>'Data 2'!I186</f>
        <v>65.568248970452174</v>
      </c>
      <c r="J21" s="640">
        <f>'Data 2'!D56</f>
        <v>11825.70354</v>
      </c>
      <c r="K21" s="979">
        <f>'Data 2'!I56</f>
        <v>63.791445938469003</v>
      </c>
      <c r="L21" s="640">
        <f>'Data 2'!D133</f>
        <v>3836.7755179999999</v>
      </c>
      <c r="M21" s="979">
        <f>'Data 2'!I133</f>
        <v>42.788304804826737</v>
      </c>
      <c r="N21" s="640">
        <f>'Data 2'!D198</f>
        <v>4807.3990000000003</v>
      </c>
      <c r="O21" s="979">
        <f>'Data 2'!I198</f>
        <v>50.227798167668148</v>
      </c>
      <c r="P21" s="640">
        <f>'Data 2'!D68</f>
        <v>8644.1745179999998</v>
      </c>
      <c r="Q21" s="979">
        <f>'Data 2'!I68</f>
        <v>46.62930958674179</v>
      </c>
      <c r="R21" s="452"/>
    </row>
    <row r="22" spans="3:18" ht="12.75" customHeight="1">
      <c r="E22" s="32"/>
      <c r="F22" s="207"/>
      <c r="G22" s="228"/>
      <c r="H22" s="207"/>
      <c r="I22" s="228"/>
      <c r="J22" s="207"/>
      <c r="K22" s="228"/>
      <c r="L22" s="32"/>
      <c r="M22" s="32"/>
      <c r="N22" s="32"/>
      <c r="O22" s="32"/>
      <c r="P22" s="32"/>
      <c r="Q22" s="32"/>
    </row>
    <row r="23" spans="3:18" ht="12.75" customHeight="1">
      <c r="E23" s="32"/>
      <c r="F23" s="207"/>
      <c r="G23" s="228"/>
      <c r="H23" s="207"/>
      <c r="I23" s="228"/>
      <c r="J23" s="207"/>
      <c r="K23" s="228"/>
      <c r="L23" s="228"/>
      <c r="M23" s="228"/>
      <c r="N23" s="228"/>
      <c r="O23" s="228"/>
      <c r="P23" s="228"/>
      <c r="Q23" s="207"/>
    </row>
    <row r="24" spans="3:18" ht="12.75" customHeight="1">
      <c r="E24" s="32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3:18" ht="12.75" customHeight="1">
      <c r="F25" s="41"/>
      <c r="G25" s="229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3:18" ht="12.75" customHeight="1"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3:18" ht="12.75" customHeight="1"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3:18" ht="12.75" customHeight="1"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3:18" ht="12.75" customHeight="1"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3:18"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3:18"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3:18"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6:17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6:17"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6:17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6:17"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6:17"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6:17"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6:17"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</row>
  </sheetData>
  <mergeCells count="10">
    <mergeCell ref="C7:C10"/>
    <mergeCell ref="E3:Q3"/>
    <mergeCell ref="F7:K7"/>
    <mergeCell ref="L7:Q7"/>
    <mergeCell ref="F8:G8"/>
    <mergeCell ref="H8:I8"/>
    <mergeCell ref="J8:K8"/>
    <mergeCell ref="L8:M8"/>
    <mergeCell ref="N8:O8"/>
    <mergeCell ref="P8:Q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4">
    <pageSetUpPr autoPageBreaks="0"/>
  </sheetPr>
  <dimension ref="A1:K24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8.140625" style="26" bestFit="1" customWidth="1"/>
    <col min="6" max="6" width="10" style="26" bestFit="1" customWidth="1"/>
    <col min="7" max="7" width="8.7109375" style="26" bestFit="1" customWidth="1"/>
    <col min="8" max="8" width="13.7109375" style="26" customWidth="1"/>
    <col min="9" max="9" width="5.7109375" style="26" customWidth="1"/>
    <col min="10" max="10" width="15.7109375" style="26" customWidth="1"/>
    <col min="11" max="11" width="5.7109375" style="26" customWidth="1"/>
    <col min="12" max="254" width="8.7109375" style="26" customWidth="1"/>
    <col min="255" max="16384" width="8.7109375" style="26"/>
  </cols>
  <sheetData>
    <row r="1" spans="1:11" s="32" customFormat="1" ht="0.75" customHeight="1"/>
    <row r="2" spans="1:11" s="32" customFormat="1" ht="21" customHeight="1">
      <c r="E2" s="15"/>
      <c r="I2" s="15"/>
      <c r="K2" s="92" t="s">
        <v>50</v>
      </c>
    </row>
    <row r="3" spans="1:11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</row>
    <row r="4" spans="1:11" s="25" customFormat="1" ht="20.25" customHeight="1">
      <c r="B4" s="16"/>
      <c r="C4" s="6" t="str">
        <f>Indice!C4</f>
        <v>Producción de energía eléctrica</v>
      </c>
    </row>
    <row r="5" spans="1:11" s="25" customFormat="1" ht="12.75" customHeight="1">
      <c r="B5" s="16"/>
      <c r="C5" s="7"/>
    </row>
    <row r="6" spans="1:11" s="25" customFormat="1" ht="13.5" customHeight="1">
      <c r="B6" s="16"/>
      <c r="C6" s="12"/>
      <c r="D6" s="33"/>
      <c r="E6" s="33"/>
    </row>
    <row r="7" spans="1:11" ht="12.75" customHeight="1">
      <c r="A7" s="25"/>
      <c r="B7" s="16"/>
      <c r="C7" s="1086" t="s">
        <v>476</v>
      </c>
      <c r="D7" s="33"/>
      <c r="E7" s="225">
        <v>7864</v>
      </c>
      <c r="F7" s="225"/>
      <c r="G7" s="221"/>
      <c r="H7" s="221">
        <v>2015</v>
      </c>
      <c r="I7" s="221"/>
      <c r="J7" s="202" t="s">
        <v>286</v>
      </c>
      <c r="K7" s="221"/>
    </row>
    <row r="8" spans="1:11" ht="12.75" customHeight="1">
      <c r="A8" s="25"/>
      <c r="B8" s="16"/>
      <c r="C8" s="1086"/>
      <c r="D8" s="33"/>
      <c r="E8" s="241"/>
      <c r="F8" s="241"/>
      <c r="G8" s="21" t="s">
        <v>287</v>
      </c>
      <c r="H8" s="20" t="s">
        <v>288</v>
      </c>
      <c r="I8" s="20" t="s">
        <v>289</v>
      </c>
      <c r="J8" s="20" t="s">
        <v>290</v>
      </c>
      <c r="K8" s="20" t="s">
        <v>289</v>
      </c>
    </row>
    <row r="9" spans="1:11" ht="12.75" customHeight="1">
      <c r="A9" s="25"/>
      <c r="B9" s="16"/>
      <c r="C9" s="1086"/>
      <c r="D9" s="33"/>
      <c r="E9" s="963" t="s">
        <v>291</v>
      </c>
      <c r="F9" s="636" t="s">
        <v>209</v>
      </c>
      <c r="G9" s="638">
        <v>6568.508143</v>
      </c>
      <c r="H9" s="964">
        <v>42134</v>
      </c>
      <c r="I9" s="965">
        <v>73.253003001378744</v>
      </c>
      <c r="J9" s="966" t="s">
        <v>292</v>
      </c>
      <c r="K9" s="965">
        <v>92</v>
      </c>
    </row>
    <row r="10" spans="1:11" ht="12.75" customHeight="1">
      <c r="A10" s="25"/>
      <c r="B10" s="16"/>
      <c r="D10" s="33"/>
      <c r="E10" s="636"/>
      <c r="F10" s="636" t="s">
        <v>210</v>
      </c>
      <c r="G10" s="638">
        <v>6923.6710000000003</v>
      </c>
      <c r="H10" s="964">
        <v>42128</v>
      </c>
      <c r="I10" s="965">
        <v>72.33864914631323</v>
      </c>
      <c r="J10" s="966" t="s">
        <v>293</v>
      </c>
      <c r="K10" s="965">
        <v>91.1</v>
      </c>
    </row>
    <row r="11" spans="1:11" ht="12.75" customHeight="1">
      <c r="A11" s="25"/>
      <c r="B11" s="16"/>
      <c r="D11" s="33"/>
      <c r="E11" s="698"/>
      <c r="F11" s="963" t="s">
        <v>211</v>
      </c>
      <c r="G11" s="967">
        <v>13476.086829</v>
      </c>
      <c r="H11" s="968">
        <v>42132</v>
      </c>
      <c r="I11" s="969">
        <v>72.694115957372262</v>
      </c>
      <c r="J11" s="970" t="s">
        <v>293</v>
      </c>
      <c r="K11" s="969">
        <v>86.6</v>
      </c>
    </row>
    <row r="12" spans="1:11" ht="7.5" customHeight="1">
      <c r="A12" s="25"/>
      <c r="B12" s="16"/>
      <c r="D12" s="33"/>
      <c r="E12" s="698"/>
      <c r="F12" s="698"/>
      <c r="G12" s="638"/>
      <c r="H12" s="702"/>
      <c r="I12" s="965"/>
      <c r="J12" s="971"/>
      <c r="K12" s="972"/>
    </row>
    <row r="13" spans="1:11" ht="12.75" customHeight="1">
      <c r="A13" s="25"/>
      <c r="B13" s="16"/>
      <c r="D13" s="33"/>
      <c r="E13" s="963" t="s">
        <v>294</v>
      </c>
      <c r="F13" s="636" t="s">
        <v>209</v>
      </c>
      <c r="G13" s="638">
        <v>3638.5269499999999</v>
      </c>
      <c r="H13" s="964">
        <v>42294</v>
      </c>
      <c r="I13" s="965">
        <v>40.577406587063351</v>
      </c>
      <c r="J13" s="966" t="s">
        <v>295</v>
      </c>
      <c r="K13" s="965">
        <v>24.9</v>
      </c>
    </row>
    <row r="14" spans="1:11" ht="12.75" customHeight="1">
      <c r="A14" s="25"/>
      <c r="B14" s="16"/>
      <c r="D14" s="33"/>
      <c r="E14" s="636"/>
      <c r="F14" s="636" t="s">
        <v>210</v>
      </c>
      <c r="G14" s="638">
        <v>4743.8689999999997</v>
      </c>
      <c r="H14" s="964">
        <v>42361</v>
      </c>
      <c r="I14" s="965">
        <v>49.564035493175773</v>
      </c>
      <c r="J14" s="966" t="s">
        <v>296</v>
      </c>
      <c r="K14" s="965">
        <v>17.600000000000001</v>
      </c>
    </row>
    <row r="15" spans="1:11" ht="12.75" customHeight="1">
      <c r="A15" s="25"/>
      <c r="B15" s="16"/>
      <c r="D15" s="33"/>
      <c r="E15" s="973"/>
      <c r="F15" s="924" t="s">
        <v>211</v>
      </c>
      <c r="G15" s="639">
        <v>8514.7596030000004</v>
      </c>
      <c r="H15" s="974">
        <v>42361</v>
      </c>
      <c r="I15" s="975">
        <v>45.931206127109988</v>
      </c>
      <c r="J15" s="976" t="s">
        <v>297</v>
      </c>
      <c r="K15" s="975">
        <v>23.6</v>
      </c>
    </row>
    <row r="16" spans="1:11" ht="12.75" customHeight="1"/>
    <row r="17" spans="9:11" ht="12.75" customHeight="1"/>
    <row r="18" spans="9:11" ht="12.75" customHeight="1"/>
    <row r="19" spans="9:11" ht="12.75" customHeight="1"/>
    <row r="20" spans="9:11" ht="12.75" customHeight="1"/>
    <row r="23" spans="9:11">
      <c r="K23" s="41"/>
    </row>
    <row r="24" spans="9:11">
      <c r="I24" s="26" t="s">
        <v>14</v>
      </c>
    </row>
  </sheetData>
  <mergeCells count="2">
    <mergeCell ref="E3:K3"/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A1:E29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242"/>
  </cols>
  <sheetData>
    <row r="1" spans="1:5" s="1" customFormat="1" ht="0.75" customHeight="1"/>
    <row r="2" spans="1:5" s="1" customFormat="1" ht="21" customHeight="1">
      <c r="E2" s="92" t="s">
        <v>50</v>
      </c>
    </row>
    <row r="3" spans="1:5" s="1" customFormat="1" ht="15" customHeight="1">
      <c r="E3" s="3" t="s">
        <v>176</v>
      </c>
    </row>
    <row r="4" spans="1:5" s="4" customFormat="1" ht="20.25" customHeight="1">
      <c r="B4" s="5"/>
      <c r="C4" s="6" t="str">
        <f>Indice!C4</f>
        <v>Producción de energía eléctrica</v>
      </c>
    </row>
    <row r="5" spans="1:5" s="4" customFormat="1" ht="12.75" customHeight="1">
      <c r="B5" s="5"/>
      <c r="C5" s="17"/>
    </row>
    <row r="6" spans="1:5" s="4" customFormat="1" ht="13.5" customHeight="1">
      <c r="B6" s="5"/>
      <c r="C6" s="12"/>
      <c r="D6" s="23"/>
      <c r="E6" s="23"/>
    </row>
    <row r="7" spans="1:5" s="4" customFormat="1" ht="12.75" customHeight="1">
      <c r="B7" s="5"/>
      <c r="C7" s="1077" t="s">
        <v>536</v>
      </c>
      <c r="D7" s="23"/>
      <c r="E7" s="801"/>
    </row>
    <row r="8" spans="1:5" s="1" customFormat="1" ht="12.75" customHeight="1">
      <c r="A8" s="4"/>
      <c r="B8" s="5"/>
      <c r="C8" s="1077"/>
      <c r="D8" s="23"/>
      <c r="E8" s="801"/>
    </row>
    <row r="9" spans="1:5" s="1" customFormat="1" ht="12.75" customHeight="1">
      <c r="A9" s="4"/>
      <c r="B9" s="5"/>
      <c r="C9" s="1077"/>
      <c r="D9" s="23"/>
      <c r="E9" s="801"/>
    </row>
    <row r="10" spans="1:5" s="1" customFormat="1" ht="12.75" customHeight="1">
      <c r="A10" s="4"/>
      <c r="B10" s="5"/>
      <c r="C10" s="514" t="s">
        <v>524</v>
      </c>
      <c r="D10" s="23"/>
      <c r="E10" s="801"/>
    </row>
    <row r="11" spans="1:5" s="1" customFormat="1" ht="12.75" customHeight="1">
      <c r="A11" s="4"/>
      <c r="B11" s="5"/>
      <c r="D11" s="23"/>
      <c r="E11" s="586"/>
    </row>
    <row r="12" spans="1:5" s="1" customFormat="1" ht="12.75" customHeight="1">
      <c r="A12" s="4"/>
      <c r="B12" s="5"/>
      <c r="D12" s="23"/>
      <c r="E12" s="586"/>
    </row>
    <row r="13" spans="1:5" s="1" customFormat="1" ht="12.75" customHeight="1">
      <c r="A13" s="4"/>
      <c r="B13" s="5"/>
      <c r="C13" s="12"/>
      <c r="D13" s="23"/>
      <c r="E13" s="586"/>
    </row>
    <row r="14" spans="1:5" s="1" customFormat="1" ht="12.75" customHeight="1">
      <c r="A14" s="4"/>
      <c r="B14" s="5"/>
      <c r="C14" s="12"/>
      <c r="D14" s="23"/>
      <c r="E14" s="586"/>
    </row>
    <row r="15" spans="1:5" s="1" customFormat="1" ht="12.75" customHeight="1">
      <c r="A15" s="4"/>
      <c r="B15" s="5"/>
      <c r="C15" s="12"/>
      <c r="D15" s="23"/>
      <c r="E15" s="586"/>
    </row>
    <row r="16" spans="1:5" s="1" customFormat="1" ht="12.75" customHeight="1">
      <c r="A16" s="4"/>
      <c r="B16" s="5"/>
      <c r="C16" s="12"/>
      <c r="D16" s="23"/>
      <c r="E16" s="586"/>
    </row>
    <row r="17" spans="1:5" s="1" customFormat="1" ht="12.75" customHeight="1">
      <c r="A17" s="4"/>
      <c r="B17" s="5"/>
      <c r="C17" s="12"/>
      <c r="D17" s="23"/>
      <c r="E17" s="586"/>
    </row>
    <row r="18" spans="1:5" s="1" customFormat="1" ht="12.75" customHeight="1">
      <c r="A18" s="4"/>
      <c r="B18" s="5"/>
      <c r="C18" s="12"/>
      <c r="D18" s="23"/>
      <c r="E18" s="586"/>
    </row>
    <row r="19" spans="1:5" s="1" customFormat="1" ht="12.75" customHeight="1">
      <c r="A19" s="4"/>
      <c r="B19" s="5"/>
      <c r="C19" s="12"/>
      <c r="D19" s="23"/>
      <c r="E19" s="586"/>
    </row>
    <row r="20" spans="1:5" s="1" customFormat="1" ht="12.75" customHeight="1">
      <c r="A20" s="4"/>
      <c r="B20" s="5"/>
      <c r="C20" s="12"/>
      <c r="D20" s="23"/>
      <c r="E20" s="586"/>
    </row>
    <row r="21" spans="1:5" s="1" customFormat="1" ht="12.75" customHeight="1">
      <c r="A21" s="4"/>
      <c r="B21" s="5"/>
      <c r="C21" s="12"/>
      <c r="D21" s="23"/>
      <c r="E21" s="586"/>
    </row>
    <row r="22" spans="1:5">
      <c r="E22" s="803"/>
    </row>
    <row r="23" spans="1:5">
      <c r="E23" s="803"/>
    </row>
    <row r="24" spans="1:5">
      <c r="E24" s="803"/>
    </row>
    <row r="29" spans="1:5" ht="8.2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Q20"/>
  <sheetViews>
    <sheetView showGridLines="0" showRowColHeaders="0" showOutlineSymbols="0" zoomScaleNormal="100" workbookViewId="0"/>
  </sheetViews>
  <sheetFormatPr baseColWidth="10" defaultColWidth="11.4257812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7" width="11.7109375" style="244" customWidth="1"/>
    <col min="8" max="8" width="14.140625" style="244" bestFit="1" customWidth="1"/>
    <col min="9" max="9" width="12.7109375" style="244" customWidth="1"/>
    <col min="10" max="16384" width="11.42578125" style="244"/>
  </cols>
  <sheetData>
    <row r="1" spans="1:17" s="32" customFormat="1" ht="0.75" customHeight="1"/>
    <row r="2" spans="1:17" s="32" customFormat="1" ht="21" customHeight="1">
      <c r="E2" s="15"/>
      <c r="I2" s="92" t="s">
        <v>50</v>
      </c>
      <c r="Q2" s="15"/>
    </row>
    <row r="3" spans="1:17" s="32" customFormat="1" ht="15" customHeight="1">
      <c r="E3" s="15"/>
      <c r="I3" s="3" t="s">
        <v>176</v>
      </c>
      <c r="Q3" s="15"/>
    </row>
    <row r="4" spans="1:17" s="25" customFormat="1" ht="20.25" customHeight="1">
      <c r="B4" s="16"/>
      <c r="C4" s="6" t="str">
        <f>Indice!C4</f>
        <v>Producción de energía eléctrica</v>
      </c>
    </row>
    <row r="5" spans="1:17" s="25" customFormat="1" ht="12.75" customHeight="1">
      <c r="B5" s="16"/>
      <c r="C5" s="17"/>
    </row>
    <row r="6" spans="1:17" s="25" customFormat="1" ht="13.5" customHeight="1">
      <c r="B6" s="16"/>
      <c r="C6" s="12"/>
      <c r="D6" s="33"/>
      <c r="E6" s="33"/>
    </row>
    <row r="7" spans="1:17" ht="12.75" customHeight="1">
      <c r="A7" s="25"/>
      <c r="B7" s="16"/>
      <c r="C7" s="1077" t="s">
        <v>556</v>
      </c>
      <c r="D7" s="33"/>
      <c r="E7" s="243"/>
      <c r="F7" s="243"/>
      <c r="G7" s="243"/>
      <c r="H7" s="243" t="s">
        <v>299</v>
      </c>
    </row>
    <row r="8" spans="1:17" ht="12.75" customHeight="1">
      <c r="A8" s="25"/>
      <c r="B8" s="16"/>
      <c r="C8" s="1077"/>
      <c r="D8" s="33"/>
      <c r="E8" s="245" t="s">
        <v>300</v>
      </c>
      <c r="F8" s="245" t="s">
        <v>9</v>
      </c>
      <c r="G8" s="245" t="s">
        <v>194</v>
      </c>
      <c r="H8" s="245" t="s">
        <v>301</v>
      </c>
      <c r="I8" s="246"/>
    </row>
    <row r="9" spans="1:17" ht="12.75" customHeight="1">
      <c r="A9" s="25"/>
      <c r="B9" s="16"/>
      <c r="C9" s="1077"/>
      <c r="D9" s="33"/>
      <c r="E9" s="955">
        <v>2011</v>
      </c>
      <c r="F9" s="956">
        <v>22368.579655000016</v>
      </c>
      <c r="G9" s="957">
        <v>0.89927398492196509</v>
      </c>
      <c r="H9" s="958">
        <v>0.60778047249286549</v>
      </c>
      <c r="I9" s="38"/>
    </row>
    <row r="10" spans="1:17" ht="12.75" customHeight="1">
      <c r="A10" s="25"/>
      <c r="B10" s="16"/>
      <c r="C10" s="1077"/>
      <c r="D10" s="33"/>
      <c r="E10" s="955">
        <v>2012</v>
      </c>
      <c r="F10" s="956">
        <v>13052.757857000002</v>
      </c>
      <c r="G10" s="957">
        <v>0.5226485283311767</v>
      </c>
      <c r="H10" s="958">
        <v>0.98321066576431237</v>
      </c>
      <c r="I10" s="38"/>
    </row>
    <row r="11" spans="1:17" ht="12.75" customHeight="1">
      <c r="A11" s="25"/>
      <c r="B11" s="16"/>
      <c r="C11" s="1077"/>
      <c r="D11" s="33"/>
      <c r="E11" s="955">
        <v>2013</v>
      </c>
      <c r="F11" s="956">
        <v>32994.270531000009</v>
      </c>
      <c r="G11" s="957">
        <v>1.3264538740336804</v>
      </c>
      <c r="H11" s="958">
        <v>0.1462665539098551</v>
      </c>
      <c r="I11" s="38"/>
    </row>
    <row r="12" spans="1:17" ht="12.75" customHeight="1">
      <c r="A12" s="25"/>
      <c r="B12" s="16"/>
      <c r="D12" s="33"/>
      <c r="E12" s="955">
        <v>2014</v>
      </c>
      <c r="F12" s="956">
        <v>32886.834303999996</v>
      </c>
      <c r="G12" s="957">
        <v>1.3221346635397908</v>
      </c>
      <c r="H12" s="958">
        <v>0.14883268218717505</v>
      </c>
      <c r="I12" s="247"/>
    </row>
    <row r="13" spans="1:17" ht="12.75" customHeight="1">
      <c r="A13" s="25"/>
      <c r="B13" s="16"/>
      <c r="D13" s="33"/>
      <c r="E13" s="959">
        <v>2015</v>
      </c>
      <c r="F13" s="960">
        <v>18948.711250999997</v>
      </c>
      <c r="G13" s="961">
        <v>0.76178654785591171</v>
      </c>
      <c r="H13" s="962">
        <v>0.79944579196756882</v>
      </c>
      <c r="I13" s="247"/>
    </row>
    <row r="14" spans="1:17" ht="23.25" customHeight="1">
      <c r="A14" s="25"/>
      <c r="B14" s="16"/>
      <c r="D14" s="33"/>
      <c r="E14" s="1091" t="s">
        <v>562</v>
      </c>
      <c r="F14" s="1091"/>
      <c r="G14" s="1091"/>
      <c r="H14" s="1091"/>
    </row>
    <row r="15" spans="1:17" ht="12.75" customHeight="1">
      <c r="A15" s="25"/>
      <c r="B15" s="16"/>
      <c r="C15" s="35"/>
      <c r="D15" s="33"/>
      <c r="F15" s="248"/>
      <c r="G15" s="446"/>
      <c r="H15" s="447"/>
    </row>
    <row r="16" spans="1:17" ht="12.75" customHeight="1">
      <c r="F16" s="248"/>
      <c r="G16" s="446"/>
      <c r="H16" s="447"/>
    </row>
    <row r="17" spans="6:8" ht="12" customHeight="1">
      <c r="F17" s="248"/>
      <c r="G17" s="446"/>
      <c r="H17" s="447"/>
    </row>
    <row r="18" spans="6:8">
      <c r="F18" s="248"/>
      <c r="G18" s="446"/>
      <c r="H18" s="447"/>
    </row>
    <row r="19" spans="6:8">
      <c r="F19" s="248"/>
      <c r="G19" s="446"/>
      <c r="H19" s="447"/>
    </row>
    <row r="20" spans="6:8" ht="12.75">
      <c r="H20" s="98"/>
    </row>
  </sheetData>
  <mergeCells count="2">
    <mergeCell ref="C7:C11"/>
    <mergeCell ref="E14:H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1">
    <pageSetUpPr autoPageBreaks="0"/>
  </sheetPr>
  <dimension ref="A1:Q43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16384" width="11.42578125" style="258"/>
  </cols>
  <sheetData>
    <row r="1" spans="2:17" s="1" customFormat="1" ht="0.75" customHeight="1"/>
    <row r="2" spans="2:17" s="1" customFormat="1" ht="21" customHeight="1">
      <c r="E2" s="92" t="s">
        <v>50</v>
      </c>
    </row>
    <row r="3" spans="2:17" s="1" customFormat="1" ht="15" customHeight="1">
      <c r="E3" s="3" t="s">
        <v>176</v>
      </c>
    </row>
    <row r="4" spans="2:17" s="4" customFormat="1" ht="20.25" customHeight="1">
      <c r="B4" s="5"/>
      <c r="C4" s="6" t="str">
        <f>Indice!C4</f>
        <v>Producción de energía eléctrica</v>
      </c>
    </row>
    <row r="5" spans="2:17" s="4" customFormat="1" ht="12.75" customHeight="1">
      <c r="B5" s="5"/>
      <c r="C5" s="7"/>
    </row>
    <row r="6" spans="2:17" s="4" customFormat="1" ht="13.5" customHeight="1">
      <c r="B6" s="5"/>
      <c r="C6" s="12"/>
      <c r="D6" s="23"/>
      <c r="E6" s="23"/>
    </row>
    <row r="7" spans="2:17" s="4" customFormat="1" ht="12.75" customHeight="1">
      <c r="B7" s="5"/>
      <c r="C7" s="1077" t="s">
        <v>537</v>
      </c>
      <c r="D7" s="23"/>
      <c r="E7" s="801"/>
      <c r="G7" s="249"/>
      <c r="H7" s="249"/>
      <c r="I7" s="249"/>
      <c r="J7" s="249"/>
      <c r="K7" s="249"/>
      <c r="L7" s="1095"/>
      <c r="M7" s="1095"/>
      <c r="N7" s="1095"/>
      <c r="O7" s="250"/>
      <c r="P7" s="250"/>
      <c r="Q7" s="250"/>
    </row>
    <row r="8" spans="2:17" s="4" customFormat="1" ht="12.75" customHeight="1">
      <c r="B8" s="5"/>
      <c r="C8" s="1077"/>
      <c r="D8" s="23"/>
      <c r="E8" s="801"/>
      <c r="G8" s="249"/>
      <c r="H8" s="249"/>
      <c r="I8" s="251"/>
      <c r="J8" s="251"/>
      <c r="K8" s="251"/>
      <c r="L8" s="251"/>
      <c r="M8" s="251"/>
      <c r="N8" s="251"/>
      <c r="O8" s="251"/>
      <c r="P8" s="251"/>
      <c r="Q8" s="251"/>
    </row>
    <row r="9" spans="2:17" s="4" customFormat="1" ht="12.75" customHeight="1">
      <c r="B9" s="5"/>
      <c r="C9" s="1077"/>
      <c r="D9" s="23"/>
      <c r="E9" s="801"/>
      <c r="G9" s="249"/>
      <c r="H9" s="249"/>
      <c r="I9" s="252"/>
      <c r="J9" s="252"/>
      <c r="K9" s="252"/>
      <c r="L9" s="252"/>
      <c r="M9" s="252"/>
      <c r="N9" s="252"/>
      <c r="O9" s="253"/>
      <c r="P9" s="253"/>
      <c r="Q9" s="253"/>
    </row>
    <row r="10" spans="2:17" s="4" customFormat="1" ht="12.75" customHeight="1">
      <c r="B10" s="5"/>
      <c r="C10" s="1077"/>
      <c r="D10" s="23"/>
      <c r="E10" s="801"/>
      <c r="G10" s="249"/>
      <c r="H10" s="249"/>
      <c r="I10" s="252"/>
      <c r="J10" s="252"/>
      <c r="K10" s="252"/>
      <c r="L10" s="252"/>
      <c r="M10" s="252"/>
      <c r="N10" s="252"/>
      <c r="O10" s="253"/>
      <c r="P10" s="253"/>
      <c r="Q10" s="253"/>
    </row>
    <row r="11" spans="2:17" s="4" customFormat="1" ht="12.75" customHeight="1">
      <c r="B11" s="5"/>
      <c r="C11" s="1077"/>
      <c r="D11" s="23"/>
      <c r="E11" s="586"/>
      <c r="G11" s="249"/>
      <c r="H11" s="249"/>
      <c r="I11" s="252"/>
      <c r="J11" s="252"/>
      <c r="K11" s="252"/>
      <c r="L11" s="252"/>
      <c r="M11" s="252"/>
      <c r="N11" s="252"/>
      <c r="O11" s="253"/>
      <c r="P11" s="253"/>
      <c r="Q11" s="253"/>
    </row>
    <row r="12" spans="2:17" s="4" customFormat="1" ht="12.75" customHeight="1">
      <c r="B12" s="5"/>
      <c r="C12" s="1077"/>
      <c r="D12" s="23"/>
      <c r="E12" s="586"/>
      <c r="G12" s="249"/>
      <c r="H12" s="249"/>
      <c r="I12" s="249"/>
      <c r="J12" s="254"/>
      <c r="K12" s="252"/>
      <c r="L12" s="249"/>
      <c r="M12" s="252"/>
      <c r="N12" s="252"/>
      <c r="O12" s="253"/>
      <c r="P12" s="253"/>
      <c r="Q12" s="253"/>
    </row>
    <row r="13" spans="2:17" s="4" customFormat="1" ht="12.75" customHeight="1">
      <c r="B13" s="5"/>
      <c r="C13" s="1077"/>
      <c r="D13" s="23"/>
      <c r="E13" s="586"/>
      <c r="G13" s="249"/>
      <c r="H13" s="249"/>
      <c r="I13" s="255"/>
      <c r="J13" s="255"/>
      <c r="K13" s="252"/>
      <c r="L13" s="255"/>
      <c r="M13" s="255"/>
      <c r="N13" s="252"/>
      <c r="O13" s="253"/>
      <c r="P13" s="253"/>
      <c r="Q13" s="253"/>
    </row>
    <row r="14" spans="2:17" s="4" customFormat="1" ht="12.75" customHeight="1">
      <c r="B14" s="5"/>
      <c r="C14" s="12"/>
      <c r="D14" s="23"/>
      <c r="E14" s="586"/>
      <c r="G14" s="249"/>
      <c r="H14" s="249"/>
      <c r="I14" s="252"/>
      <c r="J14" s="252"/>
      <c r="K14" s="252"/>
      <c r="L14" s="252"/>
      <c r="M14" s="252"/>
      <c r="N14" s="252"/>
      <c r="O14" s="253"/>
      <c r="P14" s="253"/>
      <c r="Q14" s="253"/>
    </row>
    <row r="15" spans="2:17" s="4" customFormat="1" ht="12.75" customHeight="1">
      <c r="B15" s="5"/>
      <c r="C15" s="12"/>
      <c r="D15" s="23"/>
      <c r="E15" s="586"/>
      <c r="G15" s="249"/>
      <c r="H15" s="249"/>
      <c r="I15" s="252"/>
      <c r="J15" s="252"/>
      <c r="K15" s="252"/>
      <c r="L15" s="252"/>
      <c r="M15" s="252"/>
      <c r="N15" s="252"/>
      <c r="O15" s="253"/>
      <c r="P15" s="253"/>
      <c r="Q15" s="253"/>
    </row>
    <row r="16" spans="2:17" s="4" customFormat="1" ht="12.75" customHeight="1">
      <c r="B16" s="5"/>
      <c r="C16" s="12"/>
      <c r="D16" s="23"/>
      <c r="E16" s="586"/>
      <c r="G16" s="249"/>
      <c r="H16" s="257"/>
      <c r="I16" s="249"/>
      <c r="J16" s="249"/>
      <c r="K16" s="249"/>
      <c r="L16" s="252"/>
      <c r="M16" s="252"/>
      <c r="N16" s="252"/>
      <c r="O16" s="253"/>
      <c r="P16" s="253"/>
      <c r="Q16" s="253"/>
    </row>
    <row r="17" spans="2:8" s="4" customFormat="1" ht="12.75" customHeight="1">
      <c r="B17" s="5"/>
      <c r="C17" s="12"/>
      <c r="D17" s="23"/>
      <c r="E17" s="586"/>
      <c r="G17" s="256"/>
      <c r="H17" s="257"/>
    </row>
    <row r="18" spans="2:8" s="4" customFormat="1" ht="12.75" customHeight="1">
      <c r="B18" s="5"/>
      <c r="C18" s="12"/>
      <c r="D18" s="23"/>
      <c r="E18" s="586"/>
      <c r="G18" s="256"/>
      <c r="H18" s="257"/>
    </row>
    <row r="19" spans="2:8" s="4" customFormat="1" ht="12.75" customHeight="1">
      <c r="B19" s="5"/>
      <c r="C19" s="12"/>
      <c r="D19" s="23"/>
      <c r="E19" s="586"/>
      <c r="G19" s="256"/>
      <c r="H19" s="257"/>
    </row>
    <row r="20" spans="2:8" s="4" customFormat="1" ht="12.75" customHeight="1">
      <c r="B20" s="5"/>
      <c r="C20" s="12"/>
      <c r="D20" s="23"/>
      <c r="E20" s="586"/>
      <c r="G20" s="256"/>
      <c r="H20" s="257"/>
    </row>
    <row r="21" spans="2:8" s="4" customFormat="1" ht="12.75" customHeight="1">
      <c r="B21" s="5"/>
      <c r="C21" s="12"/>
      <c r="D21" s="23"/>
      <c r="E21" s="586"/>
      <c r="G21" s="256"/>
      <c r="H21" s="257"/>
    </row>
    <row r="22" spans="2:8">
      <c r="E22" s="803"/>
    </row>
    <row r="23" spans="2:8">
      <c r="E23" s="803"/>
    </row>
    <row r="24" spans="2:8" ht="9" customHeight="1">
      <c r="E24" s="803"/>
    </row>
    <row r="25" spans="2:8">
      <c r="E25" s="803"/>
    </row>
    <row r="26" spans="2:8">
      <c r="E26" s="803"/>
    </row>
    <row r="27" spans="2:8">
      <c r="E27" s="803"/>
    </row>
    <row r="28" spans="2:8" ht="22.5">
      <c r="E28" s="529" t="s">
        <v>562</v>
      </c>
    </row>
    <row r="30" spans="2:8">
      <c r="F30" s="259"/>
    </row>
    <row r="31" spans="2:8">
      <c r="F31" s="259"/>
    </row>
    <row r="32" spans="2:8">
      <c r="F32" s="259"/>
    </row>
    <row r="33" spans="6:13">
      <c r="F33" s="259"/>
    </row>
    <row r="34" spans="6:13">
      <c r="F34" s="259"/>
    </row>
    <row r="35" spans="6:13">
      <c r="F35" s="259"/>
    </row>
    <row r="40" spans="6:13">
      <c r="F40" s="1"/>
      <c r="G40" s="1"/>
      <c r="H40" s="1"/>
      <c r="I40" s="1"/>
      <c r="J40" s="1"/>
      <c r="K40" s="1"/>
      <c r="M40" s="1"/>
    </row>
    <row r="41" spans="6:13">
      <c r="F41" s="1"/>
      <c r="G41" s="1"/>
      <c r="H41" s="1"/>
      <c r="I41" s="1"/>
      <c r="J41" s="1"/>
      <c r="K41" s="1"/>
      <c r="M41" s="1"/>
    </row>
    <row r="42" spans="6:13">
      <c r="F42" s="1"/>
      <c r="G42" s="1"/>
      <c r="H42" s="1"/>
      <c r="I42" s="1"/>
      <c r="J42" s="1"/>
      <c r="K42" s="1"/>
      <c r="M42" s="1"/>
    </row>
    <row r="43" spans="6:13">
      <c r="F43" s="1"/>
      <c r="G43" s="1"/>
      <c r="H43" s="1"/>
      <c r="I43" s="1"/>
      <c r="J43" s="1"/>
      <c r="K43" s="1"/>
      <c r="M43" s="1"/>
    </row>
  </sheetData>
  <mergeCells count="2">
    <mergeCell ref="L7:N7"/>
    <mergeCell ref="C7:C1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S50"/>
  <sheetViews>
    <sheetView showGridLines="0" showRowColHeaders="0" showOutlineSymbols="0" zoomScaleNormal="100" workbookViewId="0"/>
  </sheetViews>
  <sheetFormatPr baseColWidth="10" defaultRowHeight="12.75"/>
  <cols>
    <col min="1" max="1" width="0.140625" style="264" customWidth="1"/>
    <col min="2" max="2" width="2.7109375" style="264" customWidth="1"/>
    <col min="3" max="3" width="23.7109375" style="264" customWidth="1"/>
    <col min="4" max="4" width="1.28515625" style="264" customWidth="1"/>
    <col min="5" max="5" width="27.7109375" style="302" customWidth="1"/>
    <col min="6" max="6" width="10.7109375" style="278" customWidth="1"/>
    <col min="7" max="7" width="10.7109375" style="302" customWidth="1"/>
    <col min="8" max="8" width="10.7109375" style="278" customWidth="1"/>
    <col min="9" max="9" width="10.7109375" style="302" customWidth="1"/>
    <col min="10" max="10" width="10.7109375" style="278" customWidth="1"/>
    <col min="11" max="11" width="10.7109375" style="302" customWidth="1"/>
    <col min="12" max="246" width="11.42578125" style="302"/>
    <col min="247" max="247" width="0.140625" style="302" customWidth="1"/>
    <col min="248" max="248" width="2.7109375" style="302" customWidth="1"/>
    <col min="249" max="249" width="15.42578125" style="302" customWidth="1"/>
    <col min="250" max="250" width="1.28515625" style="302" customWidth="1"/>
    <col min="251" max="251" width="27.7109375" style="302" customWidth="1"/>
    <col min="252" max="252" width="6.7109375" style="302" customWidth="1"/>
    <col min="253" max="253" width="1.5703125" style="302" customWidth="1"/>
    <col min="254" max="254" width="10.5703125" style="302" customWidth="1"/>
    <col min="255" max="255" width="5.85546875" style="302" customWidth="1"/>
    <col min="256" max="256" width="1.5703125" style="302" customWidth="1"/>
    <col min="257" max="257" width="10.5703125" style="302" customWidth="1"/>
    <col min="258" max="258" width="6.7109375" style="302" customWidth="1"/>
    <col min="259" max="259" width="1.5703125" style="302" customWidth="1"/>
    <col min="260" max="260" width="10.5703125" style="302" customWidth="1"/>
    <col min="261" max="261" width="9.7109375" style="302" customWidth="1"/>
    <col min="262" max="262" width="13.28515625" style="302" bestFit="1" customWidth="1"/>
    <col min="263" max="263" width="7.7109375" style="302" customWidth="1"/>
    <col min="264" max="264" width="11.42578125" style="302"/>
    <col min="265" max="265" width="13.28515625" style="302" bestFit="1" customWidth="1"/>
    <col min="266" max="502" width="11.42578125" style="302"/>
    <col min="503" max="503" width="0.140625" style="302" customWidth="1"/>
    <col min="504" max="504" width="2.7109375" style="302" customWidth="1"/>
    <col min="505" max="505" width="15.42578125" style="302" customWidth="1"/>
    <col min="506" max="506" width="1.28515625" style="302" customWidth="1"/>
    <col min="507" max="507" width="27.7109375" style="302" customWidth="1"/>
    <col min="508" max="508" width="6.7109375" style="302" customWidth="1"/>
    <col min="509" max="509" width="1.5703125" style="302" customWidth="1"/>
    <col min="510" max="510" width="10.5703125" style="302" customWidth="1"/>
    <col min="511" max="511" width="5.85546875" style="302" customWidth="1"/>
    <col min="512" max="512" width="1.5703125" style="302" customWidth="1"/>
    <col min="513" max="513" width="10.5703125" style="302" customWidth="1"/>
    <col min="514" max="514" width="6.7109375" style="302" customWidth="1"/>
    <col min="515" max="515" width="1.5703125" style="302" customWidth="1"/>
    <col min="516" max="516" width="10.5703125" style="302" customWidth="1"/>
    <col min="517" max="517" width="9.7109375" style="302" customWidth="1"/>
    <col min="518" max="518" width="13.28515625" style="302" bestFit="1" customWidth="1"/>
    <col min="519" max="519" width="7.7109375" style="302" customWidth="1"/>
    <col min="520" max="520" width="11.42578125" style="302"/>
    <col min="521" max="521" width="13.28515625" style="302" bestFit="1" customWidth="1"/>
    <col min="522" max="758" width="11.42578125" style="302"/>
    <col min="759" max="759" width="0.140625" style="302" customWidth="1"/>
    <col min="760" max="760" width="2.7109375" style="302" customWidth="1"/>
    <col min="761" max="761" width="15.42578125" style="302" customWidth="1"/>
    <col min="762" max="762" width="1.28515625" style="302" customWidth="1"/>
    <col min="763" max="763" width="27.7109375" style="302" customWidth="1"/>
    <col min="764" max="764" width="6.7109375" style="302" customWidth="1"/>
    <col min="765" max="765" width="1.5703125" style="302" customWidth="1"/>
    <col min="766" max="766" width="10.5703125" style="302" customWidth="1"/>
    <col min="767" max="767" width="5.85546875" style="302" customWidth="1"/>
    <col min="768" max="768" width="1.5703125" style="302" customWidth="1"/>
    <col min="769" max="769" width="10.5703125" style="302" customWidth="1"/>
    <col min="770" max="770" width="6.7109375" style="302" customWidth="1"/>
    <col min="771" max="771" width="1.5703125" style="302" customWidth="1"/>
    <col min="772" max="772" width="10.5703125" style="302" customWidth="1"/>
    <col min="773" max="773" width="9.7109375" style="302" customWidth="1"/>
    <col min="774" max="774" width="13.28515625" style="302" bestFit="1" customWidth="1"/>
    <col min="775" max="775" width="7.7109375" style="302" customWidth="1"/>
    <col min="776" max="776" width="11.42578125" style="302"/>
    <col min="777" max="777" width="13.28515625" style="302" bestFit="1" customWidth="1"/>
    <col min="778" max="1014" width="11.42578125" style="302"/>
    <col min="1015" max="1015" width="0.140625" style="302" customWidth="1"/>
    <col min="1016" max="1016" width="2.7109375" style="302" customWidth="1"/>
    <col min="1017" max="1017" width="15.42578125" style="302" customWidth="1"/>
    <col min="1018" max="1018" width="1.28515625" style="302" customWidth="1"/>
    <col min="1019" max="1019" width="27.7109375" style="302" customWidth="1"/>
    <col min="1020" max="1020" width="6.7109375" style="302" customWidth="1"/>
    <col min="1021" max="1021" width="1.5703125" style="302" customWidth="1"/>
    <col min="1022" max="1022" width="10.5703125" style="302" customWidth="1"/>
    <col min="1023" max="1023" width="5.85546875" style="302" customWidth="1"/>
    <col min="1024" max="1024" width="1.5703125" style="302" customWidth="1"/>
    <col min="1025" max="1025" width="10.5703125" style="302" customWidth="1"/>
    <col min="1026" max="1026" width="6.7109375" style="302" customWidth="1"/>
    <col min="1027" max="1027" width="1.5703125" style="302" customWidth="1"/>
    <col min="1028" max="1028" width="10.5703125" style="302" customWidth="1"/>
    <col min="1029" max="1029" width="9.7109375" style="302" customWidth="1"/>
    <col min="1030" max="1030" width="13.28515625" style="302" bestFit="1" customWidth="1"/>
    <col min="1031" max="1031" width="7.7109375" style="302" customWidth="1"/>
    <col min="1032" max="1032" width="11.42578125" style="302"/>
    <col min="1033" max="1033" width="13.28515625" style="302" bestFit="1" customWidth="1"/>
    <col min="1034" max="1270" width="11.42578125" style="302"/>
    <col min="1271" max="1271" width="0.140625" style="302" customWidth="1"/>
    <col min="1272" max="1272" width="2.7109375" style="302" customWidth="1"/>
    <col min="1273" max="1273" width="15.42578125" style="302" customWidth="1"/>
    <col min="1274" max="1274" width="1.28515625" style="302" customWidth="1"/>
    <col min="1275" max="1275" width="27.7109375" style="302" customWidth="1"/>
    <col min="1276" max="1276" width="6.7109375" style="302" customWidth="1"/>
    <col min="1277" max="1277" width="1.5703125" style="302" customWidth="1"/>
    <col min="1278" max="1278" width="10.5703125" style="302" customWidth="1"/>
    <col min="1279" max="1279" width="5.85546875" style="302" customWidth="1"/>
    <col min="1280" max="1280" width="1.5703125" style="302" customWidth="1"/>
    <col min="1281" max="1281" width="10.5703125" style="302" customWidth="1"/>
    <col min="1282" max="1282" width="6.7109375" style="302" customWidth="1"/>
    <col min="1283" max="1283" width="1.5703125" style="302" customWidth="1"/>
    <col min="1284" max="1284" width="10.5703125" style="302" customWidth="1"/>
    <col min="1285" max="1285" width="9.7109375" style="302" customWidth="1"/>
    <col min="1286" max="1286" width="13.28515625" style="302" bestFit="1" customWidth="1"/>
    <col min="1287" max="1287" width="7.7109375" style="302" customWidth="1"/>
    <col min="1288" max="1288" width="11.42578125" style="302"/>
    <col min="1289" max="1289" width="13.28515625" style="302" bestFit="1" customWidth="1"/>
    <col min="1290" max="1526" width="11.42578125" style="302"/>
    <col min="1527" max="1527" width="0.140625" style="302" customWidth="1"/>
    <col min="1528" max="1528" width="2.7109375" style="302" customWidth="1"/>
    <col min="1529" max="1529" width="15.42578125" style="302" customWidth="1"/>
    <col min="1530" max="1530" width="1.28515625" style="302" customWidth="1"/>
    <col min="1531" max="1531" width="27.7109375" style="302" customWidth="1"/>
    <col min="1532" max="1532" width="6.7109375" style="302" customWidth="1"/>
    <col min="1533" max="1533" width="1.5703125" style="302" customWidth="1"/>
    <col min="1534" max="1534" width="10.5703125" style="302" customWidth="1"/>
    <col min="1535" max="1535" width="5.85546875" style="302" customWidth="1"/>
    <col min="1536" max="1536" width="1.5703125" style="302" customWidth="1"/>
    <col min="1537" max="1537" width="10.5703125" style="302" customWidth="1"/>
    <col min="1538" max="1538" width="6.7109375" style="302" customWidth="1"/>
    <col min="1539" max="1539" width="1.5703125" style="302" customWidth="1"/>
    <col min="1540" max="1540" width="10.5703125" style="302" customWidth="1"/>
    <col min="1541" max="1541" width="9.7109375" style="302" customWidth="1"/>
    <col min="1542" max="1542" width="13.28515625" style="302" bestFit="1" customWidth="1"/>
    <col min="1543" max="1543" width="7.7109375" style="302" customWidth="1"/>
    <col min="1544" max="1544" width="11.42578125" style="302"/>
    <col min="1545" max="1545" width="13.28515625" style="302" bestFit="1" customWidth="1"/>
    <col min="1546" max="1782" width="11.42578125" style="302"/>
    <col min="1783" max="1783" width="0.140625" style="302" customWidth="1"/>
    <col min="1784" max="1784" width="2.7109375" style="302" customWidth="1"/>
    <col min="1785" max="1785" width="15.42578125" style="302" customWidth="1"/>
    <col min="1786" max="1786" width="1.28515625" style="302" customWidth="1"/>
    <col min="1787" max="1787" width="27.7109375" style="302" customWidth="1"/>
    <col min="1788" max="1788" width="6.7109375" style="302" customWidth="1"/>
    <col min="1789" max="1789" width="1.5703125" style="302" customWidth="1"/>
    <col min="1790" max="1790" width="10.5703125" style="302" customWidth="1"/>
    <col min="1791" max="1791" width="5.85546875" style="302" customWidth="1"/>
    <col min="1792" max="1792" width="1.5703125" style="302" customWidth="1"/>
    <col min="1793" max="1793" width="10.5703125" style="302" customWidth="1"/>
    <col min="1794" max="1794" width="6.7109375" style="302" customWidth="1"/>
    <col min="1795" max="1795" width="1.5703125" style="302" customWidth="1"/>
    <col min="1796" max="1796" width="10.5703125" style="302" customWidth="1"/>
    <col min="1797" max="1797" width="9.7109375" style="302" customWidth="1"/>
    <col min="1798" max="1798" width="13.28515625" style="302" bestFit="1" customWidth="1"/>
    <col min="1799" max="1799" width="7.7109375" style="302" customWidth="1"/>
    <col min="1800" max="1800" width="11.42578125" style="302"/>
    <col min="1801" max="1801" width="13.28515625" style="302" bestFit="1" customWidth="1"/>
    <col min="1802" max="2038" width="11.42578125" style="302"/>
    <col min="2039" max="2039" width="0.140625" style="302" customWidth="1"/>
    <col min="2040" max="2040" width="2.7109375" style="302" customWidth="1"/>
    <col min="2041" max="2041" width="15.42578125" style="302" customWidth="1"/>
    <col min="2042" max="2042" width="1.28515625" style="302" customWidth="1"/>
    <col min="2043" max="2043" width="27.7109375" style="302" customWidth="1"/>
    <col min="2044" max="2044" width="6.7109375" style="302" customWidth="1"/>
    <col min="2045" max="2045" width="1.5703125" style="302" customWidth="1"/>
    <col min="2046" max="2046" width="10.5703125" style="302" customWidth="1"/>
    <col min="2047" max="2047" width="5.85546875" style="302" customWidth="1"/>
    <col min="2048" max="2048" width="1.5703125" style="302" customWidth="1"/>
    <col min="2049" max="2049" width="10.5703125" style="302" customWidth="1"/>
    <col min="2050" max="2050" width="6.7109375" style="302" customWidth="1"/>
    <col min="2051" max="2051" width="1.5703125" style="302" customWidth="1"/>
    <col min="2052" max="2052" width="10.5703125" style="302" customWidth="1"/>
    <col min="2053" max="2053" width="9.7109375" style="302" customWidth="1"/>
    <col min="2054" max="2054" width="13.28515625" style="302" bestFit="1" customWidth="1"/>
    <col min="2055" max="2055" width="7.7109375" style="302" customWidth="1"/>
    <col min="2056" max="2056" width="11.42578125" style="302"/>
    <col min="2057" max="2057" width="13.28515625" style="302" bestFit="1" customWidth="1"/>
    <col min="2058" max="2294" width="11.42578125" style="302"/>
    <col min="2295" max="2295" width="0.140625" style="302" customWidth="1"/>
    <col min="2296" max="2296" width="2.7109375" style="302" customWidth="1"/>
    <col min="2297" max="2297" width="15.42578125" style="302" customWidth="1"/>
    <col min="2298" max="2298" width="1.28515625" style="302" customWidth="1"/>
    <col min="2299" max="2299" width="27.7109375" style="302" customWidth="1"/>
    <col min="2300" max="2300" width="6.7109375" style="302" customWidth="1"/>
    <col min="2301" max="2301" width="1.5703125" style="302" customWidth="1"/>
    <col min="2302" max="2302" width="10.5703125" style="302" customWidth="1"/>
    <col min="2303" max="2303" width="5.85546875" style="302" customWidth="1"/>
    <col min="2304" max="2304" width="1.5703125" style="302" customWidth="1"/>
    <col min="2305" max="2305" width="10.5703125" style="302" customWidth="1"/>
    <col min="2306" max="2306" width="6.7109375" style="302" customWidth="1"/>
    <col min="2307" max="2307" width="1.5703125" style="302" customWidth="1"/>
    <col min="2308" max="2308" width="10.5703125" style="302" customWidth="1"/>
    <col min="2309" max="2309" width="9.7109375" style="302" customWidth="1"/>
    <col min="2310" max="2310" width="13.28515625" style="302" bestFit="1" customWidth="1"/>
    <col min="2311" max="2311" width="7.7109375" style="302" customWidth="1"/>
    <col min="2312" max="2312" width="11.42578125" style="302"/>
    <col min="2313" max="2313" width="13.28515625" style="302" bestFit="1" customWidth="1"/>
    <col min="2314" max="2550" width="11.42578125" style="302"/>
    <col min="2551" max="2551" width="0.140625" style="302" customWidth="1"/>
    <col min="2552" max="2552" width="2.7109375" style="302" customWidth="1"/>
    <col min="2553" max="2553" width="15.42578125" style="302" customWidth="1"/>
    <col min="2554" max="2554" width="1.28515625" style="302" customWidth="1"/>
    <col min="2555" max="2555" width="27.7109375" style="302" customWidth="1"/>
    <col min="2556" max="2556" width="6.7109375" style="302" customWidth="1"/>
    <col min="2557" max="2557" width="1.5703125" style="302" customWidth="1"/>
    <col min="2558" max="2558" width="10.5703125" style="302" customWidth="1"/>
    <col min="2559" max="2559" width="5.85546875" style="302" customWidth="1"/>
    <col min="2560" max="2560" width="1.5703125" style="302" customWidth="1"/>
    <col min="2561" max="2561" width="10.5703125" style="302" customWidth="1"/>
    <col min="2562" max="2562" width="6.7109375" style="302" customWidth="1"/>
    <col min="2563" max="2563" width="1.5703125" style="302" customWidth="1"/>
    <col min="2564" max="2564" width="10.5703125" style="302" customWidth="1"/>
    <col min="2565" max="2565" width="9.7109375" style="302" customWidth="1"/>
    <col min="2566" max="2566" width="13.28515625" style="302" bestFit="1" customWidth="1"/>
    <col min="2567" max="2567" width="7.7109375" style="302" customWidth="1"/>
    <col min="2568" max="2568" width="11.42578125" style="302"/>
    <col min="2569" max="2569" width="13.28515625" style="302" bestFit="1" customWidth="1"/>
    <col min="2570" max="2806" width="11.42578125" style="302"/>
    <col min="2807" max="2807" width="0.140625" style="302" customWidth="1"/>
    <col min="2808" max="2808" width="2.7109375" style="302" customWidth="1"/>
    <col min="2809" max="2809" width="15.42578125" style="302" customWidth="1"/>
    <col min="2810" max="2810" width="1.28515625" style="302" customWidth="1"/>
    <col min="2811" max="2811" width="27.7109375" style="302" customWidth="1"/>
    <col min="2812" max="2812" width="6.7109375" style="302" customWidth="1"/>
    <col min="2813" max="2813" width="1.5703125" style="302" customWidth="1"/>
    <col min="2814" max="2814" width="10.5703125" style="302" customWidth="1"/>
    <col min="2815" max="2815" width="5.85546875" style="302" customWidth="1"/>
    <col min="2816" max="2816" width="1.5703125" style="302" customWidth="1"/>
    <col min="2817" max="2817" width="10.5703125" style="302" customWidth="1"/>
    <col min="2818" max="2818" width="6.7109375" style="302" customWidth="1"/>
    <col min="2819" max="2819" width="1.5703125" style="302" customWidth="1"/>
    <col min="2820" max="2820" width="10.5703125" style="302" customWidth="1"/>
    <col min="2821" max="2821" width="9.7109375" style="302" customWidth="1"/>
    <col min="2822" max="2822" width="13.28515625" style="302" bestFit="1" customWidth="1"/>
    <col min="2823" max="2823" width="7.7109375" style="302" customWidth="1"/>
    <col min="2824" max="2824" width="11.42578125" style="302"/>
    <col min="2825" max="2825" width="13.28515625" style="302" bestFit="1" customWidth="1"/>
    <col min="2826" max="3062" width="11.42578125" style="302"/>
    <col min="3063" max="3063" width="0.140625" style="302" customWidth="1"/>
    <col min="3064" max="3064" width="2.7109375" style="302" customWidth="1"/>
    <col min="3065" max="3065" width="15.42578125" style="302" customWidth="1"/>
    <col min="3066" max="3066" width="1.28515625" style="302" customWidth="1"/>
    <col min="3067" max="3067" width="27.7109375" style="302" customWidth="1"/>
    <col min="3068" max="3068" width="6.7109375" style="302" customWidth="1"/>
    <col min="3069" max="3069" width="1.5703125" style="302" customWidth="1"/>
    <col min="3070" max="3070" width="10.5703125" style="302" customWidth="1"/>
    <col min="3071" max="3071" width="5.85546875" style="302" customWidth="1"/>
    <col min="3072" max="3072" width="1.5703125" style="302" customWidth="1"/>
    <col min="3073" max="3073" width="10.5703125" style="302" customWidth="1"/>
    <col min="3074" max="3074" width="6.7109375" style="302" customWidth="1"/>
    <col min="3075" max="3075" width="1.5703125" style="302" customWidth="1"/>
    <col min="3076" max="3076" width="10.5703125" style="302" customWidth="1"/>
    <col min="3077" max="3077" width="9.7109375" style="302" customWidth="1"/>
    <col min="3078" max="3078" width="13.28515625" style="302" bestFit="1" customWidth="1"/>
    <col min="3079" max="3079" width="7.7109375" style="302" customWidth="1"/>
    <col min="3080" max="3080" width="11.42578125" style="302"/>
    <col min="3081" max="3081" width="13.28515625" style="302" bestFit="1" customWidth="1"/>
    <col min="3082" max="3318" width="11.42578125" style="302"/>
    <col min="3319" max="3319" width="0.140625" style="302" customWidth="1"/>
    <col min="3320" max="3320" width="2.7109375" style="302" customWidth="1"/>
    <col min="3321" max="3321" width="15.42578125" style="302" customWidth="1"/>
    <col min="3322" max="3322" width="1.28515625" style="302" customWidth="1"/>
    <col min="3323" max="3323" width="27.7109375" style="302" customWidth="1"/>
    <col min="3324" max="3324" width="6.7109375" style="302" customWidth="1"/>
    <col min="3325" max="3325" width="1.5703125" style="302" customWidth="1"/>
    <col min="3326" max="3326" width="10.5703125" style="302" customWidth="1"/>
    <col min="3327" max="3327" width="5.85546875" style="302" customWidth="1"/>
    <col min="3328" max="3328" width="1.5703125" style="302" customWidth="1"/>
    <col min="3329" max="3329" width="10.5703125" style="302" customWidth="1"/>
    <col min="3330" max="3330" width="6.7109375" style="302" customWidth="1"/>
    <col min="3331" max="3331" width="1.5703125" style="302" customWidth="1"/>
    <col min="3332" max="3332" width="10.5703125" style="302" customWidth="1"/>
    <col min="3333" max="3333" width="9.7109375" style="302" customWidth="1"/>
    <col min="3334" max="3334" width="13.28515625" style="302" bestFit="1" customWidth="1"/>
    <col min="3335" max="3335" width="7.7109375" style="302" customWidth="1"/>
    <col min="3336" max="3336" width="11.42578125" style="302"/>
    <col min="3337" max="3337" width="13.28515625" style="302" bestFit="1" customWidth="1"/>
    <col min="3338" max="3574" width="11.42578125" style="302"/>
    <col min="3575" max="3575" width="0.140625" style="302" customWidth="1"/>
    <col min="3576" max="3576" width="2.7109375" style="302" customWidth="1"/>
    <col min="3577" max="3577" width="15.42578125" style="302" customWidth="1"/>
    <col min="3578" max="3578" width="1.28515625" style="302" customWidth="1"/>
    <col min="3579" max="3579" width="27.7109375" style="302" customWidth="1"/>
    <col min="3580" max="3580" width="6.7109375" style="302" customWidth="1"/>
    <col min="3581" max="3581" width="1.5703125" style="302" customWidth="1"/>
    <col min="3582" max="3582" width="10.5703125" style="302" customWidth="1"/>
    <col min="3583" max="3583" width="5.85546875" style="302" customWidth="1"/>
    <col min="3584" max="3584" width="1.5703125" style="302" customWidth="1"/>
    <col min="3585" max="3585" width="10.5703125" style="302" customWidth="1"/>
    <col min="3586" max="3586" width="6.7109375" style="302" customWidth="1"/>
    <col min="3587" max="3587" width="1.5703125" style="302" customWidth="1"/>
    <col min="3588" max="3588" width="10.5703125" style="302" customWidth="1"/>
    <col min="3589" max="3589" width="9.7109375" style="302" customWidth="1"/>
    <col min="3590" max="3590" width="13.28515625" style="302" bestFit="1" customWidth="1"/>
    <col min="3591" max="3591" width="7.7109375" style="302" customWidth="1"/>
    <col min="3592" max="3592" width="11.42578125" style="302"/>
    <col min="3593" max="3593" width="13.28515625" style="302" bestFit="1" customWidth="1"/>
    <col min="3594" max="3830" width="11.42578125" style="302"/>
    <col min="3831" max="3831" width="0.140625" style="302" customWidth="1"/>
    <col min="3832" max="3832" width="2.7109375" style="302" customWidth="1"/>
    <col min="3833" max="3833" width="15.42578125" style="302" customWidth="1"/>
    <col min="3834" max="3834" width="1.28515625" style="302" customWidth="1"/>
    <col min="3835" max="3835" width="27.7109375" style="302" customWidth="1"/>
    <col min="3836" max="3836" width="6.7109375" style="302" customWidth="1"/>
    <col min="3837" max="3837" width="1.5703125" style="302" customWidth="1"/>
    <col min="3838" max="3838" width="10.5703125" style="302" customWidth="1"/>
    <col min="3839" max="3839" width="5.85546875" style="302" customWidth="1"/>
    <col min="3840" max="3840" width="1.5703125" style="302" customWidth="1"/>
    <col min="3841" max="3841" width="10.5703125" style="302" customWidth="1"/>
    <col min="3842" max="3842" width="6.7109375" style="302" customWidth="1"/>
    <col min="3843" max="3843" width="1.5703125" style="302" customWidth="1"/>
    <col min="3844" max="3844" width="10.5703125" style="302" customWidth="1"/>
    <col min="3845" max="3845" width="9.7109375" style="302" customWidth="1"/>
    <col min="3846" max="3846" width="13.28515625" style="302" bestFit="1" customWidth="1"/>
    <col min="3847" max="3847" width="7.7109375" style="302" customWidth="1"/>
    <col min="3848" max="3848" width="11.42578125" style="302"/>
    <col min="3849" max="3849" width="13.28515625" style="302" bestFit="1" customWidth="1"/>
    <col min="3850" max="4086" width="11.42578125" style="302"/>
    <col min="4087" max="4087" width="0.140625" style="302" customWidth="1"/>
    <col min="4088" max="4088" width="2.7109375" style="302" customWidth="1"/>
    <col min="4089" max="4089" width="15.42578125" style="302" customWidth="1"/>
    <col min="4090" max="4090" width="1.28515625" style="302" customWidth="1"/>
    <col min="4091" max="4091" width="27.7109375" style="302" customWidth="1"/>
    <col min="4092" max="4092" width="6.7109375" style="302" customWidth="1"/>
    <col min="4093" max="4093" width="1.5703125" style="302" customWidth="1"/>
    <col min="4094" max="4094" width="10.5703125" style="302" customWidth="1"/>
    <col min="4095" max="4095" width="5.85546875" style="302" customWidth="1"/>
    <col min="4096" max="4096" width="1.5703125" style="302" customWidth="1"/>
    <col min="4097" max="4097" width="10.5703125" style="302" customWidth="1"/>
    <col min="4098" max="4098" width="6.7109375" style="302" customWidth="1"/>
    <col min="4099" max="4099" width="1.5703125" style="302" customWidth="1"/>
    <col min="4100" max="4100" width="10.5703125" style="302" customWidth="1"/>
    <col min="4101" max="4101" width="9.7109375" style="302" customWidth="1"/>
    <col min="4102" max="4102" width="13.28515625" style="302" bestFit="1" customWidth="1"/>
    <col min="4103" max="4103" width="7.7109375" style="302" customWidth="1"/>
    <col min="4104" max="4104" width="11.42578125" style="302"/>
    <col min="4105" max="4105" width="13.28515625" style="302" bestFit="1" customWidth="1"/>
    <col min="4106" max="4342" width="11.42578125" style="302"/>
    <col min="4343" max="4343" width="0.140625" style="302" customWidth="1"/>
    <col min="4344" max="4344" width="2.7109375" style="302" customWidth="1"/>
    <col min="4345" max="4345" width="15.42578125" style="302" customWidth="1"/>
    <col min="4346" max="4346" width="1.28515625" style="302" customWidth="1"/>
    <col min="4347" max="4347" width="27.7109375" style="302" customWidth="1"/>
    <col min="4348" max="4348" width="6.7109375" style="302" customWidth="1"/>
    <col min="4349" max="4349" width="1.5703125" style="302" customWidth="1"/>
    <col min="4350" max="4350" width="10.5703125" style="302" customWidth="1"/>
    <col min="4351" max="4351" width="5.85546875" style="302" customWidth="1"/>
    <col min="4352" max="4352" width="1.5703125" style="302" customWidth="1"/>
    <col min="4353" max="4353" width="10.5703125" style="302" customWidth="1"/>
    <col min="4354" max="4354" width="6.7109375" style="302" customWidth="1"/>
    <col min="4355" max="4355" width="1.5703125" style="302" customWidth="1"/>
    <col min="4356" max="4356" width="10.5703125" style="302" customWidth="1"/>
    <col min="4357" max="4357" width="9.7109375" style="302" customWidth="1"/>
    <col min="4358" max="4358" width="13.28515625" style="302" bestFit="1" customWidth="1"/>
    <col min="4359" max="4359" width="7.7109375" style="302" customWidth="1"/>
    <col min="4360" max="4360" width="11.42578125" style="302"/>
    <col min="4361" max="4361" width="13.28515625" style="302" bestFit="1" customWidth="1"/>
    <col min="4362" max="4598" width="11.42578125" style="302"/>
    <col min="4599" max="4599" width="0.140625" style="302" customWidth="1"/>
    <col min="4600" max="4600" width="2.7109375" style="302" customWidth="1"/>
    <col min="4601" max="4601" width="15.42578125" style="302" customWidth="1"/>
    <col min="4602" max="4602" width="1.28515625" style="302" customWidth="1"/>
    <col min="4603" max="4603" width="27.7109375" style="302" customWidth="1"/>
    <col min="4604" max="4604" width="6.7109375" style="302" customWidth="1"/>
    <col min="4605" max="4605" width="1.5703125" style="302" customWidth="1"/>
    <col min="4606" max="4606" width="10.5703125" style="302" customWidth="1"/>
    <col min="4607" max="4607" width="5.85546875" style="302" customWidth="1"/>
    <col min="4608" max="4608" width="1.5703125" style="302" customWidth="1"/>
    <col min="4609" max="4609" width="10.5703125" style="302" customWidth="1"/>
    <col min="4610" max="4610" width="6.7109375" style="302" customWidth="1"/>
    <col min="4611" max="4611" width="1.5703125" style="302" customWidth="1"/>
    <col min="4612" max="4612" width="10.5703125" style="302" customWidth="1"/>
    <col min="4613" max="4613" width="9.7109375" style="302" customWidth="1"/>
    <col min="4614" max="4614" width="13.28515625" style="302" bestFit="1" customWidth="1"/>
    <col min="4615" max="4615" width="7.7109375" style="302" customWidth="1"/>
    <col min="4616" max="4616" width="11.42578125" style="302"/>
    <col min="4617" max="4617" width="13.28515625" style="302" bestFit="1" customWidth="1"/>
    <col min="4618" max="4854" width="11.42578125" style="302"/>
    <col min="4855" max="4855" width="0.140625" style="302" customWidth="1"/>
    <col min="4856" max="4856" width="2.7109375" style="302" customWidth="1"/>
    <col min="4857" max="4857" width="15.42578125" style="302" customWidth="1"/>
    <col min="4858" max="4858" width="1.28515625" style="302" customWidth="1"/>
    <col min="4859" max="4859" width="27.7109375" style="302" customWidth="1"/>
    <col min="4860" max="4860" width="6.7109375" style="302" customWidth="1"/>
    <col min="4861" max="4861" width="1.5703125" style="302" customWidth="1"/>
    <col min="4862" max="4862" width="10.5703125" style="302" customWidth="1"/>
    <col min="4863" max="4863" width="5.85546875" style="302" customWidth="1"/>
    <col min="4864" max="4864" width="1.5703125" style="302" customWidth="1"/>
    <col min="4865" max="4865" width="10.5703125" style="302" customWidth="1"/>
    <col min="4866" max="4866" width="6.7109375" style="302" customWidth="1"/>
    <col min="4867" max="4867" width="1.5703125" style="302" customWidth="1"/>
    <col min="4868" max="4868" width="10.5703125" style="302" customWidth="1"/>
    <col min="4869" max="4869" width="9.7109375" style="302" customWidth="1"/>
    <col min="4870" max="4870" width="13.28515625" style="302" bestFit="1" customWidth="1"/>
    <col min="4871" max="4871" width="7.7109375" style="302" customWidth="1"/>
    <col min="4872" max="4872" width="11.42578125" style="302"/>
    <col min="4873" max="4873" width="13.28515625" style="302" bestFit="1" customWidth="1"/>
    <col min="4874" max="5110" width="11.42578125" style="302"/>
    <col min="5111" max="5111" width="0.140625" style="302" customWidth="1"/>
    <col min="5112" max="5112" width="2.7109375" style="302" customWidth="1"/>
    <col min="5113" max="5113" width="15.42578125" style="302" customWidth="1"/>
    <col min="5114" max="5114" width="1.28515625" style="302" customWidth="1"/>
    <col min="5115" max="5115" width="27.7109375" style="302" customWidth="1"/>
    <col min="5116" max="5116" width="6.7109375" style="302" customWidth="1"/>
    <col min="5117" max="5117" width="1.5703125" style="302" customWidth="1"/>
    <col min="5118" max="5118" width="10.5703125" style="302" customWidth="1"/>
    <col min="5119" max="5119" width="5.85546875" style="302" customWidth="1"/>
    <col min="5120" max="5120" width="1.5703125" style="302" customWidth="1"/>
    <col min="5121" max="5121" width="10.5703125" style="302" customWidth="1"/>
    <col min="5122" max="5122" width="6.7109375" style="302" customWidth="1"/>
    <col min="5123" max="5123" width="1.5703125" style="302" customWidth="1"/>
    <col min="5124" max="5124" width="10.5703125" style="302" customWidth="1"/>
    <col min="5125" max="5125" width="9.7109375" style="302" customWidth="1"/>
    <col min="5126" max="5126" width="13.28515625" style="302" bestFit="1" customWidth="1"/>
    <col min="5127" max="5127" width="7.7109375" style="302" customWidth="1"/>
    <col min="5128" max="5128" width="11.42578125" style="302"/>
    <col min="5129" max="5129" width="13.28515625" style="302" bestFit="1" customWidth="1"/>
    <col min="5130" max="5366" width="11.42578125" style="302"/>
    <col min="5367" max="5367" width="0.140625" style="302" customWidth="1"/>
    <col min="5368" max="5368" width="2.7109375" style="302" customWidth="1"/>
    <col min="5369" max="5369" width="15.42578125" style="302" customWidth="1"/>
    <col min="5370" max="5370" width="1.28515625" style="302" customWidth="1"/>
    <col min="5371" max="5371" width="27.7109375" style="302" customWidth="1"/>
    <col min="5372" max="5372" width="6.7109375" style="302" customWidth="1"/>
    <col min="5373" max="5373" width="1.5703125" style="302" customWidth="1"/>
    <col min="5374" max="5374" width="10.5703125" style="302" customWidth="1"/>
    <col min="5375" max="5375" width="5.85546875" style="302" customWidth="1"/>
    <col min="5376" max="5376" width="1.5703125" style="302" customWidth="1"/>
    <col min="5377" max="5377" width="10.5703125" style="302" customWidth="1"/>
    <col min="5378" max="5378" width="6.7109375" style="302" customWidth="1"/>
    <col min="5379" max="5379" width="1.5703125" style="302" customWidth="1"/>
    <col min="5380" max="5380" width="10.5703125" style="302" customWidth="1"/>
    <col min="5381" max="5381" width="9.7109375" style="302" customWidth="1"/>
    <col min="5382" max="5382" width="13.28515625" style="302" bestFit="1" customWidth="1"/>
    <col min="5383" max="5383" width="7.7109375" style="302" customWidth="1"/>
    <col min="5384" max="5384" width="11.42578125" style="302"/>
    <col min="5385" max="5385" width="13.28515625" style="302" bestFit="1" customWidth="1"/>
    <col min="5386" max="5622" width="11.42578125" style="302"/>
    <col min="5623" max="5623" width="0.140625" style="302" customWidth="1"/>
    <col min="5624" max="5624" width="2.7109375" style="302" customWidth="1"/>
    <col min="5625" max="5625" width="15.42578125" style="302" customWidth="1"/>
    <col min="5626" max="5626" width="1.28515625" style="302" customWidth="1"/>
    <col min="5627" max="5627" width="27.7109375" style="302" customWidth="1"/>
    <col min="5628" max="5628" width="6.7109375" style="302" customWidth="1"/>
    <col min="5629" max="5629" width="1.5703125" style="302" customWidth="1"/>
    <col min="5630" max="5630" width="10.5703125" style="302" customWidth="1"/>
    <col min="5631" max="5631" width="5.85546875" style="302" customWidth="1"/>
    <col min="5632" max="5632" width="1.5703125" style="302" customWidth="1"/>
    <col min="5633" max="5633" width="10.5703125" style="302" customWidth="1"/>
    <col min="5634" max="5634" width="6.7109375" style="302" customWidth="1"/>
    <col min="5635" max="5635" width="1.5703125" style="302" customWidth="1"/>
    <col min="5636" max="5636" width="10.5703125" style="302" customWidth="1"/>
    <col min="5637" max="5637" width="9.7109375" style="302" customWidth="1"/>
    <col min="5638" max="5638" width="13.28515625" style="302" bestFit="1" customWidth="1"/>
    <col min="5639" max="5639" width="7.7109375" style="302" customWidth="1"/>
    <col min="5640" max="5640" width="11.42578125" style="302"/>
    <col min="5641" max="5641" width="13.28515625" style="302" bestFit="1" customWidth="1"/>
    <col min="5642" max="5878" width="11.42578125" style="302"/>
    <col min="5879" max="5879" width="0.140625" style="302" customWidth="1"/>
    <col min="5880" max="5880" width="2.7109375" style="302" customWidth="1"/>
    <col min="5881" max="5881" width="15.42578125" style="302" customWidth="1"/>
    <col min="5882" max="5882" width="1.28515625" style="302" customWidth="1"/>
    <col min="5883" max="5883" width="27.7109375" style="302" customWidth="1"/>
    <col min="5884" max="5884" width="6.7109375" style="302" customWidth="1"/>
    <col min="5885" max="5885" width="1.5703125" style="302" customWidth="1"/>
    <col min="5886" max="5886" width="10.5703125" style="302" customWidth="1"/>
    <col min="5887" max="5887" width="5.85546875" style="302" customWidth="1"/>
    <col min="5888" max="5888" width="1.5703125" style="302" customWidth="1"/>
    <col min="5889" max="5889" width="10.5703125" style="302" customWidth="1"/>
    <col min="5890" max="5890" width="6.7109375" style="302" customWidth="1"/>
    <col min="5891" max="5891" width="1.5703125" style="302" customWidth="1"/>
    <col min="5892" max="5892" width="10.5703125" style="302" customWidth="1"/>
    <col min="5893" max="5893" width="9.7109375" style="302" customWidth="1"/>
    <col min="5894" max="5894" width="13.28515625" style="302" bestFit="1" customWidth="1"/>
    <col min="5895" max="5895" width="7.7109375" style="302" customWidth="1"/>
    <col min="5896" max="5896" width="11.42578125" style="302"/>
    <col min="5897" max="5897" width="13.28515625" style="302" bestFit="1" customWidth="1"/>
    <col min="5898" max="6134" width="11.42578125" style="302"/>
    <col min="6135" max="6135" width="0.140625" style="302" customWidth="1"/>
    <col min="6136" max="6136" width="2.7109375" style="302" customWidth="1"/>
    <col min="6137" max="6137" width="15.42578125" style="302" customWidth="1"/>
    <col min="6138" max="6138" width="1.28515625" style="302" customWidth="1"/>
    <col min="6139" max="6139" width="27.7109375" style="302" customWidth="1"/>
    <col min="6140" max="6140" width="6.7109375" style="302" customWidth="1"/>
    <col min="6141" max="6141" width="1.5703125" style="302" customWidth="1"/>
    <col min="6142" max="6142" width="10.5703125" style="302" customWidth="1"/>
    <col min="6143" max="6143" width="5.85546875" style="302" customWidth="1"/>
    <col min="6144" max="6144" width="1.5703125" style="302" customWidth="1"/>
    <col min="6145" max="6145" width="10.5703125" style="302" customWidth="1"/>
    <col min="6146" max="6146" width="6.7109375" style="302" customWidth="1"/>
    <col min="6147" max="6147" width="1.5703125" style="302" customWidth="1"/>
    <col min="6148" max="6148" width="10.5703125" style="302" customWidth="1"/>
    <col min="6149" max="6149" width="9.7109375" style="302" customWidth="1"/>
    <col min="6150" max="6150" width="13.28515625" style="302" bestFit="1" customWidth="1"/>
    <col min="6151" max="6151" width="7.7109375" style="302" customWidth="1"/>
    <col min="6152" max="6152" width="11.42578125" style="302"/>
    <col min="6153" max="6153" width="13.28515625" style="302" bestFit="1" customWidth="1"/>
    <col min="6154" max="6390" width="11.42578125" style="302"/>
    <col min="6391" max="6391" width="0.140625" style="302" customWidth="1"/>
    <col min="6392" max="6392" width="2.7109375" style="302" customWidth="1"/>
    <col min="6393" max="6393" width="15.42578125" style="302" customWidth="1"/>
    <col min="6394" max="6394" width="1.28515625" style="302" customWidth="1"/>
    <col min="6395" max="6395" width="27.7109375" style="302" customWidth="1"/>
    <col min="6396" max="6396" width="6.7109375" style="302" customWidth="1"/>
    <col min="6397" max="6397" width="1.5703125" style="302" customWidth="1"/>
    <col min="6398" max="6398" width="10.5703125" style="302" customWidth="1"/>
    <col min="6399" max="6399" width="5.85546875" style="302" customWidth="1"/>
    <col min="6400" max="6400" width="1.5703125" style="302" customWidth="1"/>
    <col min="6401" max="6401" width="10.5703125" style="302" customWidth="1"/>
    <col min="6402" max="6402" width="6.7109375" style="302" customWidth="1"/>
    <col min="6403" max="6403" width="1.5703125" style="302" customWidth="1"/>
    <col min="6404" max="6404" width="10.5703125" style="302" customWidth="1"/>
    <col min="6405" max="6405" width="9.7109375" style="302" customWidth="1"/>
    <col min="6406" max="6406" width="13.28515625" style="302" bestFit="1" customWidth="1"/>
    <col min="6407" max="6407" width="7.7109375" style="302" customWidth="1"/>
    <col min="6408" max="6408" width="11.42578125" style="302"/>
    <col min="6409" max="6409" width="13.28515625" style="302" bestFit="1" customWidth="1"/>
    <col min="6410" max="6646" width="11.42578125" style="302"/>
    <col min="6647" max="6647" width="0.140625" style="302" customWidth="1"/>
    <col min="6648" max="6648" width="2.7109375" style="302" customWidth="1"/>
    <col min="6649" max="6649" width="15.42578125" style="302" customWidth="1"/>
    <col min="6650" max="6650" width="1.28515625" style="302" customWidth="1"/>
    <col min="6651" max="6651" width="27.7109375" style="302" customWidth="1"/>
    <col min="6652" max="6652" width="6.7109375" style="302" customWidth="1"/>
    <col min="6653" max="6653" width="1.5703125" style="302" customWidth="1"/>
    <col min="6654" max="6654" width="10.5703125" style="302" customWidth="1"/>
    <col min="6655" max="6655" width="5.85546875" style="302" customWidth="1"/>
    <col min="6656" max="6656" width="1.5703125" style="302" customWidth="1"/>
    <col min="6657" max="6657" width="10.5703125" style="302" customWidth="1"/>
    <col min="6658" max="6658" width="6.7109375" style="302" customWidth="1"/>
    <col min="6659" max="6659" width="1.5703125" style="302" customWidth="1"/>
    <col min="6660" max="6660" width="10.5703125" style="302" customWidth="1"/>
    <col min="6661" max="6661" width="9.7109375" style="302" customWidth="1"/>
    <col min="6662" max="6662" width="13.28515625" style="302" bestFit="1" customWidth="1"/>
    <col min="6663" max="6663" width="7.7109375" style="302" customWidth="1"/>
    <col min="6664" max="6664" width="11.42578125" style="302"/>
    <col min="6665" max="6665" width="13.28515625" style="302" bestFit="1" customWidth="1"/>
    <col min="6666" max="6902" width="11.42578125" style="302"/>
    <col min="6903" max="6903" width="0.140625" style="302" customWidth="1"/>
    <col min="6904" max="6904" width="2.7109375" style="302" customWidth="1"/>
    <col min="6905" max="6905" width="15.42578125" style="302" customWidth="1"/>
    <col min="6906" max="6906" width="1.28515625" style="302" customWidth="1"/>
    <col min="6907" max="6907" width="27.7109375" style="302" customWidth="1"/>
    <col min="6908" max="6908" width="6.7109375" style="302" customWidth="1"/>
    <col min="6909" max="6909" width="1.5703125" style="302" customWidth="1"/>
    <col min="6910" max="6910" width="10.5703125" style="302" customWidth="1"/>
    <col min="6911" max="6911" width="5.85546875" style="302" customWidth="1"/>
    <col min="6912" max="6912" width="1.5703125" style="302" customWidth="1"/>
    <col min="6913" max="6913" width="10.5703125" style="302" customWidth="1"/>
    <col min="6914" max="6914" width="6.7109375" style="302" customWidth="1"/>
    <col min="6915" max="6915" width="1.5703125" style="302" customWidth="1"/>
    <col min="6916" max="6916" width="10.5703125" style="302" customWidth="1"/>
    <col min="6917" max="6917" width="9.7109375" style="302" customWidth="1"/>
    <col min="6918" max="6918" width="13.28515625" style="302" bestFit="1" customWidth="1"/>
    <col min="6919" max="6919" width="7.7109375" style="302" customWidth="1"/>
    <col min="6920" max="6920" width="11.42578125" style="302"/>
    <col min="6921" max="6921" width="13.28515625" style="302" bestFit="1" customWidth="1"/>
    <col min="6922" max="7158" width="11.42578125" style="302"/>
    <col min="7159" max="7159" width="0.140625" style="302" customWidth="1"/>
    <col min="7160" max="7160" width="2.7109375" style="302" customWidth="1"/>
    <col min="7161" max="7161" width="15.42578125" style="302" customWidth="1"/>
    <col min="7162" max="7162" width="1.28515625" style="302" customWidth="1"/>
    <col min="7163" max="7163" width="27.7109375" style="302" customWidth="1"/>
    <col min="7164" max="7164" width="6.7109375" style="302" customWidth="1"/>
    <col min="7165" max="7165" width="1.5703125" style="302" customWidth="1"/>
    <col min="7166" max="7166" width="10.5703125" style="302" customWidth="1"/>
    <col min="7167" max="7167" width="5.85546875" style="302" customWidth="1"/>
    <col min="7168" max="7168" width="1.5703125" style="302" customWidth="1"/>
    <col min="7169" max="7169" width="10.5703125" style="302" customWidth="1"/>
    <col min="7170" max="7170" width="6.7109375" style="302" customWidth="1"/>
    <col min="7171" max="7171" width="1.5703125" style="302" customWidth="1"/>
    <col min="7172" max="7172" width="10.5703125" style="302" customWidth="1"/>
    <col min="7173" max="7173" width="9.7109375" style="302" customWidth="1"/>
    <col min="7174" max="7174" width="13.28515625" style="302" bestFit="1" customWidth="1"/>
    <col min="7175" max="7175" width="7.7109375" style="302" customWidth="1"/>
    <col min="7176" max="7176" width="11.42578125" style="302"/>
    <col min="7177" max="7177" width="13.28515625" style="302" bestFit="1" customWidth="1"/>
    <col min="7178" max="7414" width="11.42578125" style="302"/>
    <col min="7415" max="7415" width="0.140625" style="302" customWidth="1"/>
    <col min="7416" max="7416" width="2.7109375" style="302" customWidth="1"/>
    <col min="7417" max="7417" width="15.42578125" style="302" customWidth="1"/>
    <col min="7418" max="7418" width="1.28515625" style="302" customWidth="1"/>
    <col min="7419" max="7419" width="27.7109375" style="302" customWidth="1"/>
    <col min="7420" max="7420" width="6.7109375" style="302" customWidth="1"/>
    <col min="7421" max="7421" width="1.5703125" style="302" customWidth="1"/>
    <col min="7422" max="7422" width="10.5703125" style="302" customWidth="1"/>
    <col min="7423" max="7423" width="5.85546875" style="302" customWidth="1"/>
    <col min="7424" max="7424" width="1.5703125" style="302" customWidth="1"/>
    <col min="7425" max="7425" width="10.5703125" style="302" customWidth="1"/>
    <col min="7426" max="7426" width="6.7109375" style="302" customWidth="1"/>
    <col min="7427" max="7427" width="1.5703125" style="302" customWidth="1"/>
    <col min="7428" max="7428" width="10.5703125" style="302" customWidth="1"/>
    <col min="7429" max="7429" width="9.7109375" style="302" customWidth="1"/>
    <col min="7430" max="7430" width="13.28515625" style="302" bestFit="1" customWidth="1"/>
    <col min="7431" max="7431" width="7.7109375" style="302" customWidth="1"/>
    <col min="7432" max="7432" width="11.42578125" style="302"/>
    <col min="7433" max="7433" width="13.28515625" style="302" bestFit="1" customWidth="1"/>
    <col min="7434" max="7670" width="11.42578125" style="302"/>
    <col min="7671" max="7671" width="0.140625" style="302" customWidth="1"/>
    <col min="7672" max="7672" width="2.7109375" style="302" customWidth="1"/>
    <col min="7673" max="7673" width="15.42578125" style="302" customWidth="1"/>
    <col min="7674" max="7674" width="1.28515625" style="302" customWidth="1"/>
    <col min="7675" max="7675" width="27.7109375" style="302" customWidth="1"/>
    <col min="7676" max="7676" width="6.7109375" style="302" customWidth="1"/>
    <col min="7677" max="7677" width="1.5703125" style="302" customWidth="1"/>
    <col min="7678" max="7678" width="10.5703125" style="302" customWidth="1"/>
    <col min="7679" max="7679" width="5.85546875" style="302" customWidth="1"/>
    <col min="7680" max="7680" width="1.5703125" style="302" customWidth="1"/>
    <col min="7681" max="7681" width="10.5703125" style="302" customWidth="1"/>
    <col min="7682" max="7682" width="6.7109375" style="302" customWidth="1"/>
    <col min="7683" max="7683" width="1.5703125" style="302" customWidth="1"/>
    <col min="7684" max="7684" width="10.5703125" style="302" customWidth="1"/>
    <col min="7685" max="7685" width="9.7109375" style="302" customWidth="1"/>
    <col min="7686" max="7686" width="13.28515625" style="302" bestFit="1" customWidth="1"/>
    <col min="7687" max="7687" width="7.7109375" style="302" customWidth="1"/>
    <col min="7688" max="7688" width="11.42578125" style="302"/>
    <col min="7689" max="7689" width="13.28515625" style="302" bestFit="1" customWidth="1"/>
    <col min="7690" max="7926" width="11.42578125" style="302"/>
    <col min="7927" max="7927" width="0.140625" style="302" customWidth="1"/>
    <col min="7928" max="7928" width="2.7109375" style="302" customWidth="1"/>
    <col min="7929" max="7929" width="15.42578125" style="302" customWidth="1"/>
    <col min="7930" max="7930" width="1.28515625" style="302" customWidth="1"/>
    <col min="7931" max="7931" width="27.7109375" style="302" customWidth="1"/>
    <col min="7932" max="7932" width="6.7109375" style="302" customWidth="1"/>
    <col min="7933" max="7933" width="1.5703125" style="302" customWidth="1"/>
    <col min="7934" max="7934" width="10.5703125" style="302" customWidth="1"/>
    <col min="7935" max="7935" width="5.85546875" style="302" customWidth="1"/>
    <col min="7936" max="7936" width="1.5703125" style="302" customWidth="1"/>
    <col min="7937" max="7937" width="10.5703125" style="302" customWidth="1"/>
    <col min="7938" max="7938" width="6.7109375" style="302" customWidth="1"/>
    <col min="7939" max="7939" width="1.5703125" style="302" customWidth="1"/>
    <col min="7940" max="7940" width="10.5703125" style="302" customWidth="1"/>
    <col min="7941" max="7941" width="9.7109375" style="302" customWidth="1"/>
    <col min="7942" max="7942" width="13.28515625" style="302" bestFit="1" customWidth="1"/>
    <col min="7943" max="7943" width="7.7109375" style="302" customWidth="1"/>
    <col min="7944" max="7944" width="11.42578125" style="302"/>
    <col min="7945" max="7945" width="13.28515625" style="302" bestFit="1" customWidth="1"/>
    <col min="7946" max="8182" width="11.42578125" style="302"/>
    <col min="8183" max="8183" width="0.140625" style="302" customWidth="1"/>
    <col min="8184" max="8184" width="2.7109375" style="302" customWidth="1"/>
    <col min="8185" max="8185" width="15.42578125" style="302" customWidth="1"/>
    <col min="8186" max="8186" width="1.28515625" style="302" customWidth="1"/>
    <col min="8187" max="8187" width="27.7109375" style="302" customWidth="1"/>
    <col min="8188" max="8188" width="6.7109375" style="302" customWidth="1"/>
    <col min="8189" max="8189" width="1.5703125" style="302" customWidth="1"/>
    <col min="8190" max="8190" width="10.5703125" style="302" customWidth="1"/>
    <col min="8191" max="8191" width="5.85546875" style="302" customWidth="1"/>
    <col min="8192" max="8192" width="1.5703125" style="302" customWidth="1"/>
    <col min="8193" max="8193" width="10.5703125" style="302" customWidth="1"/>
    <col min="8194" max="8194" width="6.7109375" style="302" customWidth="1"/>
    <col min="8195" max="8195" width="1.5703125" style="302" customWidth="1"/>
    <col min="8196" max="8196" width="10.5703125" style="302" customWidth="1"/>
    <col min="8197" max="8197" width="9.7109375" style="302" customWidth="1"/>
    <col min="8198" max="8198" width="13.28515625" style="302" bestFit="1" customWidth="1"/>
    <col min="8199" max="8199" width="7.7109375" style="302" customWidth="1"/>
    <col min="8200" max="8200" width="11.42578125" style="302"/>
    <col min="8201" max="8201" width="13.28515625" style="302" bestFit="1" customWidth="1"/>
    <col min="8202" max="8438" width="11.42578125" style="302"/>
    <col min="8439" max="8439" width="0.140625" style="302" customWidth="1"/>
    <col min="8440" max="8440" width="2.7109375" style="302" customWidth="1"/>
    <col min="8441" max="8441" width="15.42578125" style="302" customWidth="1"/>
    <col min="8442" max="8442" width="1.28515625" style="302" customWidth="1"/>
    <col min="8443" max="8443" width="27.7109375" style="302" customWidth="1"/>
    <col min="8444" max="8444" width="6.7109375" style="302" customWidth="1"/>
    <col min="8445" max="8445" width="1.5703125" style="302" customWidth="1"/>
    <col min="8446" max="8446" width="10.5703125" style="302" customWidth="1"/>
    <col min="8447" max="8447" width="5.85546875" style="302" customWidth="1"/>
    <col min="8448" max="8448" width="1.5703125" style="302" customWidth="1"/>
    <col min="8449" max="8449" width="10.5703125" style="302" customWidth="1"/>
    <col min="8450" max="8450" width="6.7109375" style="302" customWidth="1"/>
    <col min="8451" max="8451" width="1.5703125" style="302" customWidth="1"/>
    <col min="8452" max="8452" width="10.5703125" style="302" customWidth="1"/>
    <col min="8453" max="8453" width="9.7109375" style="302" customWidth="1"/>
    <col min="8454" max="8454" width="13.28515625" style="302" bestFit="1" customWidth="1"/>
    <col min="8455" max="8455" width="7.7109375" style="302" customWidth="1"/>
    <col min="8456" max="8456" width="11.42578125" style="302"/>
    <col min="8457" max="8457" width="13.28515625" style="302" bestFit="1" customWidth="1"/>
    <col min="8458" max="8694" width="11.42578125" style="302"/>
    <col min="8695" max="8695" width="0.140625" style="302" customWidth="1"/>
    <col min="8696" max="8696" width="2.7109375" style="302" customWidth="1"/>
    <col min="8697" max="8697" width="15.42578125" style="302" customWidth="1"/>
    <col min="8698" max="8698" width="1.28515625" style="302" customWidth="1"/>
    <col min="8699" max="8699" width="27.7109375" style="302" customWidth="1"/>
    <col min="8700" max="8700" width="6.7109375" style="302" customWidth="1"/>
    <col min="8701" max="8701" width="1.5703125" style="302" customWidth="1"/>
    <col min="8702" max="8702" width="10.5703125" style="302" customWidth="1"/>
    <col min="8703" max="8703" width="5.85546875" style="302" customWidth="1"/>
    <col min="8704" max="8704" width="1.5703125" style="302" customWidth="1"/>
    <col min="8705" max="8705" width="10.5703125" style="302" customWidth="1"/>
    <col min="8706" max="8706" width="6.7109375" style="302" customWidth="1"/>
    <col min="8707" max="8707" width="1.5703125" style="302" customWidth="1"/>
    <col min="8708" max="8708" width="10.5703125" style="302" customWidth="1"/>
    <col min="8709" max="8709" width="9.7109375" style="302" customWidth="1"/>
    <col min="8710" max="8710" width="13.28515625" style="302" bestFit="1" customWidth="1"/>
    <col min="8711" max="8711" width="7.7109375" style="302" customWidth="1"/>
    <col min="8712" max="8712" width="11.42578125" style="302"/>
    <col min="8713" max="8713" width="13.28515625" style="302" bestFit="1" customWidth="1"/>
    <col min="8714" max="8950" width="11.42578125" style="302"/>
    <col min="8951" max="8951" width="0.140625" style="302" customWidth="1"/>
    <col min="8952" max="8952" width="2.7109375" style="302" customWidth="1"/>
    <col min="8953" max="8953" width="15.42578125" style="302" customWidth="1"/>
    <col min="8954" max="8954" width="1.28515625" style="302" customWidth="1"/>
    <col min="8955" max="8955" width="27.7109375" style="302" customWidth="1"/>
    <col min="8956" max="8956" width="6.7109375" style="302" customWidth="1"/>
    <col min="8957" max="8957" width="1.5703125" style="302" customWidth="1"/>
    <col min="8958" max="8958" width="10.5703125" style="302" customWidth="1"/>
    <col min="8959" max="8959" width="5.85546875" style="302" customWidth="1"/>
    <col min="8960" max="8960" width="1.5703125" style="302" customWidth="1"/>
    <col min="8961" max="8961" width="10.5703125" style="302" customWidth="1"/>
    <col min="8962" max="8962" width="6.7109375" style="302" customWidth="1"/>
    <col min="8963" max="8963" width="1.5703125" style="302" customWidth="1"/>
    <col min="8964" max="8964" width="10.5703125" style="302" customWidth="1"/>
    <col min="8965" max="8965" width="9.7109375" style="302" customWidth="1"/>
    <col min="8966" max="8966" width="13.28515625" style="302" bestFit="1" customWidth="1"/>
    <col min="8967" max="8967" width="7.7109375" style="302" customWidth="1"/>
    <col min="8968" max="8968" width="11.42578125" style="302"/>
    <col min="8969" max="8969" width="13.28515625" style="302" bestFit="1" customWidth="1"/>
    <col min="8970" max="9206" width="11.42578125" style="302"/>
    <col min="9207" max="9207" width="0.140625" style="302" customWidth="1"/>
    <col min="9208" max="9208" width="2.7109375" style="302" customWidth="1"/>
    <col min="9209" max="9209" width="15.42578125" style="302" customWidth="1"/>
    <col min="9210" max="9210" width="1.28515625" style="302" customWidth="1"/>
    <col min="9211" max="9211" width="27.7109375" style="302" customWidth="1"/>
    <col min="9212" max="9212" width="6.7109375" style="302" customWidth="1"/>
    <col min="9213" max="9213" width="1.5703125" style="302" customWidth="1"/>
    <col min="9214" max="9214" width="10.5703125" style="302" customWidth="1"/>
    <col min="9215" max="9215" width="5.85546875" style="302" customWidth="1"/>
    <col min="9216" max="9216" width="1.5703125" style="302" customWidth="1"/>
    <col min="9217" max="9217" width="10.5703125" style="302" customWidth="1"/>
    <col min="9218" max="9218" width="6.7109375" style="302" customWidth="1"/>
    <col min="9219" max="9219" width="1.5703125" style="302" customWidth="1"/>
    <col min="9220" max="9220" width="10.5703125" style="302" customWidth="1"/>
    <col min="9221" max="9221" width="9.7109375" style="302" customWidth="1"/>
    <col min="9222" max="9222" width="13.28515625" style="302" bestFit="1" customWidth="1"/>
    <col min="9223" max="9223" width="7.7109375" style="302" customWidth="1"/>
    <col min="9224" max="9224" width="11.42578125" style="302"/>
    <col min="9225" max="9225" width="13.28515625" style="302" bestFit="1" customWidth="1"/>
    <col min="9226" max="9462" width="11.42578125" style="302"/>
    <col min="9463" max="9463" width="0.140625" style="302" customWidth="1"/>
    <col min="9464" max="9464" width="2.7109375" style="302" customWidth="1"/>
    <col min="9465" max="9465" width="15.42578125" style="302" customWidth="1"/>
    <col min="9466" max="9466" width="1.28515625" style="302" customWidth="1"/>
    <col min="9467" max="9467" width="27.7109375" style="302" customWidth="1"/>
    <col min="9468" max="9468" width="6.7109375" style="302" customWidth="1"/>
    <col min="9469" max="9469" width="1.5703125" style="302" customWidth="1"/>
    <col min="9470" max="9470" width="10.5703125" style="302" customWidth="1"/>
    <col min="9471" max="9471" width="5.85546875" style="302" customWidth="1"/>
    <col min="9472" max="9472" width="1.5703125" style="302" customWidth="1"/>
    <col min="9473" max="9473" width="10.5703125" style="302" customWidth="1"/>
    <col min="9474" max="9474" width="6.7109375" style="302" customWidth="1"/>
    <col min="9475" max="9475" width="1.5703125" style="302" customWidth="1"/>
    <col min="9476" max="9476" width="10.5703125" style="302" customWidth="1"/>
    <col min="9477" max="9477" width="9.7109375" style="302" customWidth="1"/>
    <col min="9478" max="9478" width="13.28515625" style="302" bestFit="1" customWidth="1"/>
    <col min="9479" max="9479" width="7.7109375" style="302" customWidth="1"/>
    <col min="9480" max="9480" width="11.42578125" style="302"/>
    <col min="9481" max="9481" width="13.28515625" style="302" bestFit="1" customWidth="1"/>
    <col min="9482" max="9718" width="11.42578125" style="302"/>
    <col min="9719" max="9719" width="0.140625" style="302" customWidth="1"/>
    <col min="9720" max="9720" width="2.7109375" style="302" customWidth="1"/>
    <col min="9721" max="9721" width="15.42578125" style="302" customWidth="1"/>
    <col min="9722" max="9722" width="1.28515625" style="302" customWidth="1"/>
    <col min="9723" max="9723" width="27.7109375" style="302" customWidth="1"/>
    <col min="9724" max="9724" width="6.7109375" style="302" customWidth="1"/>
    <col min="9725" max="9725" width="1.5703125" style="302" customWidth="1"/>
    <col min="9726" max="9726" width="10.5703125" style="302" customWidth="1"/>
    <col min="9727" max="9727" width="5.85546875" style="302" customWidth="1"/>
    <col min="9728" max="9728" width="1.5703125" style="302" customWidth="1"/>
    <col min="9729" max="9729" width="10.5703125" style="302" customWidth="1"/>
    <col min="9730" max="9730" width="6.7109375" style="302" customWidth="1"/>
    <col min="9731" max="9731" width="1.5703125" style="302" customWidth="1"/>
    <col min="9732" max="9732" width="10.5703125" style="302" customWidth="1"/>
    <col min="9733" max="9733" width="9.7109375" style="302" customWidth="1"/>
    <col min="9734" max="9734" width="13.28515625" style="302" bestFit="1" customWidth="1"/>
    <col min="9735" max="9735" width="7.7109375" style="302" customWidth="1"/>
    <col min="9736" max="9736" width="11.42578125" style="302"/>
    <col min="9737" max="9737" width="13.28515625" style="302" bestFit="1" customWidth="1"/>
    <col min="9738" max="9974" width="11.42578125" style="302"/>
    <col min="9975" max="9975" width="0.140625" style="302" customWidth="1"/>
    <col min="9976" max="9976" width="2.7109375" style="302" customWidth="1"/>
    <col min="9977" max="9977" width="15.42578125" style="302" customWidth="1"/>
    <col min="9978" max="9978" width="1.28515625" style="302" customWidth="1"/>
    <col min="9979" max="9979" width="27.7109375" style="302" customWidth="1"/>
    <col min="9980" max="9980" width="6.7109375" style="302" customWidth="1"/>
    <col min="9981" max="9981" width="1.5703125" style="302" customWidth="1"/>
    <col min="9982" max="9982" width="10.5703125" style="302" customWidth="1"/>
    <col min="9983" max="9983" width="5.85546875" style="302" customWidth="1"/>
    <col min="9984" max="9984" width="1.5703125" style="302" customWidth="1"/>
    <col min="9985" max="9985" width="10.5703125" style="302" customWidth="1"/>
    <col min="9986" max="9986" width="6.7109375" style="302" customWidth="1"/>
    <col min="9987" max="9987" width="1.5703125" style="302" customWidth="1"/>
    <col min="9988" max="9988" width="10.5703125" style="302" customWidth="1"/>
    <col min="9989" max="9989" width="9.7109375" style="302" customWidth="1"/>
    <col min="9990" max="9990" width="13.28515625" style="302" bestFit="1" customWidth="1"/>
    <col min="9991" max="9991" width="7.7109375" style="302" customWidth="1"/>
    <col min="9992" max="9992" width="11.42578125" style="302"/>
    <col min="9993" max="9993" width="13.28515625" style="302" bestFit="1" customWidth="1"/>
    <col min="9994" max="10230" width="11.42578125" style="302"/>
    <col min="10231" max="10231" width="0.140625" style="302" customWidth="1"/>
    <col min="10232" max="10232" width="2.7109375" style="302" customWidth="1"/>
    <col min="10233" max="10233" width="15.42578125" style="302" customWidth="1"/>
    <col min="10234" max="10234" width="1.28515625" style="302" customWidth="1"/>
    <col min="10235" max="10235" width="27.7109375" style="302" customWidth="1"/>
    <col min="10236" max="10236" width="6.7109375" style="302" customWidth="1"/>
    <col min="10237" max="10237" width="1.5703125" style="302" customWidth="1"/>
    <col min="10238" max="10238" width="10.5703125" style="302" customWidth="1"/>
    <col min="10239" max="10239" width="5.85546875" style="302" customWidth="1"/>
    <col min="10240" max="10240" width="1.5703125" style="302" customWidth="1"/>
    <col min="10241" max="10241" width="10.5703125" style="302" customWidth="1"/>
    <col min="10242" max="10242" width="6.7109375" style="302" customWidth="1"/>
    <col min="10243" max="10243" width="1.5703125" style="302" customWidth="1"/>
    <col min="10244" max="10244" width="10.5703125" style="302" customWidth="1"/>
    <col min="10245" max="10245" width="9.7109375" style="302" customWidth="1"/>
    <col min="10246" max="10246" width="13.28515625" style="302" bestFit="1" customWidth="1"/>
    <col min="10247" max="10247" width="7.7109375" style="302" customWidth="1"/>
    <col min="10248" max="10248" width="11.42578125" style="302"/>
    <col min="10249" max="10249" width="13.28515625" style="302" bestFit="1" customWidth="1"/>
    <col min="10250" max="10486" width="11.42578125" style="302"/>
    <col min="10487" max="10487" width="0.140625" style="302" customWidth="1"/>
    <col min="10488" max="10488" width="2.7109375" style="302" customWidth="1"/>
    <col min="10489" max="10489" width="15.42578125" style="302" customWidth="1"/>
    <col min="10490" max="10490" width="1.28515625" style="302" customWidth="1"/>
    <col min="10491" max="10491" width="27.7109375" style="302" customWidth="1"/>
    <col min="10492" max="10492" width="6.7109375" style="302" customWidth="1"/>
    <col min="10493" max="10493" width="1.5703125" style="302" customWidth="1"/>
    <col min="10494" max="10494" width="10.5703125" style="302" customWidth="1"/>
    <col min="10495" max="10495" width="5.85546875" style="302" customWidth="1"/>
    <col min="10496" max="10496" width="1.5703125" style="302" customWidth="1"/>
    <col min="10497" max="10497" width="10.5703125" style="302" customWidth="1"/>
    <col min="10498" max="10498" width="6.7109375" style="302" customWidth="1"/>
    <col min="10499" max="10499" width="1.5703125" style="302" customWidth="1"/>
    <col min="10500" max="10500" width="10.5703125" style="302" customWidth="1"/>
    <col min="10501" max="10501" width="9.7109375" style="302" customWidth="1"/>
    <col min="10502" max="10502" width="13.28515625" style="302" bestFit="1" customWidth="1"/>
    <col min="10503" max="10503" width="7.7109375" style="302" customWidth="1"/>
    <col min="10504" max="10504" width="11.42578125" style="302"/>
    <col min="10505" max="10505" width="13.28515625" style="302" bestFit="1" customWidth="1"/>
    <col min="10506" max="10742" width="11.42578125" style="302"/>
    <col min="10743" max="10743" width="0.140625" style="302" customWidth="1"/>
    <col min="10744" max="10744" width="2.7109375" style="302" customWidth="1"/>
    <col min="10745" max="10745" width="15.42578125" style="302" customWidth="1"/>
    <col min="10746" max="10746" width="1.28515625" style="302" customWidth="1"/>
    <col min="10747" max="10747" width="27.7109375" style="302" customWidth="1"/>
    <col min="10748" max="10748" width="6.7109375" style="302" customWidth="1"/>
    <col min="10749" max="10749" width="1.5703125" style="302" customWidth="1"/>
    <col min="10750" max="10750" width="10.5703125" style="302" customWidth="1"/>
    <col min="10751" max="10751" width="5.85546875" style="302" customWidth="1"/>
    <col min="10752" max="10752" width="1.5703125" style="302" customWidth="1"/>
    <col min="10753" max="10753" width="10.5703125" style="302" customWidth="1"/>
    <col min="10754" max="10754" width="6.7109375" style="302" customWidth="1"/>
    <col min="10755" max="10755" width="1.5703125" style="302" customWidth="1"/>
    <col min="10756" max="10756" width="10.5703125" style="302" customWidth="1"/>
    <col min="10757" max="10757" width="9.7109375" style="302" customWidth="1"/>
    <col min="10758" max="10758" width="13.28515625" style="302" bestFit="1" customWidth="1"/>
    <col min="10759" max="10759" width="7.7109375" style="302" customWidth="1"/>
    <col min="10760" max="10760" width="11.42578125" style="302"/>
    <col min="10761" max="10761" width="13.28515625" style="302" bestFit="1" customWidth="1"/>
    <col min="10762" max="10998" width="11.42578125" style="302"/>
    <col min="10999" max="10999" width="0.140625" style="302" customWidth="1"/>
    <col min="11000" max="11000" width="2.7109375" style="302" customWidth="1"/>
    <col min="11001" max="11001" width="15.42578125" style="302" customWidth="1"/>
    <col min="11002" max="11002" width="1.28515625" style="302" customWidth="1"/>
    <col min="11003" max="11003" width="27.7109375" style="302" customWidth="1"/>
    <col min="11004" max="11004" width="6.7109375" style="302" customWidth="1"/>
    <col min="11005" max="11005" width="1.5703125" style="302" customWidth="1"/>
    <col min="11006" max="11006" width="10.5703125" style="302" customWidth="1"/>
    <col min="11007" max="11007" width="5.85546875" style="302" customWidth="1"/>
    <col min="11008" max="11008" width="1.5703125" style="302" customWidth="1"/>
    <col min="11009" max="11009" width="10.5703125" style="302" customWidth="1"/>
    <col min="11010" max="11010" width="6.7109375" style="302" customWidth="1"/>
    <col min="11011" max="11011" width="1.5703125" style="302" customWidth="1"/>
    <col min="11012" max="11012" width="10.5703125" style="302" customWidth="1"/>
    <col min="11013" max="11013" width="9.7109375" style="302" customWidth="1"/>
    <col min="11014" max="11014" width="13.28515625" style="302" bestFit="1" customWidth="1"/>
    <col min="11015" max="11015" width="7.7109375" style="302" customWidth="1"/>
    <col min="11016" max="11016" width="11.42578125" style="302"/>
    <col min="11017" max="11017" width="13.28515625" style="302" bestFit="1" customWidth="1"/>
    <col min="11018" max="11254" width="11.42578125" style="302"/>
    <col min="11255" max="11255" width="0.140625" style="302" customWidth="1"/>
    <col min="11256" max="11256" width="2.7109375" style="302" customWidth="1"/>
    <col min="11257" max="11257" width="15.42578125" style="302" customWidth="1"/>
    <col min="11258" max="11258" width="1.28515625" style="302" customWidth="1"/>
    <col min="11259" max="11259" width="27.7109375" style="302" customWidth="1"/>
    <col min="11260" max="11260" width="6.7109375" style="302" customWidth="1"/>
    <col min="11261" max="11261" width="1.5703125" style="302" customWidth="1"/>
    <col min="11262" max="11262" width="10.5703125" style="302" customWidth="1"/>
    <col min="11263" max="11263" width="5.85546875" style="302" customWidth="1"/>
    <col min="11264" max="11264" width="1.5703125" style="302" customWidth="1"/>
    <col min="11265" max="11265" width="10.5703125" style="302" customWidth="1"/>
    <col min="11266" max="11266" width="6.7109375" style="302" customWidth="1"/>
    <col min="11267" max="11267" width="1.5703125" style="302" customWidth="1"/>
    <col min="11268" max="11268" width="10.5703125" style="302" customWidth="1"/>
    <col min="11269" max="11269" width="9.7109375" style="302" customWidth="1"/>
    <col min="11270" max="11270" width="13.28515625" style="302" bestFit="1" customWidth="1"/>
    <col min="11271" max="11271" width="7.7109375" style="302" customWidth="1"/>
    <col min="11272" max="11272" width="11.42578125" style="302"/>
    <col min="11273" max="11273" width="13.28515625" style="302" bestFit="1" customWidth="1"/>
    <col min="11274" max="11510" width="11.42578125" style="302"/>
    <col min="11511" max="11511" width="0.140625" style="302" customWidth="1"/>
    <col min="11512" max="11512" width="2.7109375" style="302" customWidth="1"/>
    <col min="11513" max="11513" width="15.42578125" style="302" customWidth="1"/>
    <col min="11514" max="11514" width="1.28515625" style="302" customWidth="1"/>
    <col min="11515" max="11515" width="27.7109375" style="302" customWidth="1"/>
    <col min="11516" max="11516" width="6.7109375" style="302" customWidth="1"/>
    <col min="11517" max="11517" width="1.5703125" style="302" customWidth="1"/>
    <col min="11518" max="11518" width="10.5703125" style="302" customWidth="1"/>
    <col min="11519" max="11519" width="5.85546875" style="302" customWidth="1"/>
    <col min="11520" max="11520" width="1.5703125" style="302" customWidth="1"/>
    <col min="11521" max="11521" width="10.5703125" style="302" customWidth="1"/>
    <col min="11522" max="11522" width="6.7109375" style="302" customWidth="1"/>
    <col min="11523" max="11523" width="1.5703125" style="302" customWidth="1"/>
    <col min="11524" max="11524" width="10.5703125" style="302" customWidth="1"/>
    <col min="11525" max="11525" width="9.7109375" style="302" customWidth="1"/>
    <col min="11526" max="11526" width="13.28515625" style="302" bestFit="1" customWidth="1"/>
    <col min="11527" max="11527" width="7.7109375" style="302" customWidth="1"/>
    <col min="11528" max="11528" width="11.42578125" style="302"/>
    <col min="11529" max="11529" width="13.28515625" style="302" bestFit="1" customWidth="1"/>
    <col min="11530" max="11766" width="11.42578125" style="302"/>
    <col min="11767" max="11767" width="0.140625" style="302" customWidth="1"/>
    <col min="11768" max="11768" width="2.7109375" style="302" customWidth="1"/>
    <col min="11769" max="11769" width="15.42578125" style="302" customWidth="1"/>
    <col min="11770" max="11770" width="1.28515625" style="302" customWidth="1"/>
    <col min="11771" max="11771" width="27.7109375" style="302" customWidth="1"/>
    <col min="11772" max="11772" width="6.7109375" style="302" customWidth="1"/>
    <col min="11773" max="11773" width="1.5703125" style="302" customWidth="1"/>
    <col min="11774" max="11774" width="10.5703125" style="302" customWidth="1"/>
    <col min="11775" max="11775" width="5.85546875" style="302" customWidth="1"/>
    <col min="11776" max="11776" width="1.5703125" style="302" customWidth="1"/>
    <col min="11777" max="11777" width="10.5703125" style="302" customWidth="1"/>
    <col min="11778" max="11778" width="6.7109375" style="302" customWidth="1"/>
    <col min="11779" max="11779" width="1.5703125" style="302" customWidth="1"/>
    <col min="11780" max="11780" width="10.5703125" style="302" customWidth="1"/>
    <col min="11781" max="11781" width="9.7109375" style="302" customWidth="1"/>
    <col min="11782" max="11782" width="13.28515625" style="302" bestFit="1" customWidth="1"/>
    <col min="11783" max="11783" width="7.7109375" style="302" customWidth="1"/>
    <col min="11784" max="11784" width="11.42578125" style="302"/>
    <col min="11785" max="11785" width="13.28515625" style="302" bestFit="1" customWidth="1"/>
    <col min="11786" max="12022" width="11.42578125" style="302"/>
    <col min="12023" max="12023" width="0.140625" style="302" customWidth="1"/>
    <col min="12024" max="12024" width="2.7109375" style="302" customWidth="1"/>
    <col min="12025" max="12025" width="15.42578125" style="302" customWidth="1"/>
    <col min="12026" max="12026" width="1.28515625" style="302" customWidth="1"/>
    <col min="12027" max="12027" width="27.7109375" style="302" customWidth="1"/>
    <col min="12028" max="12028" width="6.7109375" style="302" customWidth="1"/>
    <col min="12029" max="12029" width="1.5703125" style="302" customWidth="1"/>
    <col min="12030" max="12030" width="10.5703125" style="302" customWidth="1"/>
    <col min="12031" max="12031" width="5.85546875" style="302" customWidth="1"/>
    <col min="12032" max="12032" width="1.5703125" style="302" customWidth="1"/>
    <col min="12033" max="12033" width="10.5703125" style="302" customWidth="1"/>
    <col min="12034" max="12034" width="6.7109375" style="302" customWidth="1"/>
    <col min="12035" max="12035" width="1.5703125" style="302" customWidth="1"/>
    <col min="12036" max="12036" width="10.5703125" style="302" customWidth="1"/>
    <col min="12037" max="12037" width="9.7109375" style="302" customWidth="1"/>
    <col min="12038" max="12038" width="13.28515625" style="302" bestFit="1" customWidth="1"/>
    <col min="12039" max="12039" width="7.7109375" style="302" customWidth="1"/>
    <col min="12040" max="12040" width="11.42578125" style="302"/>
    <col min="12041" max="12041" width="13.28515625" style="302" bestFit="1" customWidth="1"/>
    <col min="12042" max="12278" width="11.42578125" style="302"/>
    <col min="12279" max="12279" width="0.140625" style="302" customWidth="1"/>
    <col min="12280" max="12280" width="2.7109375" style="302" customWidth="1"/>
    <col min="12281" max="12281" width="15.42578125" style="302" customWidth="1"/>
    <col min="12282" max="12282" width="1.28515625" style="302" customWidth="1"/>
    <col min="12283" max="12283" width="27.7109375" style="302" customWidth="1"/>
    <col min="12284" max="12284" width="6.7109375" style="302" customWidth="1"/>
    <col min="12285" max="12285" width="1.5703125" style="302" customWidth="1"/>
    <col min="12286" max="12286" width="10.5703125" style="302" customWidth="1"/>
    <col min="12287" max="12287" width="5.85546875" style="302" customWidth="1"/>
    <col min="12288" max="12288" width="1.5703125" style="302" customWidth="1"/>
    <col min="12289" max="12289" width="10.5703125" style="302" customWidth="1"/>
    <col min="12290" max="12290" width="6.7109375" style="302" customWidth="1"/>
    <col min="12291" max="12291" width="1.5703125" style="302" customWidth="1"/>
    <col min="12292" max="12292" width="10.5703125" style="302" customWidth="1"/>
    <col min="12293" max="12293" width="9.7109375" style="302" customWidth="1"/>
    <col min="12294" max="12294" width="13.28515625" style="302" bestFit="1" customWidth="1"/>
    <col min="12295" max="12295" width="7.7109375" style="302" customWidth="1"/>
    <col min="12296" max="12296" width="11.42578125" style="302"/>
    <col min="12297" max="12297" width="13.28515625" style="302" bestFit="1" customWidth="1"/>
    <col min="12298" max="12534" width="11.42578125" style="302"/>
    <col min="12535" max="12535" width="0.140625" style="302" customWidth="1"/>
    <col min="12536" max="12536" width="2.7109375" style="302" customWidth="1"/>
    <col min="12537" max="12537" width="15.42578125" style="302" customWidth="1"/>
    <col min="12538" max="12538" width="1.28515625" style="302" customWidth="1"/>
    <col min="12539" max="12539" width="27.7109375" style="302" customWidth="1"/>
    <col min="12540" max="12540" width="6.7109375" style="302" customWidth="1"/>
    <col min="12541" max="12541" width="1.5703125" style="302" customWidth="1"/>
    <col min="12542" max="12542" width="10.5703125" style="302" customWidth="1"/>
    <col min="12543" max="12543" width="5.85546875" style="302" customWidth="1"/>
    <col min="12544" max="12544" width="1.5703125" style="302" customWidth="1"/>
    <col min="12545" max="12545" width="10.5703125" style="302" customWidth="1"/>
    <col min="12546" max="12546" width="6.7109375" style="302" customWidth="1"/>
    <col min="12547" max="12547" width="1.5703125" style="302" customWidth="1"/>
    <col min="12548" max="12548" width="10.5703125" style="302" customWidth="1"/>
    <col min="12549" max="12549" width="9.7109375" style="302" customWidth="1"/>
    <col min="12550" max="12550" width="13.28515625" style="302" bestFit="1" customWidth="1"/>
    <col min="12551" max="12551" width="7.7109375" style="302" customWidth="1"/>
    <col min="12552" max="12552" width="11.42578125" style="302"/>
    <col min="12553" max="12553" width="13.28515625" style="302" bestFit="1" customWidth="1"/>
    <col min="12554" max="12790" width="11.42578125" style="302"/>
    <col min="12791" max="12791" width="0.140625" style="302" customWidth="1"/>
    <col min="12792" max="12792" width="2.7109375" style="302" customWidth="1"/>
    <col min="12793" max="12793" width="15.42578125" style="302" customWidth="1"/>
    <col min="12794" max="12794" width="1.28515625" style="302" customWidth="1"/>
    <col min="12795" max="12795" width="27.7109375" style="302" customWidth="1"/>
    <col min="12796" max="12796" width="6.7109375" style="302" customWidth="1"/>
    <col min="12797" max="12797" width="1.5703125" style="302" customWidth="1"/>
    <col min="12798" max="12798" width="10.5703125" style="302" customWidth="1"/>
    <col min="12799" max="12799" width="5.85546875" style="302" customWidth="1"/>
    <col min="12800" max="12800" width="1.5703125" style="302" customWidth="1"/>
    <col min="12801" max="12801" width="10.5703125" style="302" customWidth="1"/>
    <col min="12802" max="12802" width="6.7109375" style="302" customWidth="1"/>
    <col min="12803" max="12803" width="1.5703125" style="302" customWidth="1"/>
    <col min="12804" max="12804" width="10.5703125" style="302" customWidth="1"/>
    <col min="12805" max="12805" width="9.7109375" style="302" customWidth="1"/>
    <col min="12806" max="12806" width="13.28515625" style="302" bestFit="1" customWidth="1"/>
    <col min="12807" max="12807" width="7.7109375" style="302" customWidth="1"/>
    <col min="12808" max="12808" width="11.42578125" style="302"/>
    <col min="12809" max="12809" width="13.28515625" style="302" bestFit="1" customWidth="1"/>
    <col min="12810" max="13046" width="11.42578125" style="302"/>
    <col min="13047" max="13047" width="0.140625" style="302" customWidth="1"/>
    <col min="13048" max="13048" width="2.7109375" style="302" customWidth="1"/>
    <col min="13049" max="13049" width="15.42578125" style="302" customWidth="1"/>
    <col min="13050" max="13050" width="1.28515625" style="302" customWidth="1"/>
    <col min="13051" max="13051" width="27.7109375" style="302" customWidth="1"/>
    <col min="13052" max="13052" width="6.7109375" style="302" customWidth="1"/>
    <col min="13053" max="13053" width="1.5703125" style="302" customWidth="1"/>
    <col min="13054" max="13054" width="10.5703125" style="302" customWidth="1"/>
    <col min="13055" max="13055" width="5.85546875" style="302" customWidth="1"/>
    <col min="13056" max="13056" width="1.5703125" style="302" customWidth="1"/>
    <col min="13057" max="13057" width="10.5703125" style="302" customWidth="1"/>
    <col min="13058" max="13058" width="6.7109375" style="302" customWidth="1"/>
    <col min="13059" max="13059" width="1.5703125" style="302" customWidth="1"/>
    <col min="13060" max="13060" width="10.5703125" style="302" customWidth="1"/>
    <col min="13061" max="13061" width="9.7109375" style="302" customWidth="1"/>
    <col min="13062" max="13062" width="13.28515625" style="302" bestFit="1" customWidth="1"/>
    <col min="13063" max="13063" width="7.7109375" style="302" customWidth="1"/>
    <col min="13064" max="13064" width="11.42578125" style="302"/>
    <col min="13065" max="13065" width="13.28515625" style="302" bestFit="1" customWidth="1"/>
    <col min="13066" max="13302" width="11.42578125" style="302"/>
    <col min="13303" max="13303" width="0.140625" style="302" customWidth="1"/>
    <col min="13304" max="13304" width="2.7109375" style="302" customWidth="1"/>
    <col min="13305" max="13305" width="15.42578125" style="302" customWidth="1"/>
    <col min="13306" max="13306" width="1.28515625" style="302" customWidth="1"/>
    <col min="13307" max="13307" width="27.7109375" style="302" customWidth="1"/>
    <col min="13308" max="13308" width="6.7109375" style="302" customWidth="1"/>
    <col min="13309" max="13309" width="1.5703125" style="302" customWidth="1"/>
    <col min="13310" max="13310" width="10.5703125" style="302" customWidth="1"/>
    <col min="13311" max="13311" width="5.85546875" style="302" customWidth="1"/>
    <col min="13312" max="13312" width="1.5703125" style="302" customWidth="1"/>
    <col min="13313" max="13313" width="10.5703125" style="302" customWidth="1"/>
    <col min="13314" max="13314" width="6.7109375" style="302" customWidth="1"/>
    <col min="13315" max="13315" width="1.5703125" style="302" customWidth="1"/>
    <col min="13316" max="13316" width="10.5703125" style="302" customWidth="1"/>
    <col min="13317" max="13317" width="9.7109375" style="302" customWidth="1"/>
    <col min="13318" max="13318" width="13.28515625" style="302" bestFit="1" customWidth="1"/>
    <col min="13319" max="13319" width="7.7109375" style="302" customWidth="1"/>
    <col min="13320" max="13320" width="11.42578125" style="302"/>
    <col min="13321" max="13321" width="13.28515625" style="302" bestFit="1" customWidth="1"/>
    <col min="13322" max="13558" width="11.42578125" style="302"/>
    <col min="13559" max="13559" width="0.140625" style="302" customWidth="1"/>
    <col min="13560" max="13560" width="2.7109375" style="302" customWidth="1"/>
    <col min="13561" max="13561" width="15.42578125" style="302" customWidth="1"/>
    <col min="13562" max="13562" width="1.28515625" style="302" customWidth="1"/>
    <col min="13563" max="13563" width="27.7109375" style="302" customWidth="1"/>
    <col min="13564" max="13564" width="6.7109375" style="302" customWidth="1"/>
    <col min="13565" max="13565" width="1.5703125" style="302" customWidth="1"/>
    <col min="13566" max="13566" width="10.5703125" style="302" customWidth="1"/>
    <col min="13567" max="13567" width="5.85546875" style="302" customWidth="1"/>
    <col min="13568" max="13568" width="1.5703125" style="302" customWidth="1"/>
    <col min="13569" max="13569" width="10.5703125" style="302" customWidth="1"/>
    <col min="13570" max="13570" width="6.7109375" style="302" customWidth="1"/>
    <col min="13571" max="13571" width="1.5703125" style="302" customWidth="1"/>
    <col min="13572" max="13572" width="10.5703125" style="302" customWidth="1"/>
    <col min="13573" max="13573" width="9.7109375" style="302" customWidth="1"/>
    <col min="13574" max="13574" width="13.28515625" style="302" bestFit="1" customWidth="1"/>
    <col min="13575" max="13575" width="7.7109375" style="302" customWidth="1"/>
    <col min="13576" max="13576" width="11.42578125" style="302"/>
    <col min="13577" max="13577" width="13.28515625" style="302" bestFit="1" customWidth="1"/>
    <col min="13578" max="13814" width="11.42578125" style="302"/>
    <col min="13815" max="13815" width="0.140625" style="302" customWidth="1"/>
    <col min="13816" max="13816" width="2.7109375" style="302" customWidth="1"/>
    <col min="13817" max="13817" width="15.42578125" style="302" customWidth="1"/>
    <col min="13818" max="13818" width="1.28515625" style="302" customWidth="1"/>
    <col min="13819" max="13819" width="27.7109375" style="302" customWidth="1"/>
    <col min="13820" max="13820" width="6.7109375" style="302" customWidth="1"/>
    <col min="13821" max="13821" width="1.5703125" style="302" customWidth="1"/>
    <col min="13822" max="13822" width="10.5703125" style="302" customWidth="1"/>
    <col min="13823" max="13823" width="5.85546875" style="302" customWidth="1"/>
    <col min="13824" max="13824" width="1.5703125" style="302" customWidth="1"/>
    <col min="13825" max="13825" width="10.5703125" style="302" customWidth="1"/>
    <col min="13826" max="13826" width="6.7109375" style="302" customWidth="1"/>
    <col min="13827" max="13827" width="1.5703125" style="302" customWidth="1"/>
    <col min="13828" max="13828" width="10.5703125" style="302" customWidth="1"/>
    <col min="13829" max="13829" width="9.7109375" style="302" customWidth="1"/>
    <col min="13830" max="13830" width="13.28515625" style="302" bestFit="1" customWidth="1"/>
    <col min="13831" max="13831" width="7.7109375" style="302" customWidth="1"/>
    <col min="13832" max="13832" width="11.42578125" style="302"/>
    <col min="13833" max="13833" width="13.28515625" style="302" bestFit="1" customWidth="1"/>
    <col min="13834" max="14070" width="11.42578125" style="302"/>
    <col min="14071" max="14071" width="0.140625" style="302" customWidth="1"/>
    <col min="14072" max="14072" width="2.7109375" style="302" customWidth="1"/>
    <col min="14073" max="14073" width="15.42578125" style="302" customWidth="1"/>
    <col min="14074" max="14074" width="1.28515625" style="302" customWidth="1"/>
    <col min="14075" max="14075" width="27.7109375" style="302" customWidth="1"/>
    <col min="14076" max="14076" width="6.7109375" style="302" customWidth="1"/>
    <col min="14077" max="14077" width="1.5703125" style="302" customWidth="1"/>
    <col min="14078" max="14078" width="10.5703125" style="302" customWidth="1"/>
    <col min="14079" max="14079" width="5.85546875" style="302" customWidth="1"/>
    <col min="14080" max="14080" width="1.5703125" style="302" customWidth="1"/>
    <col min="14081" max="14081" width="10.5703125" style="302" customWidth="1"/>
    <col min="14082" max="14082" width="6.7109375" style="302" customWidth="1"/>
    <col min="14083" max="14083" width="1.5703125" style="302" customWidth="1"/>
    <col min="14084" max="14084" width="10.5703125" style="302" customWidth="1"/>
    <col min="14085" max="14085" width="9.7109375" style="302" customWidth="1"/>
    <col min="14086" max="14086" width="13.28515625" style="302" bestFit="1" customWidth="1"/>
    <col min="14087" max="14087" width="7.7109375" style="302" customWidth="1"/>
    <col min="14088" max="14088" width="11.42578125" style="302"/>
    <col min="14089" max="14089" width="13.28515625" style="302" bestFit="1" customWidth="1"/>
    <col min="14090" max="14326" width="11.42578125" style="302"/>
    <col min="14327" max="14327" width="0.140625" style="302" customWidth="1"/>
    <col min="14328" max="14328" width="2.7109375" style="302" customWidth="1"/>
    <col min="14329" max="14329" width="15.42578125" style="302" customWidth="1"/>
    <col min="14330" max="14330" width="1.28515625" style="302" customWidth="1"/>
    <col min="14331" max="14331" width="27.7109375" style="302" customWidth="1"/>
    <col min="14332" max="14332" width="6.7109375" style="302" customWidth="1"/>
    <col min="14333" max="14333" width="1.5703125" style="302" customWidth="1"/>
    <col min="14334" max="14334" width="10.5703125" style="302" customWidth="1"/>
    <col min="14335" max="14335" width="5.85546875" style="302" customWidth="1"/>
    <col min="14336" max="14336" width="1.5703125" style="302" customWidth="1"/>
    <col min="14337" max="14337" width="10.5703125" style="302" customWidth="1"/>
    <col min="14338" max="14338" width="6.7109375" style="302" customWidth="1"/>
    <col min="14339" max="14339" width="1.5703125" style="302" customWidth="1"/>
    <col min="14340" max="14340" width="10.5703125" style="302" customWidth="1"/>
    <col min="14341" max="14341" width="9.7109375" style="302" customWidth="1"/>
    <col min="14342" max="14342" width="13.28515625" style="302" bestFit="1" customWidth="1"/>
    <col min="14343" max="14343" width="7.7109375" style="302" customWidth="1"/>
    <col min="14344" max="14344" width="11.42578125" style="302"/>
    <col min="14345" max="14345" width="13.28515625" style="302" bestFit="1" customWidth="1"/>
    <col min="14346" max="14582" width="11.42578125" style="302"/>
    <col min="14583" max="14583" width="0.140625" style="302" customWidth="1"/>
    <col min="14584" max="14584" width="2.7109375" style="302" customWidth="1"/>
    <col min="14585" max="14585" width="15.42578125" style="302" customWidth="1"/>
    <col min="14586" max="14586" width="1.28515625" style="302" customWidth="1"/>
    <col min="14587" max="14587" width="27.7109375" style="302" customWidth="1"/>
    <col min="14588" max="14588" width="6.7109375" style="302" customWidth="1"/>
    <col min="14589" max="14589" width="1.5703125" style="302" customWidth="1"/>
    <col min="14590" max="14590" width="10.5703125" style="302" customWidth="1"/>
    <col min="14591" max="14591" width="5.85546875" style="302" customWidth="1"/>
    <col min="14592" max="14592" width="1.5703125" style="302" customWidth="1"/>
    <col min="14593" max="14593" width="10.5703125" style="302" customWidth="1"/>
    <col min="14594" max="14594" width="6.7109375" style="302" customWidth="1"/>
    <col min="14595" max="14595" width="1.5703125" style="302" customWidth="1"/>
    <col min="14596" max="14596" width="10.5703125" style="302" customWidth="1"/>
    <col min="14597" max="14597" width="9.7109375" style="302" customWidth="1"/>
    <col min="14598" max="14598" width="13.28515625" style="302" bestFit="1" customWidth="1"/>
    <col min="14599" max="14599" width="7.7109375" style="302" customWidth="1"/>
    <col min="14600" max="14600" width="11.42578125" style="302"/>
    <col min="14601" max="14601" width="13.28515625" style="302" bestFit="1" customWidth="1"/>
    <col min="14602" max="14838" width="11.42578125" style="302"/>
    <col min="14839" max="14839" width="0.140625" style="302" customWidth="1"/>
    <col min="14840" max="14840" width="2.7109375" style="302" customWidth="1"/>
    <col min="14841" max="14841" width="15.42578125" style="302" customWidth="1"/>
    <col min="14842" max="14842" width="1.28515625" style="302" customWidth="1"/>
    <col min="14843" max="14843" width="27.7109375" style="302" customWidth="1"/>
    <col min="14844" max="14844" width="6.7109375" style="302" customWidth="1"/>
    <col min="14845" max="14845" width="1.5703125" style="302" customWidth="1"/>
    <col min="14846" max="14846" width="10.5703125" style="302" customWidth="1"/>
    <col min="14847" max="14847" width="5.85546875" style="302" customWidth="1"/>
    <col min="14848" max="14848" width="1.5703125" style="302" customWidth="1"/>
    <col min="14849" max="14849" width="10.5703125" style="302" customWidth="1"/>
    <col min="14850" max="14850" width="6.7109375" style="302" customWidth="1"/>
    <col min="14851" max="14851" width="1.5703125" style="302" customWidth="1"/>
    <col min="14852" max="14852" width="10.5703125" style="302" customWidth="1"/>
    <col min="14853" max="14853" width="9.7109375" style="302" customWidth="1"/>
    <col min="14854" max="14854" width="13.28515625" style="302" bestFit="1" customWidth="1"/>
    <col min="14855" max="14855" width="7.7109375" style="302" customWidth="1"/>
    <col min="14856" max="14856" width="11.42578125" style="302"/>
    <col min="14857" max="14857" width="13.28515625" style="302" bestFit="1" customWidth="1"/>
    <col min="14858" max="15094" width="11.42578125" style="302"/>
    <col min="15095" max="15095" width="0.140625" style="302" customWidth="1"/>
    <col min="15096" max="15096" width="2.7109375" style="302" customWidth="1"/>
    <col min="15097" max="15097" width="15.42578125" style="302" customWidth="1"/>
    <col min="15098" max="15098" width="1.28515625" style="302" customWidth="1"/>
    <col min="15099" max="15099" width="27.7109375" style="302" customWidth="1"/>
    <col min="15100" max="15100" width="6.7109375" style="302" customWidth="1"/>
    <col min="15101" max="15101" width="1.5703125" style="302" customWidth="1"/>
    <col min="15102" max="15102" width="10.5703125" style="302" customWidth="1"/>
    <col min="15103" max="15103" width="5.85546875" style="302" customWidth="1"/>
    <col min="15104" max="15104" width="1.5703125" style="302" customWidth="1"/>
    <col min="15105" max="15105" width="10.5703125" style="302" customWidth="1"/>
    <col min="15106" max="15106" width="6.7109375" style="302" customWidth="1"/>
    <col min="15107" max="15107" width="1.5703125" style="302" customWidth="1"/>
    <col min="15108" max="15108" width="10.5703125" style="302" customWidth="1"/>
    <col min="15109" max="15109" width="9.7109375" style="302" customWidth="1"/>
    <col min="15110" max="15110" width="13.28515625" style="302" bestFit="1" customWidth="1"/>
    <col min="15111" max="15111" width="7.7109375" style="302" customWidth="1"/>
    <col min="15112" max="15112" width="11.42578125" style="302"/>
    <col min="15113" max="15113" width="13.28515625" style="302" bestFit="1" customWidth="1"/>
    <col min="15114" max="15350" width="11.42578125" style="302"/>
    <col min="15351" max="15351" width="0.140625" style="302" customWidth="1"/>
    <col min="15352" max="15352" width="2.7109375" style="302" customWidth="1"/>
    <col min="15353" max="15353" width="15.42578125" style="302" customWidth="1"/>
    <col min="15354" max="15354" width="1.28515625" style="302" customWidth="1"/>
    <col min="15355" max="15355" width="27.7109375" style="302" customWidth="1"/>
    <col min="15356" max="15356" width="6.7109375" style="302" customWidth="1"/>
    <col min="15357" max="15357" width="1.5703125" style="302" customWidth="1"/>
    <col min="15358" max="15358" width="10.5703125" style="302" customWidth="1"/>
    <col min="15359" max="15359" width="5.85546875" style="302" customWidth="1"/>
    <col min="15360" max="15360" width="1.5703125" style="302" customWidth="1"/>
    <col min="15361" max="15361" width="10.5703125" style="302" customWidth="1"/>
    <col min="15362" max="15362" width="6.7109375" style="302" customWidth="1"/>
    <col min="15363" max="15363" width="1.5703125" style="302" customWidth="1"/>
    <col min="15364" max="15364" width="10.5703125" style="302" customWidth="1"/>
    <col min="15365" max="15365" width="9.7109375" style="302" customWidth="1"/>
    <col min="15366" max="15366" width="13.28515625" style="302" bestFit="1" customWidth="1"/>
    <col min="15367" max="15367" width="7.7109375" style="302" customWidth="1"/>
    <col min="15368" max="15368" width="11.42578125" style="302"/>
    <col min="15369" max="15369" width="13.28515625" style="302" bestFit="1" customWidth="1"/>
    <col min="15370" max="15606" width="11.42578125" style="302"/>
    <col min="15607" max="15607" width="0.140625" style="302" customWidth="1"/>
    <col min="15608" max="15608" width="2.7109375" style="302" customWidth="1"/>
    <col min="15609" max="15609" width="15.42578125" style="302" customWidth="1"/>
    <col min="15610" max="15610" width="1.28515625" style="302" customWidth="1"/>
    <col min="15611" max="15611" width="27.7109375" style="302" customWidth="1"/>
    <col min="15612" max="15612" width="6.7109375" style="302" customWidth="1"/>
    <col min="15613" max="15613" width="1.5703125" style="302" customWidth="1"/>
    <col min="15614" max="15614" width="10.5703125" style="302" customWidth="1"/>
    <col min="15615" max="15615" width="5.85546875" style="302" customWidth="1"/>
    <col min="15616" max="15616" width="1.5703125" style="302" customWidth="1"/>
    <col min="15617" max="15617" width="10.5703125" style="302" customWidth="1"/>
    <col min="15618" max="15618" width="6.7109375" style="302" customWidth="1"/>
    <col min="15619" max="15619" width="1.5703125" style="302" customWidth="1"/>
    <col min="15620" max="15620" width="10.5703125" style="302" customWidth="1"/>
    <col min="15621" max="15621" width="9.7109375" style="302" customWidth="1"/>
    <col min="15622" max="15622" width="13.28515625" style="302" bestFit="1" customWidth="1"/>
    <col min="15623" max="15623" width="7.7109375" style="302" customWidth="1"/>
    <col min="15624" max="15624" width="11.42578125" style="302"/>
    <col min="15625" max="15625" width="13.28515625" style="302" bestFit="1" customWidth="1"/>
    <col min="15626" max="15862" width="11.42578125" style="302"/>
    <col min="15863" max="15863" width="0.140625" style="302" customWidth="1"/>
    <col min="15864" max="15864" width="2.7109375" style="302" customWidth="1"/>
    <col min="15865" max="15865" width="15.42578125" style="302" customWidth="1"/>
    <col min="15866" max="15866" width="1.28515625" style="302" customWidth="1"/>
    <col min="15867" max="15867" width="27.7109375" style="302" customWidth="1"/>
    <col min="15868" max="15868" width="6.7109375" style="302" customWidth="1"/>
    <col min="15869" max="15869" width="1.5703125" style="302" customWidth="1"/>
    <col min="15870" max="15870" width="10.5703125" style="302" customWidth="1"/>
    <col min="15871" max="15871" width="5.85546875" style="302" customWidth="1"/>
    <col min="15872" max="15872" width="1.5703125" style="302" customWidth="1"/>
    <col min="15873" max="15873" width="10.5703125" style="302" customWidth="1"/>
    <col min="15874" max="15874" width="6.7109375" style="302" customWidth="1"/>
    <col min="15875" max="15875" width="1.5703125" style="302" customWidth="1"/>
    <col min="15876" max="15876" width="10.5703125" style="302" customWidth="1"/>
    <col min="15877" max="15877" width="9.7109375" style="302" customWidth="1"/>
    <col min="15878" max="15878" width="13.28515625" style="302" bestFit="1" customWidth="1"/>
    <col min="15879" max="15879" width="7.7109375" style="302" customWidth="1"/>
    <col min="15880" max="15880" width="11.42578125" style="302"/>
    <col min="15881" max="15881" width="13.28515625" style="302" bestFit="1" customWidth="1"/>
    <col min="15882" max="16118" width="11.42578125" style="302"/>
    <col min="16119" max="16119" width="0.140625" style="302" customWidth="1"/>
    <col min="16120" max="16120" width="2.7109375" style="302" customWidth="1"/>
    <col min="16121" max="16121" width="15.42578125" style="302" customWidth="1"/>
    <col min="16122" max="16122" width="1.28515625" style="302" customWidth="1"/>
    <col min="16123" max="16123" width="27.7109375" style="302" customWidth="1"/>
    <col min="16124" max="16124" width="6.7109375" style="302" customWidth="1"/>
    <col min="16125" max="16125" width="1.5703125" style="302" customWidth="1"/>
    <col min="16126" max="16126" width="10.5703125" style="302" customWidth="1"/>
    <col min="16127" max="16127" width="5.85546875" style="302" customWidth="1"/>
    <col min="16128" max="16128" width="1.5703125" style="302" customWidth="1"/>
    <col min="16129" max="16129" width="10.5703125" style="302" customWidth="1"/>
    <col min="16130" max="16130" width="6.7109375" style="302" customWidth="1"/>
    <col min="16131" max="16131" width="1.5703125" style="302" customWidth="1"/>
    <col min="16132" max="16132" width="10.5703125" style="302" customWidth="1"/>
    <col min="16133" max="16133" width="9.7109375" style="302" customWidth="1"/>
    <col min="16134" max="16134" width="13.28515625" style="302" bestFit="1" customWidth="1"/>
    <col min="16135" max="16135" width="7.7109375" style="302" customWidth="1"/>
    <col min="16136" max="16136" width="11.42578125" style="302"/>
    <col min="16137" max="16137" width="13.28515625" style="302" bestFit="1" customWidth="1"/>
    <col min="16138" max="16384" width="11.42578125" style="302"/>
  </cols>
  <sheetData>
    <row r="1" spans="1:12" s="264" customFormat="1" ht="0.75" customHeight="1"/>
    <row r="2" spans="1:12" s="264" customFormat="1" ht="21" customHeight="1">
      <c r="E2" s="289"/>
      <c r="K2" s="92" t="s">
        <v>50</v>
      </c>
    </row>
    <row r="3" spans="1:12" s="264" customFormat="1" ht="15" customHeight="1">
      <c r="E3" s="1062" t="s">
        <v>176</v>
      </c>
      <c r="F3" s="1062"/>
      <c r="G3" s="1062"/>
      <c r="H3" s="1062"/>
      <c r="I3" s="1062"/>
      <c r="J3" s="1062"/>
      <c r="K3" s="1062"/>
    </row>
    <row r="4" spans="1:12" s="267" customFormat="1" ht="20.25" customHeight="1">
      <c r="B4" s="266"/>
      <c r="C4" s="6" t="str">
        <f>Indice!C4</f>
        <v>Producción de energía eléctrica</v>
      </c>
      <c r="L4" s="300"/>
    </row>
    <row r="5" spans="1:12" s="267" customFormat="1" ht="12.75" customHeight="1">
      <c r="B5" s="266"/>
      <c r="C5" s="268"/>
      <c r="L5" s="300"/>
    </row>
    <row r="6" spans="1:12" s="267" customFormat="1" ht="13.5" customHeight="1">
      <c r="B6" s="266"/>
      <c r="C6" s="269"/>
      <c r="D6" s="270"/>
      <c r="E6" s="270"/>
      <c r="L6" s="300"/>
    </row>
    <row r="7" spans="1:12" s="267" customFormat="1" ht="12.75" customHeight="1">
      <c r="B7" s="266"/>
      <c r="C7" s="1066" t="s">
        <v>353</v>
      </c>
      <c r="D7" s="270"/>
      <c r="E7" s="372"/>
      <c r="F7" s="1063" t="s">
        <v>311</v>
      </c>
      <c r="G7" s="1063"/>
      <c r="H7" s="1063" t="s">
        <v>312</v>
      </c>
      <c r="I7" s="1063"/>
      <c r="J7" s="1063" t="s">
        <v>30</v>
      </c>
      <c r="K7" s="1064"/>
      <c r="L7" s="300"/>
    </row>
    <row r="8" spans="1:12" s="267" customFormat="1" ht="12.75" customHeight="1">
      <c r="B8" s="266"/>
      <c r="C8" s="1066"/>
      <c r="D8" s="270"/>
      <c r="E8" s="372"/>
      <c r="F8" s="1065" t="s">
        <v>406</v>
      </c>
      <c r="G8" s="1065"/>
      <c r="H8" s="1065" t="s">
        <v>315</v>
      </c>
      <c r="I8" s="1065"/>
      <c r="J8" s="1065" t="s">
        <v>316</v>
      </c>
      <c r="K8" s="1065"/>
      <c r="L8" s="300"/>
    </row>
    <row r="9" spans="1:12" ht="12.75" customHeight="1">
      <c r="A9" s="267"/>
      <c r="B9" s="266"/>
      <c r="C9" s="1048"/>
      <c r="D9" s="270"/>
      <c r="E9" s="373"/>
      <c r="F9" s="374" t="s">
        <v>9</v>
      </c>
      <c r="G9" s="374" t="s">
        <v>177</v>
      </c>
      <c r="H9" s="374" t="s">
        <v>9</v>
      </c>
      <c r="I9" s="374" t="s">
        <v>177</v>
      </c>
      <c r="J9" s="374" t="s">
        <v>9</v>
      </c>
      <c r="K9" s="374" t="s">
        <v>177</v>
      </c>
      <c r="L9" s="301"/>
    </row>
    <row r="10" spans="1:12">
      <c r="A10" s="267"/>
      <c r="B10" s="266"/>
      <c r="C10" s="434"/>
      <c r="D10" s="270"/>
      <c r="E10" s="619" t="s">
        <v>317</v>
      </c>
      <c r="F10" s="620">
        <f>'Data 1'!E53</f>
        <v>30815.224072999979</v>
      </c>
      <c r="G10" s="612">
        <f>'Data 1'!F53</f>
        <v>-27.542000090400119</v>
      </c>
      <c r="H10" s="620">
        <f>'Data 1'!H53</f>
        <v>3.5851999999999999</v>
      </c>
      <c r="I10" s="612">
        <f>'Data 1'!I53</f>
        <v>3.0519792780784982</v>
      </c>
      <c r="J10" s="620">
        <f>'Data 1'!K53</f>
        <v>30818.809272999981</v>
      </c>
      <c r="K10" s="612">
        <f>'Data 1'!L53</f>
        <v>-27.539497564933914</v>
      </c>
      <c r="L10" s="440"/>
    </row>
    <row r="11" spans="1:12">
      <c r="A11" s="267"/>
      <c r="B11" s="266"/>
      <c r="C11" s="269"/>
      <c r="D11" s="270"/>
      <c r="E11" s="619" t="s">
        <v>3</v>
      </c>
      <c r="F11" s="620">
        <f>'Data 1'!E54</f>
        <v>54754.839048000002</v>
      </c>
      <c r="G11" s="612">
        <f>'Data 1'!F54</f>
        <v>-0.21031428713113032</v>
      </c>
      <c r="H11" s="620" t="str">
        <f>'Data 1'!H54</f>
        <v>-</v>
      </c>
      <c r="I11" s="612" t="str">
        <f>'Data 1'!I54</f>
        <v>-</v>
      </c>
      <c r="J11" s="620">
        <f>'Data 1'!K54</f>
        <v>54754.839048000002</v>
      </c>
      <c r="K11" s="612">
        <f>'Data 1'!L54</f>
        <v>-0.21031428713113032</v>
      </c>
      <c r="L11" s="440"/>
    </row>
    <row r="12" spans="1:12">
      <c r="A12" s="267"/>
      <c r="B12" s="266"/>
      <c r="C12" s="269"/>
      <c r="D12" s="270"/>
      <c r="E12" s="619" t="s">
        <v>4</v>
      </c>
      <c r="F12" s="620">
        <f>'Data 1'!E55</f>
        <v>50923.772366999998</v>
      </c>
      <c r="G12" s="612">
        <f>'Data 1'!F55</f>
        <v>23.803691082396593</v>
      </c>
      <c r="H12" s="620">
        <f>'Data 1'!H55</f>
        <v>1865.2688719999999</v>
      </c>
      <c r="I12" s="612">
        <f>'Data 1'!I55</f>
        <v>-14.73546944868639</v>
      </c>
      <c r="J12" s="620">
        <f>'Data 1'!K55</f>
        <v>52789.041238999998</v>
      </c>
      <c r="K12" s="612">
        <f>'Data 1'!L55</f>
        <v>21.857507501368833</v>
      </c>
      <c r="L12" s="440"/>
    </row>
    <row r="13" spans="1:12" ht="12.75" customHeight="1">
      <c r="A13" s="267"/>
      <c r="B13" s="266"/>
      <c r="C13" s="273"/>
      <c r="D13" s="270"/>
      <c r="E13" s="619" t="s">
        <v>347</v>
      </c>
      <c r="F13" s="620">
        <f>'Data 1'!E56</f>
        <v>0</v>
      </c>
      <c r="G13" s="612" t="str">
        <f>'Data 1'!F56</f>
        <v>-</v>
      </c>
      <c r="H13" s="620">
        <f>'Data 1'!H56</f>
        <v>6496.6508710000007</v>
      </c>
      <c r="I13" s="612">
        <f>'Data 1'!I56</f>
        <v>3.8346447958957031</v>
      </c>
      <c r="J13" s="620">
        <f>'Data 1'!K56</f>
        <v>6496.6508710000007</v>
      </c>
      <c r="K13" s="612">
        <f>'Data 1'!L56</f>
        <v>3.8346447958957031</v>
      </c>
      <c r="L13" s="440"/>
    </row>
    <row r="14" spans="1:12">
      <c r="A14" s="267"/>
      <c r="B14" s="266"/>
      <c r="C14" s="273"/>
      <c r="D14" s="270"/>
      <c r="E14" s="619" t="s">
        <v>346</v>
      </c>
      <c r="F14" s="620">
        <f>'Data 1'!E57</f>
        <v>25334.400002000002</v>
      </c>
      <c r="G14" s="612">
        <f>'Data 1'!F57</f>
        <v>18.735961979848881</v>
      </c>
      <c r="H14" s="620">
        <f>'Data 1'!H57</f>
        <v>4022.2815310000001</v>
      </c>
      <c r="I14" s="612">
        <f>'Data 1'!I57</f>
        <v>7.5944223272568889</v>
      </c>
      <c r="J14" s="620">
        <f>'Data 1'!K57</f>
        <v>29356.681533000003</v>
      </c>
      <c r="K14" s="612">
        <f>'Data 1'!L57</f>
        <v>17.074904098859722</v>
      </c>
      <c r="L14" s="440"/>
    </row>
    <row r="15" spans="1:12" ht="12.75" customHeight="1">
      <c r="A15" s="267"/>
      <c r="B15" s="266"/>
      <c r="C15" s="269"/>
      <c r="D15" s="270"/>
      <c r="E15" s="619" t="s">
        <v>318</v>
      </c>
      <c r="F15" s="620" t="str">
        <f>'Data 1'!E58</f>
        <v>-</v>
      </c>
      <c r="G15" s="612" t="str">
        <f>'Data 1'!F58</f>
        <v>-</v>
      </c>
      <c r="H15" s="620">
        <f>'Data 1'!H58</f>
        <v>8.5570660000000007</v>
      </c>
      <c r="I15" s="612" t="str">
        <f>'Data 1'!I58</f>
        <v>-</v>
      </c>
      <c r="J15" s="620">
        <f>'Data 1'!K58</f>
        <v>8.5570660000000007</v>
      </c>
      <c r="K15" s="612" t="str">
        <f>'Data 1'!L58</f>
        <v>-</v>
      </c>
      <c r="L15" s="440"/>
    </row>
    <row r="16" spans="1:12" ht="12.75" customHeight="1">
      <c r="A16" s="267"/>
      <c r="B16" s="266"/>
      <c r="C16" s="269"/>
      <c r="D16" s="270"/>
      <c r="E16" s="619" t="s">
        <v>319</v>
      </c>
      <c r="F16" s="620">
        <f>'Data 1'!E59</f>
        <v>47707.211000000003</v>
      </c>
      <c r="G16" s="612">
        <f>'Data 1'!F59</f>
        <v>-5.7819400812364696</v>
      </c>
      <c r="H16" s="620">
        <f>'Data 1'!H59</f>
        <v>402.20205200000004</v>
      </c>
      <c r="I16" s="612">
        <f>'Data 1'!I59</f>
        <v>1.6167265028309563</v>
      </c>
      <c r="J16" s="620">
        <f>'Data 1'!K59</f>
        <v>48109.413052000004</v>
      </c>
      <c r="K16" s="612">
        <f>'Data 1'!L59</f>
        <v>-5.7245547263095053</v>
      </c>
      <c r="L16" s="440"/>
    </row>
    <row r="17" spans="1:12" ht="12.75" customHeight="1">
      <c r="A17" s="267"/>
      <c r="B17" s="266"/>
      <c r="C17" s="269"/>
      <c r="D17" s="270"/>
      <c r="E17" s="619" t="s">
        <v>320</v>
      </c>
      <c r="F17" s="620">
        <f>'Data 1'!E60</f>
        <v>7838.6819999999998</v>
      </c>
      <c r="G17" s="612">
        <f>'Data 1'!F60</f>
        <v>0.46470173884423094</v>
      </c>
      <c r="H17" s="620">
        <f>'Data 1'!H60</f>
        <v>397.53516100000002</v>
      </c>
      <c r="I17" s="612">
        <f>'Data 1'!I60</f>
        <v>-1.8792688615792974</v>
      </c>
      <c r="J17" s="620">
        <f>'Data 1'!K60</f>
        <v>8236.2171610000005</v>
      </c>
      <c r="K17" s="612">
        <f>'Data 1'!L60</f>
        <v>0.34899672534134396</v>
      </c>
      <c r="L17" s="440"/>
    </row>
    <row r="18" spans="1:12">
      <c r="A18" s="267"/>
      <c r="B18" s="266"/>
      <c r="C18" s="269"/>
      <c r="D18" s="270"/>
      <c r="E18" s="619" t="s">
        <v>321</v>
      </c>
      <c r="F18" s="620">
        <f>'Data 1'!E61</f>
        <v>5085.22</v>
      </c>
      <c r="G18" s="612">
        <f>'Data 1'!F61</f>
        <v>2.5470289367734766</v>
      </c>
      <c r="H18" s="620" t="str">
        <f>'Data 1'!H61</f>
        <v>-</v>
      </c>
      <c r="I18" s="612" t="str">
        <f>'Data 1'!I61</f>
        <v>-</v>
      </c>
      <c r="J18" s="620">
        <f>'Data 1'!K61</f>
        <v>5085.22</v>
      </c>
      <c r="K18" s="612">
        <f>'Data 1'!L61</f>
        <v>2.5470289367734766</v>
      </c>
      <c r="L18" s="440"/>
    </row>
    <row r="19" spans="1:12">
      <c r="A19" s="267"/>
      <c r="B19" s="266"/>
      <c r="C19" s="269"/>
      <c r="D19" s="270"/>
      <c r="E19" s="619" t="s">
        <v>482</v>
      </c>
      <c r="F19" s="620">
        <f>'Data 1'!E62</f>
        <v>4614.5680000000002</v>
      </c>
      <c r="G19" s="612">
        <f>'Data 1'!F62</f>
        <v>-2.1918287876713238</v>
      </c>
      <c r="H19" s="620">
        <f>'Data 1'!H62</f>
        <v>10.026926</v>
      </c>
      <c r="I19" s="612">
        <f>'Data 1'!I62</f>
        <v>-6.7325338707484033</v>
      </c>
      <c r="J19" s="620">
        <f>'Data 1'!K62</f>
        <v>4624.5949259999998</v>
      </c>
      <c r="K19" s="612">
        <f>'Data 1'!L62</f>
        <v>-2.202152039628047</v>
      </c>
      <c r="L19" s="440"/>
    </row>
    <row r="20" spans="1:12">
      <c r="A20" s="267"/>
      <c r="B20" s="266"/>
      <c r="C20" s="269"/>
      <c r="D20" s="270"/>
      <c r="E20" s="619" t="s">
        <v>349</v>
      </c>
      <c r="F20" s="620">
        <f>'Data 1'!E63</f>
        <v>25076.298999999999</v>
      </c>
      <c r="G20" s="612">
        <f>'Data 1'!F63</f>
        <v>-2.0286232724331388</v>
      </c>
      <c r="H20" s="620">
        <f>'Data 1'!H63</f>
        <v>31.550159999999998</v>
      </c>
      <c r="I20" s="612">
        <f>'Data 1'!I63</f>
        <v>-89.13142809899135</v>
      </c>
      <c r="J20" s="620">
        <f>'Data 1'!K63</f>
        <v>25107.849159999998</v>
      </c>
      <c r="K20" s="612">
        <f>'Data 1'!L63</f>
        <v>-3.0054088291722958</v>
      </c>
      <c r="L20" s="440"/>
    </row>
    <row r="21" spans="1:12">
      <c r="A21" s="267"/>
      <c r="B21" s="266"/>
      <c r="C21" s="269"/>
      <c r="D21" s="270"/>
      <c r="E21" s="619" t="s">
        <v>350</v>
      </c>
      <c r="F21" s="620">
        <f>'Data 1'!E64</f>
        <v>1885.693</v>
      </c>
      <c r="G21" s="612" t="str">
        <f>'Data 1'!F64</f>
        <v>-</v>
      </c>
      <c r="H21" s="620">
        <f>'Data 1'!H64</f>
        <v>310.78800000000001</v>
      </c>
      <c r="I21" s="612" t="str">
        <f>'Data 1'!I64</f>
        <v>-</v>
      </c>
      <c r="J21" s="620">
        <f>'Data 1'!K64</f>
        <v>2196.4809999999998</v>
      </c>
      <c r="K21" s="612" t="str">
        <f>'Data 1'!L64</f>
        <v>-</v>
      </c>
      <c r="L21" s="440"/>
    </row>
    <row r="22" spans="1:12">
      <c r="A22" s="267"/>
      <c r="B22" s="266"/>
      <c r="C22" s="269"/>
      <c r="D22" s="270"/>
      <c r="E22" s="1037" t="s">
        <v>343</v>
      </c>
      <c r="F22" s="1038">
        <f>SUM(F10:F21)</f>
        <v>254035.90849</v>
      </c>
      <c r="G22" s="1039">
        <f>'Data 1'!F65</f>
        <v>0.18065502562318869</v>
      </c>
      <c r="H22" s="1038">
        <f>SUM(H10:H21)</f>
        <v>13548.445839000002</v>
      </c>
      <c r="I22" s="1039">
        <f>'Data 1'!I65</f>
        <v>1.9502742992482558</v>
      </c>
      <c r="J22" s="1038">
        <f>SUM(J10:J21)</f>
        <v>267584.35432899999</v>
      </c>
      <c r="K22" s="1039">
        <f>'Data 1'!L65</f>
        <v>0.26877734583172774</v>
      </c>
      <c r="L22" s="440"/>
    </row>
    <row r="23" spans="1:12">
      <c r="A23" s="267"/>
      <c r="B23" s="266"/>
      <c r="C23" s="269"/>
      <c r="D23" s="270"/>
      <c r="E23" s="1040" t="s">
        <v>338</v>
      </c>
      <c r="F23" s="620">
        <f>'Data 1'!E66</f>
        <v>-4520.0941789999997</v>
      </c>
      <c r="G23" s="612">
        <f>'Data 1'!F66</f>
        <v>-15.188708029206033</v>
      </c>
      <c r="H23" s="620" t="str">
        <f>'Data 1'!H66</f>
        <v>-</v>
      </c>
      <c r="I23" s="612" t="str">
        <f>'Data 1'!I66</f>
        <v>-</v>
      </c>
      <c r="J23" s="620">
        <f>'Data 1'!K66</f>
        <v>-4520.0941789999997</v>
      </c>
      <c r="K23" s="612">
        <f>'Data 1'!L66</f>
        <v>-15.188708029206033</v>
      </c>
      <c r="L23" s="440"/>
    </row>
    <row r="24" spans="1:12">
      <c r="A24" s="267"/>
      <c r="B24" s="266"/>
      <c r="C24" s="269"/>
      <c r="D24" s="270"/>
      <c r="E24" s="1041" t="s">
        <v>351</v>
      </c>
      <c r="F24" s="620">
        <f>'Data 1'!E67</f>
        <v>-1335.791802</v>
      </c>
      <c r="G24" s="612">
        <f>'Data 1'!F67</f>
        <v>2.890582063590097</v>
      </c>
      <c r="H24" s="620">
        <f>'Data 1'!H67</f>
        <v>1335.791802</v>
      </c>
      <c r="I24" s="612">
        <f>'Data 1'!I67</f>
        <v>2.8911319197451046</v>
      </c>
      <c r="J24" s="620">
        <f>'Data 1'!K67</f>
        <v>0</v>
      </c>
      <c r="K24" s="612" t="str">
        <f>'Data 1'!L67</f>
        <v>-</v>
      </c>
      <c r="L24" s="440"/>
    </row>
    <row r="25" spans="1:12">
      <c r="A25" s="267"/>
      <c r="B25" s="266"/>
      <c r="C25" s="269"/>
      <c r="D25" s="270"/>
      <c r="E25" s="1041" t="s">
        <v>352</v>
      </c>
      <c r="F25" s="645">
        <f>'Data 1'!E68</f>
        <v>-133.1632250000001</v>
      </c>
      <c r="G25" s="614">
        <f>'Data 1'!F68</f>
        <v>-96.090477367220487</v>
      </c>
      <c r="H25" s="645" t="str">
        <f>'Data 1'!H68</f>
        <v>-</v>
      </c>
      <c r="I25" s="614" t="str">
        <f>'Data 1'!I68</f>
        <v>-</v>
      </c>
      <c r="J25" s="645">
        <f>'Data 1'!K68</f>
        <v>-133.1632250000001</v>
      </c>
      <c r="K25" s="614">
        <f>'Data 1'!L68</f>
        <v>-96.090477367220487</v>
      </c>
      <c r="L25" s="440"/>
    </row>
    <row r="26" spans="1:12" ht="16.149999999999999" customHeight="1">
      <c r="E26" s="1042" t="s">
        <v>49</v>
      </c>
      <c r="F26" s="1043">
        <f>SUM(F22:F25)</f>
        <v>248046.85928400001</v>
      </c>
      <c r="G26" s="1044">
        <f>'Data 1'!F69</f>
        <v>1.8489613417836503</v>
      </c>
      <c r="H26" s="1043">
        <f>SUM(H22:H25)</f>
        <v>14884.237641000002</v>
      </c>
      <c r="I26" s="1044">
        <f>'Data 1'!I69</f>
        <v>2.0340085404559227</v>
      </c>
      <c r="J26" s="1043">
        <f>SUM(J22:J25)</f>
        <v>262931.09692499996</v>
      </c>
      <c r="K26" s="1044">
        <f>'Data 1'!L69</f>
        <v>1.8594187341126833</v>
      </c>
      <c r="L26" s="440"/>
    </row>
    <row r="27" spans="1:12" ht="16.899999999999999" customHeight="1">
      <c r="E27" s="1070" t="s">
        <v>354</v>
      </c>
      <c r="F27" s="1070"/>
      <c r="G27" s="1070"/>
      <c r="H27" s="1070"/>
      <c r="I27" s="1070"/>
      <c r="J27" s="1070"/>
      <c r="K27" s="1070"/>
      <c r="L27" s="301"/>
    </row>
    <row r="28" spans="1:12" ht="12.75" customHeight="1">
      <c r="E28" s="1069" t="s">
        <v>355</v>
      </c>
      <c r="F28" s="1069"/>
      <c r="G28" s="1069"/>
      <c r="H28" s="1069"/>
      <c r="I28" s="1069"/>
      <c r="J28" s="1069"/>
      <c r="K28" s="1069"/>
      <c r="L28" s="301"/>
    </row>
    <row r="29" spans="1:12" ht="12.75" customHeight="1">
      <c r="E29" s="1069" t="s">
        <v>557</v>
      </c>
      <c r="F29" s="1069"/>
      <c r="G29" s="1069"/>
      <c r="H29" s="1069"/>
      <c r="I29" s="1069"/>
      <c r="J29" s="1069"/>
      <c r="K29" s="1069"/>
      <c r="L29" s="301"/>
    </row>
    <row r="30" spans="1:12" ht="12.75" customHeight="1">
      <c r="E30" s="1069" t="s">
        <v>468</v>
      </c>
      <c r="F30" s="1069"/>
      <c r="G30" s="1069"/>
      <c r="H30" s="1069"/>
      <c r="I30" s="1069"/>
      <c r="J30" s="1069"/>
      <c r="K30" s="1069"/>
      <c r="L30" s="301"/>
    </row>
    <row r="31" spans="1:12" ht="12.75" customHeight="1">
      <c r="E31" s="1067" t="s">
        <v>363</v>
      </c>
      <c r="F31" s="1067"/>
      <c r="G31" s="1067"/>
      <c r="H31" s="1067"/>
      <c r="I31" s="1067"/>
      <c r="J31" s="1067"/>
      <c r="K31" s="1067"/>
      <c r="L31" s="301"/>
    </row>
    <row r="32" spans="1:12" ht="12.75" customHeight="1">
      <c r="E32" s="1069" t="s">
        <v>407</v>
      </c>
      <c r="F32" s="1069"/>
      <c r="G32" s="1069"/>
      <c r="H32" s="1069"/>
      <c r="I32" s="1069"/>
      <c r="J32" s="1069"/>
      <c r="K32" s="1069"/>
      <c r="L32" s="301"/>
    </row>
    <row r="33" spans="5:12" ht="12.75" customHeight="1">
      <c r="E33" s="1068" t="s">
        <v>356</v>
      </c>
      <c r="F33" s="1068"/>
      <c r="G33" s="1068"/>
      <c r="H33" s="1068"/>
      <c r="I33" s="1068"/>
      <c r="J33" s="1068"/>
      <c r="K33" s="1068"/>
      <c r="L33" s="301"/>
    </row>
    <row r="34" spans="5:12" ht="12.75" customHeight="1">
      <c r="E34" s="1068" t="s">
        <v>357</v>
      </c>
      <c r="F34" s="1068"/>
      <c r="G34" s="1068"/>
      <c r="H34" s="1068"/>
      <c r="I34" s="1068"/>
      <c r="J34" s="1068"/>
      <c r="K34" s="1068"/>
    </row>
    <row r="36" spans="5:12">
      <c r="E36" s="303"/>
      <c r="F36" s="303"/>
    </row>
    <row r="37" spans="5:12">
      <c r="E37" s="303"/>
      <c r="F37" s="303"/>
    </row>
    <row r="38" spans="5:12">
      <c r="E38" s="303"/>
      <c r="F38" s="303"/>
    </row>
    <row r="39" spans="5:12">
      <c r="E39" s="303"/>
      <c r="F39" s="303"/>
    </row>
    <row r="40" spans="5:12">
      <c r="F40" s="303"/>
    </row>
    <row r="41" spans="5:12">
      <c r="E41" s="303"/>
      <c r="F41" s="304"/>
    </row>
    <row r="42" spans="5:12">
      <c r="E42" s="303"/>
      <c r="F42" s="303"/>
    </row>
    <row r="43" spans="5:12">
      <c r="E43" s="303"/>
      <c r="F43" s="303"/>
    </row>
    <row r="44" spans="5:12">
      <c r="E44" s="303"/>
      <c r="F44" s="303"/>
    </row>
    <row r="45" spans="5:12">
      <c r="E45" s="303"/>
      <c r="F45" s="303"/>
    </row>
    <row r="46" spans="5:12">
      <c r="E46" s="303"/>
      <c r="F46" s="303"/>
    </row>
    <row r="47" spans="5:12">
      <c r="E47" s="303"/>
      <c r="F47" s="303"/>
    </row>
    <row r="48" spans="5:12">
      <c r="E48" s="303"/>
      <c r="F48" s="303"/>
    </row>
    <row r="50" spans="1:19" s="278" customFormat="1">
      <c r="A50" s="264"/>
      <c r="B50" s="264"/>
      <c r="C50" s="264"/>
      <c r="D50" s="264"/>
      <c r="E50" s="302"/>
      <c r="F50" s="302"/>
      <c r="G50" s="302"/>
      <c r="I50" s="302"/>
      <c r="K50" s="302"/>
      <c r="L50" s="302"/>
      <c r="M50" s="302"/>
      <c r="N50" s="302"/>
      <c r="O50" s="302"/>
      <c r="P50" s="302"/>
      <c r="Q50" s="302"/>
      <c r="R50" s="302"/>
      <c r="S50" s="302"/>
    </row>
  </sheetData>
  <mergeCells count="16">
    <mergeCell ref="C7:C8"/>
    <mergeCell ref="E31:K31"/>
    <mergeCell ref="E34:K34"/>
    <mergeCell ref="E32:K32"/>
    <mergeCell ref="E33:K33"/>
    <mergeCell ref="E27:K27"/>
    <mergeCell ref="E28:K28"/>
    <mergeCell ref="E29:K29"/>
    <mergeCell ref="E30:K30"/>
    <mergeCell ref="E3:K3"/>
    <mergeCell ref="F7:G7"/>
    <mergeCell ref="H7:I7"/>
    <mergeCell ref="J7:K7"/>
    <mergeCell ref="F8:G8"/>
    <mergeCell ref="H8:I8"/>
    <mergeCell ref="J8:K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2 I22 G26 I26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B1:E28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92" t="s">
        <v>50</v>
      </c>
    </row>
    <row r="3" spans="2:5" ht="15" customHeight="1">
      <c r="E3" s="3" t="s">
        <v>176</v>
      </c>
    </row>
    <row r="4" spans="2:5" s="4" customFormat="1" ht="20.25" customHeight="1">
      <c r="B4" s="5"/>
      <c r="C4" s="6" t="str">
        <f>Indice!C4</f>
        <v>Producción de energía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2"/>
      <c r="D6" s="23"/>
      <c r="E6" s="23"/>
    </row>
    <row r="7" spans="2:5" s="4" customFormat="1" ht="12.75" customHeight="1">
      <c r="B7" s="5"/>
      <c r="C7" s="1077" t="s">
        <v>538</v>
      </c>
      <c r="D7" s="23"/>
      <c r="E7" s="801"/>
    </row>
    <row r="8" spans="2:5" s="4" customFormat="1" ht="12.75" customHeight="1">
      <c r="B8" s="5"/>
      <c r="C8" s="1077"/>
      <c r="D8" s="23"/>
      <c r="E8" s="801"/>
    </row>
    <row r="9" spans="2:5" s="4" customFormat="1" ht="12.75" customHeight="1">
      <c r="B9" s="5"/>
      <c r="C9" s="514" t="s">
        <v>524</v>
      </c>
      <c r="D9" s="23"/>
      <c r="E9" s="801"/>
    </row>
    <row r="10" spans="2:5" s="4" customFormat="1" ht="12.75" customHeight="1">
      <c r="B10" s="5"/>
      <c r="C10" s="199"/>
      <c r="D10" s="23"/>
      <c r="E10" s="801"/>
    </row>
    <row r="11" spans="2:5" s="4" customFormat="1" ht="12.75" customHeight="1">
      <c r="B11" s="5"/>
      <c r="D11" s="23"/>
      <c r="E11" s="586"/>
    </row>
    <row r="12" spans="2:5" s="4" customFormat="1" ht="12.75" customHeight="1">
      <c r="B12" s="5"/>
      <c r="D12" s="23"/>
      <c r="E12" s="586"/>
    </row>
    <row r="13" spans="2:5" s="4" customFormat="1" ht="12.75" customHeight="1">
      <c r="B13" s="5"/>
      <c r="C13" s="12"/>
      <c r="D13" s="23"/>
      <c r="E13" s="586"/>
    </row>
    <row r="14" spans="2:5" s="4" customFormat="1" ht="12.75" customHeight="1">
      <c r="B14" s="5"/>
      <c r="C14" s="12"/>
      <c r="D14" s="23"/>
      <c r="E14" s="586"/>
    </row>
    <row r="15" spans="2:5" s="4" customFormat="1" ht="12.75" customHeight="1">
      <c r="B15" s="5"/>
      <c r="C15" s="12"/>
      <c r="D15" s="23"/>
      <c r="E15" s="586"/>
    </row>
    <row r="16" spans="2:5" s="4" customFormat="1" ht="12.75" customHeight="1">
      <c r="B16" s="5"/>
      <c r="C16" s="12"/>
      <c r="D16" s="23"/>
      <c r="E16" s="586"/>
    </row>
    <row r="17" spans="2:5" s="4" customFormat="1" ht="12.75" customHeight="1">
      <c r="B17" s="5"/>
      <c r="C17" s="12"/>
      <c r="D17" s="23"/>
      <c r="E17" s="586"/>
    </row>
    <row r="18" spans="2:5" s="4" customFormat="1" ht="12.75" customHeight="1">
      <c r="B18" s="5"/>
      <c r="C18" s="12"/>
      <c r="D18" s="23"/>
      <c r="E18" s="586"/>
    </row>
    <row r="19" spans="2:5" s="4" customFormat="1" ht="12.75" customHeight="1">
      <c r="B19" s="5"/>
      <c r="C19" s="12"/>
      <c r="D19" s="23"/>
      <c r="E19" s="586"/>
    </row>
    <row r="20" spans="2:5" s="4" customFormat="1" ht="12.75" customHeight="1">
      <c r="B20" s="5"/>
      <c r="C20" s="12"/>
      <c r="D20" s="23"/>
      <c r="E20" s="586"/>
    </row>
    <row r="21" spans="2:5" s="4" customFormat="1" ht="12.75" customHeight="1">
      <c r="B21" s="5"/>
      <c r="C21" s="12"/>
      <c r="D21" s="23"/>
      <c r="E21" s="586"/>
    </row>
    <row r="22" spans="2:5">
      <c r="E22" s="807"/>
    </row>
    <row r="23" spans="2:5">
      <c r="E23" s="808"/>
    </row>
    <row r="24" spans="2:5">
      <c r="E24" s="803"/>
    </row>
    <row r="25" spans="2:5">
      <c r="E25" s="1054" t="s">
        <v>310</v>
      </c>
    </row>
    <row r="28" spans="2:5" ht="9.75" customHeight="1"/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B1:E28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92" t="s">
        <v>50</v>
      </c>
    </row>
    <row r="3" spans="2:5" ht="15" customHeight="1">
      <c r="E3" s="3" t="s">
        <v>176</v>
      </c>
    </row>
    <row r="4" spans="2:5" s="4" customFormat="1" ht="20.25" customHeight="1">
      <c r="B4" s="5"/>
      <c r="C4" s="6" t="str">
        <f>Indice!C4</f>
        <v>Producción de energía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2"/>
      <c r="D6" s="23"/>
      <c r="E6" s="23"/>
    </row>
    <row r="7" spans="2:5" s="4" customFormat="1" ht="12.75" customHeight="1">
      <c r="B7" s="5"/>
      <c r="C7" s="1077" t="s">
        <v>539</v>
      </c>
      <c r="D7" s="23"/>
      <c r="E7" s="801"/>
    </row>
    <row r="8" spans="2:5" s="4" customFormat="1" ht="12.75" customHeight="1">
      <c r="B8" s="5"/>
      <c r="C8" s="1077"/>
      <c r="D8" s="23"/>
      <c r="E8" s="801"/>
    </row>
    <row r="9" spans="2:5" s="4" customFormat="1" ht="12.75" customHeight="1">
      <c r="B9" s="5"/>
      <c r="C9" s="1077"/>
      <c r="D9" s="23"/>
      <c r="E9" s="801"/>
    </row>
    <row r="10" spans="2:5" s="4" customFormat="1" ht="12.75" customHeight="1">
      <c r="B10" s="5"/>
      <c r="C10" s="514" t="s">
        <v>524</v>
      </c>
      <c r="D10" s="23"/>
      <c r="E10" s="801"/>
    </row>
    <row r="11" spans="2:5" s="4" customFormat="1" ht="12.75" customHeight="1">
      <c r="B11" s="5"/>
      <c r="D11" s="23"/>
      <c r="E11" s="586"/>
    </row>
    <row r="12" spans="2:5" s="4" customFormat="1" ht="12.75" customHeight="1">
      <c r="B12" s="5"/>
      <c r="D12" s="23"/>
      <c r="E12" s="586"/>
    </row>
    <row r="13" spans="2:5" s="4" customFormat="1" ht="12.75" customHeight="1">
      <c r="B13" s="5"/>
      <c r="C13" s="12"/>
      <c r="D13" s="23"/>
      <c r="E13" s="586"/>
    </row>
    <row r="14" spans="2:5" s="4" customFormat="1" ht="12.75" customHeight="1">
      <c r="B14" s="5"/>
      <c r="C14" s="12"/>
      <c r="D14" s="23"/>
      <c r="E14" s="586"/>
    </row>
    <row r="15" spans="2:5" s="4" customFormat="1" ht="12.75" customHeight="1">
      <c r="B15" s="5"/>
      <c r="C15" s="12"/>
      <c r="D15" s="23"/>
      <c r="E15" s="586"/>
    </row>
    <row r="16" spans="2:5" s="4" customFormat="1" ht="12.75" customHeight="1">
      <c r="B16" s="5"/>
      <c r="C16" s="12"/>
      <c r="D16" s="23"/>
      <c r="E16" s="586"/>
    </row>
    <row r="17" spans="2:5" s="4" customFormat="1" ht="12.75" customHeight="1">
      <c r="B17" s="5"/>
      <c r="C17" s="12"/>
      <c r="D17" s="23"/>
      <c r="E17" s="586"/>
    </row>
    <row r="18" spans="2:5" s="4" customFormat="1" ht="12.75" customHeight="1">
      <c r="B18" s="5"/>
      <c r="C18" s="12"/>
      <c r="D18" s="23"/>
      <c r="E18" s="586"/>
    </row>
    <row r="19" spans="2:5" s="4" customFormat="1" ht="12.75" customHeight="1">
      <c r="B19" s="5"/>
      <c r="C19" s="12"/>
      <c r="D19" s="23"/>
      <c r="E19" s="586"/>
    </row>
    <row r="20" spans="2:5" s="4" customFormat="1" ht="12.75" customHeight="1">
      <c r="B20" s="5"/>
      <c r="C20" s="12"/>
      <c r="D20" s="23"/>
      <c r="E20" s="586"/>
    </row>
    <row r="21" spans="2:5" s="4" customFormat="1" ht="12.75" customHeight="1">
      <c r="B21" s="5"/>
      <c r="C21" s="12"/>
      <c r="D21" s="23"/>
      <c r="E21" s="586"/>
    </row>
    <row r="22" spans="2:5">
      <c r="E22" s="807"/>
    </row>
    <row r="23" spans="2:5">
      <c r="E23" s="808"/>
    </row>
    <row r="24" spans="2:5">
      <c r="E24" s="803"/>
    </row>
    <row r="25" spans="2:5">
      <c r="E25" s="1054" t="s">
        <v>310</v>
      </c>
    </row>
    <row r="28" spans="2:5" ht="9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B1:E28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92" t="s">
        <v>50</v>
      </c>
    </row>
    <row r="3" spans="2:5" ht="15" customHeight="1">
      <c r="E3" s="3" t="s">
        <v>176</v>
      </c>
    </row>
    <row r="4" spans="2:5" s="4" customFormat="1" ht="20.25" customHeight="1">
      <c r="B4" s="5"/>
      <c r="C4" s="6" t="str">
        <f>Indice!C4</f>
        <v>Producción de energía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2"/>
      <c r="D6" s="23"/>
      <c r="E6" s="23"/>
    </row>
    <row r="7" spans="2:5" s="4" customFormat="1" ht="12.75" customHeight="1">
      <c r="B7" s="5"/>
      <c r="C7" s="1077" t="s">
        <v>540</v>
      </c>
      <c r="D7" s="23"/>
      <c r="E7" s="801"/>
    </row>
    <row r="8" spans="2:5" s="4" customFormat="1" ht="12.75" customHeight="1">
      <c r="B8" s="5"/>
      <c r="C8" s="1077"/>
      <c r="D8" s="23"/>
      <c r="E8" s="801"/>
    </row>
    <row r="9" spans="2:5" s="4" customFormat="1" ht="12.75" customHeight="1">
      <c r="B9" s="5"/>
      <c r="C9" s="1077"/>
      <c r="D9" s="23"/>
      <c r="E9" s="801"/>
    </row>
    <row r="10" spans="2:5" s="4" customFormat="1" ht="12.75" customHeight="1">
      <c r="B10" s="5"/>
      <c r="C10" s="514" t="s">
        <v>524</v>
      </c>
      <c r="D10" s="23"/>
      <c r="E10" s="801"/>
    </row>
    <row r="11" spans="2:5" s="4" customFormat="1" ht="12.75" customHeight="1">
      <c r="B11" s="5"/>
      <c r="C11" s="199"/>
      <c r="D11" s="23"/>
      <c r="E11" s="586"/>
    </row>
    <row r="12" spans="2:5" s="4" customFormat="1" ht="12.75" customHeight="1">
      <c r="B12" s="5"/>
      <c r="D12" s="23"/>
      <c r="E12" s="586"/>
    </row>
    <row r="13" spans="2:5" s="4" customFormat="1" ht="12.75" customHeight="1">
      <c r="B13" s="5"/>
      <c r="D13" s="23"/>
      <c r="E13" s="586"/>
    </row>
    <row r="14" spans="2:5" s="4" customFormat="1" ht="12.75" customHeight="1">
      <c r="B14" s="5"/>
      <c r="C14" s="12"/>
      <c r="D14" s="23"/>
      <c r="E14" s="586"/>
    </row>
    <row r="15" spans="2:5" s="4" customFormat="1" ht="12.75" customHeight="1">
      <c r="B15" s="5"/>
      <c r="C15" s="12"/>
      <c r="D15" s="23"/>
      <c r="E15" s="586"/>
    </row>
    <row r="16" spans="2:5" s="4" customFormat="1" ht="12.75" customHeight="1">
      <c r="B16" s="5"/>
      <c r="C16" s="12"/>
      <c r="D16" s="23"/>
      <c r="E16" s="586"/>
    </row>
    <row r="17" spans="2:5" s="4" customFormat="1" ht="12.75" customHeight="1">
      <c r="B17" s="5"/>
      <c r="C17" s="12"/>
      <c r="D17" s="23"/>
      <c r="E17" s="586"/>
    </row>
    <row r="18" spans="2:5" s="4" customFormat="1" ht="12.75" customHeight="1">
      <c r="B18" s="5"/>
      <c r="C18" s="12"/>
      <c r="D18" s="23"/>
      <c r="E18" s="586"/>
    </row>
    <row r="19" spans="2:5" s="4" customFormat="1" ht="12.75" customHeight="1">
      <c r="B19" s="5"/>
      <c r="C19" s="12"/>
      <c r="D19" s="23"/>
      <c r="E19" s="586"/>
    </row>
    <row r="20" spans="2:5" s="4" customFormat="1" ht="12.75" customHeight="1">
      <c r="B20" s="5"/>
      <c r="C20" s="12"/>
      <c r="D20" s="23"/>
      <c r="E20" s="586"/>
    </row>
    <row r="21" spans="2:5" s="4" customFormat="1" ht="12.75" customHeight="1">
      <c r="B21" s="5"/>
      <c r="C21" s="12"/>
      <c r="D21" s="23"/>
      <c r="E21" s="586"/>
    </row>
    <row r="22" spans="2:5">
      <c r="E22" s="807"/>
    </row>
    <row r="23" spans="2:5">
      <c r="E23" s="808"/>
    </row>
    <row r="24" spans="2:5">
      <c r="E24" s="803"/>
    </row>
    <row r="25" spans="2:5">
      <c r="E25" s="1054" t="s">
        <v>310</v>
      </c>
    </row>
    <row r="28" spans="2:5" ht="9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 fitToPage="1"/>
  </sheetPr>
  <dimension ref="A1:N28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19.28515625" style="29" bestFit="1" customWidth="1"/>
    <col min="6" max="6" width="9" style="29" bestFit="1" customWidth="1"/>
    <col min="7" max="10" width="6" style="29" customWidth="1"/>
    <col min="11" max="11" width="7.7109375" style="29" customWidth="1"/>
    <col min="12" max="13" width="8.7109375" style="29" customWidth="1"/>
    <col min="14" max="16384" width="8.7109375" style="29"/>
  </cols>
  <sheetData>
    <row r="1" spans="1:14" s="32" customFormat="1" ht="0.75" customHeight="1"/>
    <row r="2" spans="1:14" s="32" customFormat="1" ht="21" customHeight="1">
      <c r="E2" s="15"/>
      <c r="H2" s="15"/>
      <c r="K2" s="92" t="s">
        <v>50</v>
      </c>
    </row>
    <row r="3" spans="1:14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</row>
    <row r="4" spans="1:14" s="25" customFormat="1" ht="20.25" customHeight="1">
      <c r="B4" s="16"/>
      <c r="C4" s="6" t="str">
        <f>Indice!C4</f>
        <v>Producción de energía eléctrica</v>
      </c>
    </row>
    <row r="5" spans="1:14" s="25" customFormat="1" ht="12.75" customHeight="1">
      <c r="B5" s="16"/>
      <c r="C5" s="7"/>
    </row>
    <row r="6" spans="1:14" s="25" customFormat="1" ht="13.5" customHeight="1">
      <c r="B6" s="16"/>
      <c r="C6" s="12"/>
      <c r="D6" s="33"/>
      <c r="E6" s="33"/>
    </row>
    <row r="7" spans="1:14" ht="12.75" customHeight="1">
      <c r="A7" s="25"/>
      <c r="B7" s="16"/>
      <c r="C7" s="1086" t="s">
        <v>479</v>
      </c>
      <c r="D7" s="33"/>
      <c r="E7" s="44"/>
      <c r="F7" s="45" t="s">
        <v>18</v>
      </c>
      <c r="G7" s="1096">
        <v>2014</v>
      </c>
      <c r="H7" s="1096"/>
      <c r="I7" s="1096">
        <v>2015</v>
      </c>
      <c r="J7" s="1096"/>
      <c r="K7" s="45"/>
    </row>
    <row r="8" spans="1:14" ht="12.75" customHeight="1">
      <c r="A8" s="25"/>
      <c r="B8" s="16"/>
      <c r="C8" s="1086"/>
      <c r="D8" s="33"/>
      <c r="E8" s="46" t="s">
        <v>16</v>
      </c>
      <c r="F8" s="47" t="s">
        <v>11</v>
      </c>
      <c r="G8" s="47" t="s">
        <v>9</v>
      </c>
      <c r="H8" s="47" t="s">
        <v>10</v>
      </c>
      <c r="I8" s="47" t="s">
        <v>9</v>
      </c>
      <c r="J8" s="47" t="s">
        <v>10</v>
      </c>
      <c r="K8" s="117" t="s">
        <v>177</v>
      </c>
      <c r="L8" s="43"/>
    </row>
    <row r="9" spans="1:14" ht="12.75" customHeight="1">
      <c r="A9" s="25"/>
      <c r="B9" s="16"/>
      <c r="C9" s="1086"/>
      <c r="D9" s="33"/>
      <c r="E9" s="944" t="s">
        <v>90</v>
      </c>
      <c r="F9" s="916">
        <f>SUM('C33'!F10:F11)</f>
        <v>877.66000000000008</v>
      </c>
      <c r="G9" s="945">
        <f>SUM('C33'!G49:G50)</f>
        <v>5065.4589999999998</v>
      </c>
      <c r="H9" s="946">
        <f t="shared" ref="H9:H25" si="0">+G9/G$26*100</f>
        <v>12.314926645790646</v>
      </c>
      <c r="I9" s="945">
        <f>SUM('C33'!G10:G11)</f>
        <v>5944.1379999999999</v>
      </c>
      <c r="J9" s="946">
        <f>+I9/I$26*100</f>
        <v>11.672619139763425</v>
      </c>
      <c r="K9" s="825">
        <f t="shared" ref="K9:K25" si="1">IF(G9&gt;0,IF((I9/G9-1)*100&gt;1000,"-",(I9/G9-1)*100),"-")</f>
        <v>17.346483309804704</v>
      </c>
      <c r="L9" s="122"/>
      <c r="M9" s="122"/>
      <c r="N9" s="32"/>
    </row>
    <row r="10" spans="1:14" ht="12.75" customHeight="1">
      <c r="A10" s="25"/>
      <c r="B10" s="16"/>
      <c r="C10" s="1086"/>
      <c r="D10" s="33"/>
      <c r="E10" s="944" t="s">
        <v>91</v>
      </c>
      <c r="F10" s="916">
        <f>'C33'!F12</f>
        <v>346.84</v>
      </c>
      <c r="G10" s="945">
        <f>'C33'!G51</f>
        <v>1107.8230000000001</v>
      </c>
      <c r="H10" s="946">
        <f t="shared" si="0"/>
        <v>2.6932917592501946</v>
      </c>
      <c r="I10" s="945">
        <f>'C33'!G12</f>
        <v>695.601</v>
      </c>
      <c r="J10" s="946">
        <f>+I10/I$26*100</f>
        <v>1.3659651822078456</v>
      </c>
      <c r="K10" s="825">
        <f t="shared" si="1"/>
        <v>-37.210095836609284</v>
      </c>
      <c r="L10" s="122"/>
      <c r="M10" s="122"/>
      <c r="N10" s="32"/>
    </row>
    <row r="11" spans="1:14" ht="12.75" customHeight="1">
      <c r="A11" s="25"/>
      <c r="B11" s="16"/>
      <c r="C11" s="35"/>
      <c r="D11" s="33"/>
      <c r="E11" s="944" t="s">
        <v>92</v>
      </c>
      <c r="F11" s="916">
        <f>SUM('C33'!F13:F16)</f>
        <v>1143.48</v>
      </c>
      <c r="G11" s="945">
        <f>SUM('C33'!G52:G55)</f>
        <v>4201.7999999999993</v>
      </c>
      <c r="H11" s="946">
        <f t="shared" si="0"/>
        <v>10.215235930304269</v>
      </c>
      <c r="I11" s="945">
        <f>SUM('C33'!G13:G16)</f>
        <v>4282.2889999999998</v>
      </c>
      <c r="J11" s="946">
        <f>+I11/I$26*100</f>
        <v>8.4092140093985659</v>
      </c>
      <c r="K11" s="825">
        <f t="shared" si="1"/>
        <v>1.9155837974201617</v>
      </c>
      <c r="L11" s="122"/>
      <c r="M11" s="122"/>
      <c r="N11" s="32"/>
    </row>
    <row r="12" spans="1:14" ht="12.75" customHeight="1">
      <c r="A12" s="25"/>
      <c r="B12" s="16"/>
      <c r="C12" s="35"/>
      <c r="D12" s="33"/>
      <c r="E12" s="944" t="s">
        <v>484</v>
      </c>
      <c r="F12" s="916" t="s">
        <v>59</v>
      </c>
      <c r="G12" s="916">
        <f>'C33'!G56</f>
        <v>0</v>
      </c>
      <c r="H12" s="946">
        <f t="shared" si="0"/>
        <v>0</v>
      </c>
      <c r="I12" s="916" t="s">
        <v>59</v>
      </c>
      <c r="J12" s="947" t="s">
        <v>59</v>
      </c>
      <c r="K12" s="825" t="str">
        <f t="shared" si="1"/>
        <v>-</v>
      </c>
      <c r="L12" s="122"/>
      <c r="M12" s="122"/>
      <c r="N12" s="32"/>
    </row>
    <row r="13" spans="1:14" ht="12.75" customHeight="1">
      <c r="A13" s="25"/>
      <c r="B13" s="16"/>
      <c r="C13" s="35"/>
      <c r="D13" s="33"/>
      <c r="E13" s="944" t="s">
        <v>165</v>
      </c>
      <c r="F13" s="916">
        <f>'C33'!F17</f>
        <v>296.44</v>
      </c>
      <c r="G13" s="945">
        <f>'C33'!G57</f>
        <v>881.26</v>
      </c>
      <c r="H13" s="946">
        <f t="shared" si="0"/>
        <v>2.1424815117187732</v>
      </c>
      <c r="I13" s="945">
        <f>'C33'!G17</f>
        <v>906.899</v>
      </c>
      <c r="J13" s="946">
        <f t="shared" ref="J13:J25" si="2">+I13/I$26*100</f>
        <v>1.7808951651580616</v>
      </c>
      <c r="K13" s="825">
        <f t="shared" si="1"/>
        <v>2.9093570569411975</v>
      </c>
      <c r="L13" s="122"/>
      <c r="M13" s="122"/>
      <c r="N13" s="32"/>
    </row>
    <row r="14" spans="1:14" ht="12.75" customHeight="1">
      <c r="A14" s="25"/>
      <c r="B14" s="16"/>
      <c r="C14" s="35"/>
      <c r="D14" s="33"/>
      <c r="E14" s="944" t="s">
        <v>93</v>
      </c>
      <c r="F14" s="916">
        <f>SUM('C33'!F18:F19)</f>
        <v>485.85</v>
      </c>
      <c r="G14" s="945">
        <f>SUM('C33'!G58:G59)</f>
        <v>1164.3019999999999</v>
      </c>
      <c r="H14" s="946">
        <f t="shared" si="0"/>
        <v>2.8306010814710647</v>
      </c>
      <c r="I14" s="945">
        <f>SUM('C33'!G18:G19)</f>
        <v>1799.9970000000001</v>
      </c>
      <c r="J14" s="946">
        <f t="shared" si="2"/>
        <v>3.5346890388003689</v>
      </c>
      <c r="K14" s="825">
        <f t="shared" si="1"/>
        <v>54.598806838775516</v>
      </c>
      <c r="L14" s="122"/>
      <c r="M14" s="122"/>
      <c r="N14" s="32"/>
    </row>
    <row r="15" spans="1:14" ht="12.75" customHeight="1">
      <c r="E15" s="944" t="s">
        <v>94</v>
      </c>
      <c r="F15" s="916">
        <f>SUM('C33'!F20:F21)</f>
        <v>619.05999999999995</v>
      </c>
      <c r="G15" s="945">
        <f>SUM('C33'!G60:G61)</f>
        <v>1532.789</v>
      </c>
      <c r="H15" s="946">
        <f t="shared" si="0"/>
        <v>3.7264508701925729</v>
      </c>
      <c r="I15" s="945">
        <f>SUM('C33'!G20:G21)</f>
        <v>2532.21</v>
      </c>
      <c r="J15" s="946">
        <f t="shared" si="2"/>
        <v>4.9725499158835724</v>
      </c>
      <c r="K15" s="825">
        <f t="shared" si="1"/>
        <v>65.202777420766992</v>
      </c>
      <c r="L15" s="122"/>
      <c r="M15" s="122"/>
      <c r="N15" s="32"/>
    </row>
    <row r="16" spans="1:14" ht="12.75" customHeight="1">
      <c r="E16" s="944" t="s">
        <v>167</v>
      </c>
      <c r="F16" s="945">
        <f>'C33'!F22</f>
        <v>347.7</v>
      </c>
      <c r="G16" s="945">
        <f>'C33'!G62</f>
        <v>1307.8389999999999</v>
      </c>
      <c r="H16" s="946">
        <f t="shared" si="0"/>
        <v>3.1795620790740173</v>
      </c>
      <c r="I16" s="945">
        <f>'C33'!G22</f>
        <v>1841.6379999999999</v>
      </c>
      <c r="J16" s="946">
        <f t="shared" si="2"/>
        <v>3.6164602785661493</v>
      </c>
      <c r="K16" s="825">
        <f t="shared" si="1"/>
        <v>40.81534500806292</v>
      </c>
      <c r="L16" s="122"/>
      <c r="M16" s="122"/>
      <c r="N16" s="32"/>
    </row>
    <row r="17" spans="5:14" ht="12.75" customHeight="1">
      <c r="E17" s="944" t="s">
        <v>98</v>
      </c>
      <c r="F17" s="916">
        <f>SUM('C33'!F23:F24)</f>
        <v>1119.5900000000001</v>
      </c>
      <c r="G17" s="945">
        <f>SUM('C33'!G63:G64)</f>
        <v>5612.0619999999999</v>
      </c>
      <c r="H17" s="946">
        <f t="shared" si="0"/>
        <v>13.643804413702517</v>
      </c>
      <c r="I17" s="945">
        <f>SUM('C33'!G23:G24)</f>
        <v>7364.3710000000001</v>
      </c>
      <c r="J17" s="946">
        <f t="shared" si="2"/>
        <v>14.461558242241132</v>
      </c>
      <c r="K17" s="825">
        <f t="shared" si="1"/>
        <v>31.223977924691493</v>
      </c>
      <c r="L17" s="122"/>
      <c r="M17" s="122"/>
      <c r="N17" s="32"/>
    </row>
    <row r="18" spans="5:14" ht="12.75" customHeight="1">
      <c r="E18" s="944" t="s">
        <v>99</v>
      </c>
      <c r="F18" s="945">
        <f>'C33'!F25</f>
        <v>570.04999999999995</v>
      </c>
      <c r="G18" s="945">
        <f>'C33'!G65</f>
        <v>2869.32</v>
      </c>
      <c r="H18" s="946">
        <f t="shared" si="0"/>
        <v>6.975767708967739</v>
      </c>
      <c r="I18" s="945">
        <f>'C33'!G25</f>
        <v>3829.6959999999999</v>
      </c>
      <c r="J18" s="946">
        <f t="shared" si="2"/>
        <v>7.5204483524903747</v>
      </c>
      <c r="K18" s="825">
        <f t="shared" si="1"/>
        <v>33.470508691954869</v>
      </c>
      <c r="L18" s="122"/>
      <c r="M18" s="122"/>
      <c r="N18" s="32"/>
    </row>
    <row r="19" spans="5:14" ht="12.75" customHeight="1">
      <c r="E19" s="944" t="s">
        <v>101</v>
      </c>
      <c r="F19" s="945">
        <f>'C33'!F26</f>
        <v>557.20000000000005</v>
      </c>
      <c r="G19" s="945">
        <f>'C33'!G66</f>
        <v>2297.6030000000001</v>
      </c>
      <c r="H19" s="946">
        <f t="shared" si="0"/>
        <v>5.585833861481956</v>
      </c>
      <c r="I19" s="945">
        <f>'C33'!G26</f>
        <v>3136.67</v>
      </c>
      <c r="J19" s="946">
        <f t="shared" si="2"/>
        <v>6.1595397477517757</v>
      </c>
      <c r="K19" s="825">
        <f t="shared" si="1"/>
        <v>36.519233305318636</v>
      </c>
      <c r="L19" s="122"/>
      <c r="M19" s="122"/>
      <c r="N19" s="32"/>
    </row>
    <row r="20" spans="5:14" ht="12.75" customHeight="1">
      <c r="E20" s="944" t="s">
        <v>95</v>
      </c>
      <c r="F20" s="916">
        <f>SUM('C33'!F27:F29)</f>
        <v>553.6400000000001</v>
      </c>
      <c r="G20" s="945">
        <f>SUM('C33'!G67:G69)</f>
        <v>841.23800000000006</v>
      </c>
      <c r="H20" s="946">
        <f t="shared" si="0"/>
        <v>2.0451817420004055</v>
      </c>
      <c r="I20" s="945">
        <f>SUM('C33'!G27:G29)</f>
        <v>1690.033367</v>
      </c>
      <c r="J20" s="946">
        <f t="shared" si="2"/>
        <v>3.3187513187754094</v>
      </c>
      <c r="K20" s="825">
        <f t="shared" si="1"/>
        <v>100.898362532363</v>
      </c>
      <c r="L20" s="122"/>
      <c r="M20" s="122"/>
      <c r="N20" s="32"/>
    </row>
    <row r="21" spans="5:14" ht="12.75" customHeight="1">
      <c r="E21" s="944" t="s">
        <v>96</v>
      </c>
      <c r="F21" s="916">
        <f>'C33'!F30</f>
        <v>299.76</v>
      </c>
      <c r="G21" s="945">
        <f>'C33'!G70</f>
        <v>1021.59</v>
      </c>
      <c r="H21" s="946">
        <f t="shared" si="0"/>
        <v>2.4836457884810175</v>
      </c>
      <c r="I21" s="945">
        <f>'C33'!G30</f>
        <v>1506.973</v>
      </c>
      <c r="J21" s="946">
        <f t="shared" si="2"/>
        <v>2.9592721237135993</v>
      </c>
      <c r="K21" s="825">
        <f t="shared" si="1"/>
        <v>47.512505016689666</v>
      </c>
      <c r="L21" s="122"/>
      <c r="M21" s="122"/>
      <c r="N21" s="32"/>
    </row>
    <row r="22" spans="5:14" ht="12.75" customHeight="1">
      <c r="E22" s="944" t="s">
        <v>102</v>
      </c>
      <c r="F22" s="916">
        <f>SUM('C33'!F31:F34)</f>
        <v>1403.19</v>
      </c>
      <c r="G22" s="945">
        <f>SUM('C33'!G71:G74)</f>
        <v>7267.1009999999997</v>
      </c>
      <c r="H22" s="946">
        <f t="shared" si="0"/>
        <v>17.667464240170901</v>
      </c>
      <c r="I22" s="945">
        <f>SUM('C33'!G31:G34)</f>
        <v>7929.4359999999997</v>
      </c>
      <c r="J22" s="946">
        <f t="shared" si="2"/>
        <v>15.57118734812838</v>
      </c>
      <c r="K22" s="825">
        <f t="shared" si="1"/>
        <v>9.1141570758408452</v>
      </c>
      <c r="L22" s="122"/>
      <c r="M22" s="122"/>
      <c r="N22" s="32"/>
    </row>
    <row r="23" spans="5:14" ht="12.75" customHeight="1">
      <c r="E23" s="944" t="s">
        <v>485</v>
      </c>
      <c r="F23" s="916">
        <f>'C33'!F35</f>
        <v>206.2</v>
      </c>
      <c r="G23" s="945">
        <f>'C33'!G75</f>
        <v>0</v>
      </c>
      <c r="H23" s="946">
        <f t="shared" si="0"/>
        <v>0</v>
      </c>
      <c r="I23" s="945">
        <f>'C33'!G35</f>
        <v>0</v>
      </c>
      <c r="J23" s="946">
        <f t="shared" si="2"/>
        <v>0</v>
      </c>
      <c r="K23" s="825" t="str">
        <f t="shared" si="1"/>
        <v>-</v>
      </c>
      <c r="L23" s="122"/>
      <c r="M23" s="122"/>
      <c r="N23" s="32"/>
    </row>
    <row r="24" spans="5:14" ht="12.75" customHeight="1">
      <c r="E24" s="944" t="s">
        <v>97</v>
      </c>
      <c r="F24" s="916">
        <f>SUM('C33'!F36:F37)</f>
        <v>585.59</v>
      </c>
      <c r="G24" s="945">
        <f>SUM('C33'!G76:G77)</f>
        <v>1350.7339999999999</v>
      </c>
      <c r="H24" s="946">
        <f t="shared" si="0"/>
        <v>3.2838465631595044</v>
      </c>
      <c r="I24" s="945">
        <f>SUM('C33'!G36:G37)</f>
        <v>3004.3649999999998</v>
      </c>
      <c r="J24" s="946">
        <f t="shared" si="2"/>
        <v>5.8997298518027916</v>
      </c>
      <c r="K24" s="825">
        <f t="shared" si="1"/>
        <v>122.42462246452668</v>
      </c>
      <c r="L24" s="122"/>
      <c r="M24" s="122"/>
      <c r="N24" s="32"/>
    </row>
    <row r="25" spans="5:14" ht="12.75" customHeight="1">
      <c r="E25" s="948" t="s">
        <v>100</v>
      </c>
      <c r="F25" s="949">
        <f>SUM('C33'!F38:F40)</f>
        <v>1055.77</v>
      </c>
      <c r="G25" s="950">
        <f>SUM('C33'!G78:G80)</f>
        <v>4611.7569999999996</v>
      </c>
      <c r="H25" s="951">
        <f t="shared" si="0"/>
        <v>11.211905804234428</v>
      </c>
      <c r="I25" s="950">
        <f>SUM('C33'!G38:G40)</f>
        <v>4459.4560000000001</v>
      </c>
      <c r="J25" s="951">
        <f t="shared" si="2"/>
        <v>8.7571202853185515</v>
      </c>
      <c r="K25" s="951">
        <f t="shared" si="1"/>
        <v>-3.3024506711866963</v>
      </c>
      <c r="L25" s="122"/>
      <c r="M25" s="122"/>
      <c r="N25" s="32"/>
    </row>
    <row r="26" spans="5:14" ht="16.5" customHeight="1">
      <c r="E26" s="952" t="s">
        <v>0</v>
      </c>
      <c r="F26" s="953">
        <f>SUM(F9:F25)</f>
        <v>10468.020000000002</v>
      </c>
      <c r="G26" s="953">
        <f t="shared" ref="G26:J26" si="3">SUM(G9:G25)</f>
        <v>41132.676999999996</v>
      </c>
      <c r="H26" s="954">
        <f>SUM(H9:H25)</f>
        <v>100.00000000000001</v>
      </c>
      <c r="I26" s="953">
        <f t="shared" si="3"/>
        <v>50923.772366999998</v>
      </c>
      <c r="J26" s="954">
        <f t="shared" si="3"/>
        <v>100</v>
      </c>
      <c r="K26" s="954">
        <f>(+I26/G26-1)*100</f>
        <v>23.803691082396618</v>
      </c>
      <c r="L26" s="122"/>
      <c r="M26" s="122"/>
    </row>
    <row r="27" spans="5:14" ht="11.25" customHeight="1">
      <c r="E27" s="449" t="s">
        <v>486</v>
      </c>
      <c r="F27" s="453"/>
      <c r="G27" s="453"/>
      <c r="H27" s="454"/>
      <c r="I27" s="453"/>
      <c r="J27" s="454"/>
      <c r="K27" s="454"/>
      <c r="L27" s="122"/>
      <c r="M27" s="122"/>
    </row>
    <row r="28" spans="5:14" ht="11.25" customHeight="1">
      <c r="E28" s="486" t="s">
        <v>511</v>
      </c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4">
    <mergeCell ref="E3:K3"/>
    <mergeCell ref="G7:H7"/>
    <mergeCell ref="I7:J7"/>
    <mergeCell ref="C7:C10"/>
  </mergeCells>
  <phoneticPr fontId="18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ignoredErrors>
    <ignoredError sqref="F9:H26" formulaRange="1"/>
    <ignoredError sqref="I9:I26" formula="1" formulaRange="1"/>
    <ignoredError sqref="I27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autoPageBreaks="0"/>
  </sheetPr>
  <dimension ref="A1:Y85"/>
  <sheetViews>
    <sheetView showGridLines="0" showRowColHeaders="0" showOutlineSymbols="0" zoomScaleNormal="100" zoomScaleSheetLayoutView="100" workbookViewId="0"/>
  </sheetViews>
  <sheetFormatPr baseColWidth="10" defaultColWidth="11.4257812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19.85546875" style="29" customWidth="1"/>
    <col min="6" max="6" width="6" style="29" customWidth="1"/>
    <col min="7" max="7" width="10.28515625" style="29" bestFit="1" customWidth="1"/>
    <col min="8" max="8" width="5.7109375" style="29" bestFit="1" customWidth="1"/>
    <col min="9" max="9" width="13.140625" style="29" bestFit="1" customWidth="1"/>
    <col min="10" max="10" width="14" style="29" bestFit="1" customWidth="1"/>
    <col min="11" max="11" width="7.5703125" style="29" customWidth="1"/>
    <col min="12" max="12" width="7.85546875" style="29" customWidth="1"/>
    <col min="13" max="13" width="11.5703125" style="29" bestFit="1" customWidth="1"/>
    <col min="14" max="16384" width="11.42578125" style="29"/>
  </cols>
  <sheetData>
    <row r="1" spans="1:25" s="32" customFormat="1" ht="0.75" customHeight="1"/>
    <row r="2" spans="1:25" s="32" customFormat="1" ht="21" customHeight="1">
      <c r="E2" s="15"/>
      <c r="G2" s="15"/>
      <c r="M2" s="92" t="s">
        <v>50</v>
      </c>
    </row>
    <row r="3" spans="1:25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</row>
    <row r="4" spans="1:25" s="25" customFormat="1" ht="20.25" customHeight="1">
      <c r="B4" s="16"/>
      <c r="C4" s="6" t="str">
        <f>Indice!C4</f>
        <v>Producción de energía eléctrica</v>
      </c>
    </row>
    <row r="5" spans="1:25" s="25" customFormat="1" ht="12.75" customHeight="1">
      <c r="B5" s="16"/>
      <c r="C5" s="7"/>
    </row>
    <row r="6" spans="1:25" s="25" customFormat="1" ht="13.5" customHeight="1">
      <c r="B6" s="16"/>
      <c r="C6" s="12"/>
      <c r="D6" s="33"/>
      <c r="E6" s="33"/>
    </row>
    <row r="7" spans="1:25" ht="12.75" customHeight="1">
      <c r="A7" s="25"/>
      <c r="B7" s="16"/>
      <c r="C7" s="1086" t="s">
        <v>685</v>
      </c>
      <c r="D7" s="33"/>
      <c r="E7" s="48"/>
      <c r="F7" s="49"/>
      <c r="G7" s="77"/>
      <c r="H7" s="49"/>
      <c r="I7" s="1097" t="s">
        <v>32</v>
      </c>
      <c r="J7" s="1097"/>
      <c r="K7" s="55" t="s">
        <v>21</v>
      </c>
      <c r="L7" s="57"/>
      <c r="M7" s="49"/>
    </row>
    <row r="8" spans="1:25" ht="12.75" customHeight="1">
      <c r="A8" s="25"/>
      <c r="B8" s="16"/>
      <c r="C8" s="1086"/>
      <c r="D8" s="33"/>
      <c r="E8" s="52"/>
      <c r="F8" s="49" t="s">
        <v>18</v>
      </c>
      <c r="G8" s="77" t="s">
        <v>36</v>
      </c>
      <c r="H8" s="49" t="s">
        <v>19</v>
      </c>
      <c r="I8" s="54"/>
      <c r="J8" s="54" t="s">
        <v>20</v>
      </c>
      <c r="K8" s="78"/>
      <c r="L8" s="1099" t="s">
        <v>168</v>
      </c>
      <c r="M8" s="49" t="s">
        <v>22</v>
      </c>
    </row>
    <row r="9" spans="1:25" ht="12.75" customHeight="1">
      <c r="A9" s="25"/>
      <c r="B9" s="16"/>
      <c r="C9" s="1086"/>
      <c r="D9" s="33"/>
      <c r="E9" s="19" t="s">
        <v>12</v>
      </c>
      <c r="F9" s="55" t="s">
        <v>34</v>
      </c>
      <c r="G9" s="50" t="s">
        <v>9</v>
      </c>
      <c r="H9" s="50" t="s">
        <v>130</v>
      </c>
      <c r="I9" s="50" t="s">
        <v>415</v>
      </c>
      <c r="J9" s="56" t="s">
        <v>416</v>
      </c>
      <c r="K9" s="56" t="s">
        <v>169</v>
      </c>
      <c r="L9" s="1100"/>
      <c r="M9" s="50" t="s">
        <v>46</v>
      </c>
    </row>
    <row r="10" spans="1:25" ht="12.75" customHeight="1">
      <c r="A10" s="25"/>
      <c r="B10" s="16"/>
      <c r="C10" s="1086"/>
      <c r="D10" s="33"/>
      <c r="E10" s="595" t="s">
        <v>103</v>
      </c>
      <c r="F10" s="910">
        <v>341.79</v>
      </c>
      <c r="G10" s="911">
        <v>1876.61</v>
      </c>
      <c r="H10" s="912">
        <v>6399</v>
      </c>
      <c r="I10" s="913">
        <f t="shared" ref="I10:I41" si="0">(G10/((M10/100)*F10*8.76))*100</f>
        <v>80.27859982201214</v>
      </c>
      <c r="J10" s="913">
        <f t="shared" ref="J10:J26" si="1">((G10/(F10/1000))/H10)*100</f>
        <v>85.803018032606516</v>
      </c>
      <c r="K10" s="914">
        <v>19.001873480083937</v>
      </c>
      <c r="L10" s="914">
        <v>2.9233447772477907</v>
      </c>
      <c r="M10" s="915">
        <f>100-K10-L10</f>
        <v>78.074781742668279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12.75" customHeight="1">
      <c r="A11" s="25"/>
      <c r="B11" s="16"/>
      <c r="C11" s="1086"/>
      <c r="D11" s="33"/>
      <c r="E11" s="595" t="s">
        <v>104</v>
      </c>
      <c r="F11" s="910">
        <v>535.87</v>
      </c>
      <c r="G11" s="911">
        <v>4067.5279999999998</v>
      </c>
      <c r="H11" s="912">
        <v>8544</v>
      </c>
      <c r="I11" s="913">
        <f>(G11/((M11/100)*F11*8.76))*100</f>
        <v>89.304205345988692</v>
      </c>
      <c r="J11" s="913">
        <f t="shared" si="1"/>
        <v>88.840269479523982</v>
      </c>
      <c r="K11" s="914">
        <v>0</v>
      </c>
      <c r="L11" s="914">
        <v>2.9724444032022337</v>
      </c>
      <c r="M11" s="915">
        <f t="shared" ref="M11:M40" si="2">100-K11-L11</f>
        <v>97.027555596797768</v>
      </c>
    </row>
    <row r="12" spans="1:25" ht="12.75" customHeight="1">
      <c r="A12" s="25"/>
      <c r="B12" s="16"/>
      <c r="C12" s="130"/>
      <c r="D12" s="33"/>
      <c r="E12" s="595" t="s">
        <v>105</v>
      </c>
      <c r="F12" s="910">
        <v>346.84</v>
      </c>
      <c r="G12" s="911">
        <v>695.601</v>
      </c>
      <c r="H12" s="912">
        <v>2324</v>
      </c>
      <c r="I12" s="913">
        <f t="shared" si="0"/>
        <v>24.243635409960955</v>
      </c>
      <c r="J12" s="913">
        <f>((G12/(F12/1000))/H12)*100</f>
        <v>86.296840656859445</v>
      </c>
      <c r="K12" s="914">
        <v>4.9265601217655632</v>
      </c>
      <c r="L12" s="914">
        <v>0.63926940639269414</v>
      </c>
      <c r="M12" s="915">
        <f t="shared" si="2"/>
        <v>94.434170471841739</v>
      </c>
    </row>
    <row r="13" spans="1:25" ht="12.75" customHeight="1">
      <c r="E13" s="595" t="s">
        <v>106</v>
      </c>
      <c r="F13" s="910">
        <v>138.34</v>
      </c>
      <c r="G13" s="911">
        <v>0</v>
      </c>
      <c r="H13" s="912">
        <v>0</v>
      </c>
      <c r="I13" s="913">
        <f>(G13/((M13/100)*F13*8.76))*100</f>
        <v>0</v>
      </c>
      <c r="J13" s="913">
        <v>0</v>
      </c>
      <c r="K13" s="914">
        <v>0</v>
      </c>
      <c r="L13" s="914">
        <v>79.508942161334417</v>
      </c>
      <c r="M13" s="915">
        <f t="shared" si="2"/>
        <v>20.491057838665583</v>
      </c>
    </row>
    <row r="14" spans="1:25" ht="12.75" customHeight="1">
      <c r="E14" s="595" t="s">
        <v>107</v>
      </c>
      <c r="F14" s="910">
        <v>323.31</v>
      </c>
      <c r="G14" s="911">
        <v>1217.0650000000001</v>
      </c>
      <c r="H14" s="912">
        <v>4753</v>
      </c>
      <c r="I14" s="913">
        <f t="shared" si="0"/>
        <v>52.228124489952698</v>
      </c>
      <c r="J14" s="913">
        <f t="shared" si="1"/>
        <v>79.20029904748084</v>
      </c>
      <c r="K14" s="914">
        <v>13.687024353120156</v>
      </c>
      <c r="L14" s="914">
        <v>4.0345261640827124</v>
      </c>
      <c r="M14" s="915">
        <f t="shared" si="2"/>
        <v>82.278449482797143</v>
      </c>
    </row>
    <row r="15" spans="1:25" ht="12.75" customHeight="1">
      <c r="E15" s="595" t="s">
        <v>108</v>
      </c>
      <c r="F15" s="910">
        <v>341.18</v>
      </c>
      <c r="G15" s="911">
        <v>1606.518</v>
      </c>
      <c r="H15" s="912">
        <v>6148</v>
      </c>
      <c r="I15" s="913">
        <f t="shared" si="0"/>
        <v>55.270843829364857</v>
      </c>
      <c r="J15" s="913">
        <f t="shared" si="1"/>
        <v>76.589312693063462</v>
      </c>
      <c r="K15" s="914">
        <v>0</v>
      </c>
      <c r="L15" s="914">
        <v>2.747263626559544</v>
      </c>
      <c r="M15" s="915">
        <f t="shared" si="2"/>
        <v>97.252736373440456</v>
      </c>
    </row>
    <row r="16" spans="1:25" ht="12.75" customHeight="1">
      <c r="E16" s="595" t="s">
        <v>109</v>
      </c>
      <c r="F16" s="910">
        <v>340.65</v>
      </c>
      <c r="G16" s="911">
        <v>1458.7059999999999</v>
      </c>
      <c r="H16" s="912">
        <v>5409</v>
      </c>
      <c r="I16" s="913">
        <f t="shared" si="0"/>
        <v>51.456417894239927</v>
      </c>
      <c r="J16" s="913">
        <f t="shared" si="1"/>
        <v>79.166673111448844</v>
      </c>
      <c r="K16" s="914">
        <v>0</v>
      </c>
      <c r="L16" s="914">
        <v>5.0017248395436633</v>
      </c>
      <c r="M16" s="915">
        <f t="shared" si="2"/>
        <v>94.99827516045633</v>
      </c>
    </row>
    <row r="17" spans="5:13" ht="12.75" customHeight="1">
      <c r="E17" s="595" t="s">
        <v>165</v>
      </c>
      <c r="F17" s="910">
        <v>296.44</v>
      </c>
      <c r="G17" s="911">
        <v>906.899</v>
      </c>
      <c r="H17" s="912">
        <v>4356</v>
      </c>
      <c r="I17" s="913">
        <f t="shared" si="0"/>
        <v>48.440949373361399</v>
      </c>
      <c r="J17" s="913">
        <f t="shared" si="1"/>
        <v>70.231872459212653</v>
      </c>
      <c r="K17" s="914">
        <v>2.4655631659056394</v>
      </c>
      <c r="L17" s="914">
        <v>25.439400315503562</v>
      </c>
      <c r="M17" s="915">
        <f t="shared" si="2"/>
        <v>72.095036518590803</v>
      </c>
    </row>
    <row r="18" spans="5:13" ht="12.75" customHeight="1">
      <c r="E18" s="595" t="s">
        <v>110</v>
      </c>
      <c r="F18" s="910">
        <v>143.41999999999999</v>
      </c>
      <c r="G18" s="911">
        <v>338.01100000000002</v>
      </c>
      <c r="H18" s="912">
        <v>2927</v>
      </c>
      <c r="I18" s="913">
        <f t="shared" si="0"/>
        <v>27.761487021076015</v>
      </c>
      <c r="J18" s="913">
        <f t="shared" si="1"/>
        <v>80.51900384368065</v>
      </c>
      <c r="K18" s="914">
        <v>0</v>
      </c>
      <c r="L18" s="914">
        <v>3.088730091415449</v>
      </c>
      <c r="M18" s="915">
        <f t="shared" si="2"/>
        <v>96.911269908584558</v>
      </c>
    </row>
    <row r="19" spans="5:13" ht="12.75" customHeight="1">
      <c r="E19" s="595" t="s">
        <v>111</v>
      </c>
      <c r="F19" s="910">
        <v>342.43</v>
      </c>
      <c r="G19" s="911">
        <v>1461.9860000000001</v>
      </c>
      <c r="H19" s="912">
        <v>5354</v>
      </c>
      <c r="I19" s="913">
        <f t="shared" si="0"/>
        <v>50.148825453794856</v>
      </c>
      <c r="J19" s="913">
        <f t="shared" si="1"/>
        <v>79.743086478190989</v>
      </c>
      <c r="K19" s="914">
        <v>2.4467275494672722</v>
      </c>
      <c r="L19" s="914">
        <v>0.36663952716663656</v>
      </c>
      <c r="M19" s="915">
        <f>100-K19-L19</f>
        <v>97.186632923366091</v>
      </c>
    </row>
    <row r="20" spans="5:13" ht="12.75" customHeight="1">
      <c r="E20" s="595" t="s">
        <v>116</v>
      </c>
      <c r="F20" s="910">
        <v>263.95999999999998</v>
      </c>
      <c r="G20" s="911">
        <v>1034.277</v>
      </c>
      <c r="H20" s="912">
        <v>4532</v>
      </c>
      <c r="I20" s="913">
        <f t="shared" si="0"/>
        <v>45.382934203370972</v>
      </c>
      <c r="J20" s="913">
        <f t="shared" si="1"/>
        <v>86.458728869428057</v>
      </c>
      <c r="K20" s="914">
        <v>0</v>
      </c>
      <c r="L20" s="914">
        <v>1.4396879756468761</v>
      </c>
      <c r="M20" s="915">
        <f>100-K20-L20</f>
        <v>98.560312024353124</v>
      </c>
    </row>
    <row r="21" spans="5:13" ht="12.75" customHeight="1">
      <c r="E21" s="595" t="s">
        <v>117</v>
      </c>
      <c r="F21" s="910">
        <v>355.1</v>
      </c>
      <c r="G21" s="911">
        <v>1497.933</v>
      </c>
      <c r="H21" s="912">
        <v>5058</v>
      </c>
      <c r="I21" s="913">
        <f t="shared" si="0"/>
        <v>50.725187307943088</v>
      </c>
      <c r="J21" s="913">
        <f t="shared" si="1"/>
        <v>83.399393284033053</v>
      </c>
      <c r="K21" s="914">
        <v>0</v>
      </c>
      <c r="L21" s="914">
        <v>5.0677114342134866</v>
      </c>
      <c r="M21" s="915">
        <f t="shared" si="2"/>
        <v>94.932288565786507</v>
      </c>
    </row>
    <row r="22" spans="5:13" ht="12.75" customHeight="1">
      <c r="E22" s="595" t="s">
        <v>112</v>
      </c>
      <c r="F22" s="910">
        <v>347.7</v>
      </c>
      <c r="G22" s="911">
        <v>1841.6379999999999</v>
      </c>
      <c r="H22" s="912">
        <v>6488</v>
      </c>
      <c r="I22" s="913">
        <f t="shared" si="0"/>
        <v>74.242663160316127</v>
      </c>
      <c r="J22" s="913">
        <f t="shared" si="1"/>
        <v>81.637319329736684</v>
      </c>
      <c r="K22" s="914">
        <v>14.201864535768948</v>
      </c>
      <c r="L22" s="914">
        <v>4.3573546909041871</v>
      </c>
      <c r="M22" s="915">
        <f t="shared" si="2"/>
        <v>81.440780773326864</v>
      </c>
    </row>
    <row r="23" spans="5:13" ht="12.75" customHeight="1">
      <c r="E23" s="595" t="s">
        <v>120</v>
      </c>
      <c r="F23" s="910">
        <v>557.51</v>
      </c>
      <c r="G23" s="911">
        <v>3607.9720000000002</v>
      </c>
      <c r="H23" s="912">
        <v>7710</v>
      </c>
      <c r="I23" s="913">
        <f t="shared" si="0"/>
        <v>79.005975864780467</v>
      </c>
      <c r="J23" s="913">
        <f t="shared" si="1"/>
        <v>83.937517153176543</v>
      </c>
      <c r="K23" s="914">
        <v>0</v>
      </c>
      <c r="L23" s="914">
        <v>6.4924993632674886</v>
      </c>
      <c r="M23" s="915">
        <f t="shared" si="2"/>
        <v>93.507500636732516</v>
      </c>
    </row>
    <row r="24" spans="5:13" ht="12.75" customHeight="1">
      <c r="E24" s="595" t="s">
        <v>121</v>
      </c>
      <c r="F24" s="910">
        <v>562.08000000000004</v>
      </c>
      <c r="G24" s="911">
        <v>3756.3989999999999</v>
      </c>
      <c r="H24" s="912">
        <v>8121</v>
      </c>
      <c r="I24" s="913">
        <f t="shared" si="0"/>
        <v>78.030034215190327</v>
      </c>
      <c r="J24" s="913">
        <f t="shared" si="1"/>
        <v>82.293223302418554</v>
      </c>
      <c r="K24" s="914">
        <v>0</v>
      </c>
      <c r="L24" s="914">
        <v>2.2295350932890794</v>
      </c>
      <c r="M24" s="915">
        <f t="shared" si="2"/>
        <v>97.770464906710927</v>
      </c>
    </row>
    <row r="25" spans="5:13" ht="12.75" customHeight="1">
      <c r="E25" s="595" t="s">
        <v>99</v>
      </c>
      <c r="F25" s="910">
        <v>570.04999999999995</v>
      </c>
      <c r="G25" s="911">
        <v>3829.6959999999999</v>
      </c>
      <c r="H25" s="912">
        <v>7987</v>
      </c>
      <c r="I25" s="913">
        <f t="shared" si="0"/>
        <v>82.741401959835741</v>
      </c>
      <c r="J25" s="913">
        <f t="shared" si="1"/>
        <v>84.113880037957927</v>
      </c>
      <c r="K25" s="914">
        <v>2.7395357686453639</v>
      </c>
      <c r="L25" s="914">
        <v>4.5722809869944845</v>
      </c>
      <c r="M25" s="915">
        <f t="shared" si="2"/>
        <v>92.688183244360147</v>
      </c>
    </row>
    <row r="26" spans="5:13" ht="12.75" customHeight="1">
      <c r="E26" s="595" t="s">
        <v>125</v>
      </c>
      <c r="F26" s="910">
        <v>557.20000000000005</v>
      </c>
      <c r="G26" s="911">
        <v>3136.67</v>
      </c>
      <c r="H26" s="912">
        <v>7184</v>
      </c>
      <c r="I26" s="913">
        <f t="shared" si="0"/>
        <v>72.676373678389723</v>
      </c>
      <c r="J26" s="913">
        <f t="shared" si="1"/>
        <v>78.359453567551412</v>
      </c>
      <c r="K26" s="914">
        <v>0</v>
      </c>
      <c r="L26" s="914">
        <v>11.577993249570405</v>
      </c>
      <c r="M26" s="915">
        <f t="shared" si="2"/>
        <v>88.422006750429603</v>
      </c>
    </row>
    <row r="27" spans="5:13" ht="12.75" customHeight="1">
      <c r="E27" s="595" t="s">
        <v>113</v>
      </c>
      <c r="F27" s="910">
        <v>51.83</v>
      </c>
      <c r="G27" s="911">
        <v>0</v>
      </c>
      <c r="H27" s="916">
        <v>0</v>
      </c>
      <c r="I27" s="913">
        <f t="shared" si="0"/>
        <v>0</v>
      </c>
      <c r="J27" s="913">
        <v>0</v>
      </c>
      <c r="K27" s="914">
        <v>0</v>
      </c>
      <c r="L27" s="914">
        <v>26.735159817352365</v>
      </c>
      <c r="M27" s="915">
        <f>100-K27-L27</f>
        <v>73.264840182647632</v>
      </c>
    </row>
    <row r="28" spans="5:13" ht="12.75" customHeight="1">
      <c r="E28" s="595" t="s">
        <v>114</v>
      </c>
      <c r="F28" s="910">
        <v>154.34</v>
      </c>
      <c r="G28" s="911">
        <v>161.879367</v>
      </c>
      <c r="H28" s="912">
        <v>1325</v>
      </c>
      <c r="I28" s="913">
        <f t="shared" si="0"/>
        <v>12.302878278444185</v>
      </c>
      <c r="J28" s="913">
        <f t="shared" ref="J28:J34" si="3">((G28/(F28/1000))/H28)*100</f>
        <v>79.158421128554693</v>
      </c>
      <c r="K28" s="914">
        <v>0</v>
      </c>
      <c r="L28" s="914">
        <v>2.6799847792998444</v>
      </c>
      <c r="M28" s="915">
        <f>100-K28-L28</f>
        <v>97.320015220700157</v>
      </c>
    </row>
    <row r="29" spans="5:13" ht="12.75" customHeight="1">
      <c r="E29" s="595" t="s">
        <v>115</v>
      </c>
      <c r="F29" s="910">
        <v>347.47</v>
      </c>
      <c r="G29" s="911">
        <v>1528.154</v>
      </c>
      <c r="H29" s="912">
        <v>5144</v>
      </c>
      <c r="I29" s="913">
        <f t="shared" si="0"/>
        <v>50.72435325654758</v>
      </c>
      <c r="J29" s="913">
        <f t="shared" si="3"/>
        <v>85.496600823164243</v>
      </c>
      <c r="K29" s="914">
        <v>0</v>
      </c>
      <c r="L29" s="914">
        <v>1.0241628614916296</v>
      </c>
      <c r="M29" s="915">
        <f t="shared" si="2"/>
        <v>98.975837138508368</v>
      </c>
    </row>
    <row r="30" spans="5:13" ht="12.75" customHeight="1">
      <c r="E30" s="595" t="s">
        <v>96</v>
      </c>
      <c r="F30" s="910">
        <v>299.76</v>
      </c>
      <c r="G30" s="911">
        <v>1506.973</v>
      </c>
      <c r="H30" s="912">
        <v>5931</v>
      </c>
      <c r="I30" s="913">
        <f t="shared" si="0"/>
        <v>70.500620432950157</v>
      </c>
      <c r="J30" s="913">
        <f t="shared" si="3"/>
        <v>84.762521420497279</v>
      </c>
      <c r="K30" s="914">
        <v>1.8207762557077636</v>
      </c>
      <c r="L30" s="914">
        <v>16.777285476276269</v>
      </c>
      <c r="M30" s="915">
        <f t="shared" si="2"/>
        <v>81.401938268015954</v>
      </c>
    </row>
    <row r="31" spans="5:13" ht="12.75" customHeight="1">
      <c r="E31" s="595" t="s">
        <v>126</v>
      </c>
      <c r="F31" s="910">
        <v>350.99</v>
      </c>
      <c r="G31" s="911">
        <v>2164.5300000000002</v>
      </c>
      <c r="H31" s="912">
        <v>7171</v>
      </c>
      <c r="I31" s="913">
        <f t="shared" si="0"/>
        <v>70.54259638419822</v>
      </c>
      <c r="J31" s="913">
        <f t="shared" si="3"/>
        <v>85.998156919561936</v>
      </c>
      <c r="K31" s="914">
        <v>0</v>
      </c>
      <c r="L31" s="914">
        <v>0.20395738203957381</v>
      </c>
      <c r="M31" s="915">
        <f t="shared" si="2"/>
        <v>99.796042617960424</v>
      </c>
    </row>
    <row r="32" spans="5:13" ht="12.75" customHeight="1">
      <c r="E32" s="595" t="s">
        <v>127</v>
      </c>
      <c r="F32" s="910">
        <v>351.06</v>
      </c>
      <c r="G32" s="911">
        <v>2035.499</v>
      </c>
      <c r="H32" s="912">
        <v>6786</v>
      </c>
      <c r="I32" s="913">
        <f t="shared" si="0"/>
        <v>66.621320724883532</v>
      </c>
      <c r="J32" s="913">
        <f t="shared" si="3"/>
        <v>85.442842811167722</v>
      </c>
      <c r="K32" s="914">
        <v>0</v>
      </c>
      <c r="L32" s="914">
        <v>0.64900963995018901</v>
      </c>
      <c r="M32" s="915">
        <f t="shared" si="2"/>
        <v>99.350990360049806</v>
      </c>
    </row>
    <row r="33" spans="1:13" ht="12.75" customHeight="1">
      <c r="E33" s="595" t="s">
        <v>128</v>
      </c>
      <c r="F33" s="910">
        <v>350.26</v>
      </c>
      <c r="G33" s="911">
        <v>1650.8009999999999</v>
      </c>
      <c r="H33" s="912">
        <v>5530</v>
      </c>
      <c r="I33" s="913">
        <f t="shared" si="0"/>
        <v>67.323627894833436</v>
      </c>
      <c r="J33" s="913">
        <f t="shared" si="3"/>
        <v>85.227362489389165</v>
      </c>
      <c r="K33" s="914">
        <v>11.69501522070032</v>
      </c>
      <c r="L33" s="914">
        <v>8.3892010618596728</v>
      </c>
      <c r="M33" s="915">
        <f>100-K33-L33</f>
        <v>79.915783717440007</v>
      </c>
    </row>
    <row r="34" spans="1:13" s="42" customFormat="1" ht="12.75" customHeight="1">
      <c r="A34" s="32"/>
      <c r="B34" s="32"/>
      <c r="C34" s="32"/>
      <c r="D34" s="32"/>
      <c r="E34" s="595" t="s">
        <v>129</v>
      </c>
      <c r="F34" s="910">
        <v>350.88</v>
      </c>
      <c r="G34" s="911">
        <v>2078.6060000000002</v>
      </c>
      <c r="H34" s="912">
        <v>6937</v>
      </c>
      <c r="I34" s="913">
        <f t="shared" si="0"/>
        <v>69.359166476844351</v>
      </c>
      <c r="J34" s="913">
        <f t="shared" si="3"/>
        <v>85.396853224193976</v>
      </c>
      <c r="K34" s="914">
        <v>0</v>
      </c>
      <c r="L34" s="914">
        <v>2.4997811113401474</v>
      </c>
      <c r="M34" s="915">
        <f t="shared" si="2"/>
        <v>97.500218888659859</v>
      </c>
    </row>
    <row r="35" spans="1:13" ht="12.75" customHeight="1">
      <c r="E35" s="595" t="s">
        <v>417</v>
      </c>
      <c r="F35" s="910">
        <v>206.2</v>
      </c>
      <c r="G35" s="911">
        <v>0</v>
      </c>
      <c r="H35" s="912">
        <v>0</v>
      </c>
      <c r="I35" s="913">
        <f t="shared" si="0"/>
        <v>0</v>
      </c>
      <c r="J35" s="913">
        <v>0</v>
      </c>
      <c r="K35" s="914">
        <v>99.999999999985107</v>
      </c>
      <c r="L35" s="914">
        <v>0</v>
      </c>
      <c r="M35" s="915">
        <f t="shared" si="2"/>
        <v>1.48929757415317E-11</v>
      </c>
    </row>
    <row r="36" spans="1:13" ht="12.75" customHeight="1">
      <c r="E36" s="595" t="s">
        <v>118</v>
      </c>
      <c r="F36" s="910">
        <v>239.34</v>
      </c>
      <c r="G36" s="911">
        <v>937.71299999999997</v>
      </c>
      <c r="H36" s="912">
        <v>4927</v>
      </c>
      <c r="I36" s="913">
        <f t="shared" si="0"/>
        <v>47.918460661667361</v>
      </c>
      <c r="J36" s="913">
        <f t="shared" ref="J36:J41" si="4">((G36/(F36/1000))/H36)*100</f>
        <v>79.51921569581215</v>
      </c>
      <c r="K36" s="914">
        <v>0</v>
      </c>
      <c r="L36" s="914">
        <v>6.6643221770827976</v>
      </c>
      <c r="M36" s="915">
        <f t="shared" si="2"/>
        <v>93.335677822917205</v>
      </c>
    </row>
    <row r="37" spans="1:13" ht="12.75" customHeight="1">
      <c r="E37" s="595" t="s">
        <v>119</v>
      </c>
      <c r="F37" s="910">
        <v>346.25</v>
      </c>
      <c r="G37" s="911">
        <v>2066.652</v>
      </c>
      <c r="H37" s="912">
        <v>7266</v>
      </c>
      <c r="I37" s="913">
        <f t="shared" si="0"/>
        <v>70.909119839593288</v>
      </c>
      <c r="J37" s="913">
        <f t="shared" si="4"/>
        <v>82.145197303895998</v>
      </c>
      <c r="K37" s="914">
        <v>0</v>
      </c>
      <c r="L37" s="914">
        <v>3.9115097615789955</v>
      </c>
      <c r="M37" s="915">
        <f t="shared" si="2"/>
        <v>96.088490238421002</v>
      </c>
    </row>
    <row r="38" spans="1:13" ht="12.75" customHeight="1">
      <c r="E38" s="595" t="s">
        <v>122</v>
      </c>
      <c r="F38" s="910">
        <v>352.24</v>
      </c>
      <c r="G38" s="911">
        <v>1465.0239999999999</v>
      </c>
      <c r="H38" s="912">
        <v>5319</v>
      </c>
      <c r="I38" s="913">
        <f t="shared" si="0"/>
        <v>48.173807122828109</v>
      </c>
      <c r="J38" s="913">
        <f t="shared" si="4"/>
        <v>78.194476522335577</v>
      </c>
      <c r="K38" s="914">
        <v>0</v>
      </c>
      <c r="L38" s="914">
        <v>1.4422021307597461</v>
      </c>
      <c r="M38" s="915">
        <f>100-K38-L38</f>
        <v>98.557797869240261</v>
      </c>
    </row>
    <row r="39" spans="1:13" ht="12.75" customHeight="1">
      <c r="E39" s="595" t="s">
        <v>123</v>
      </c>
      <c r="F39" s="910">
        <v>352.12</v>
      </c>
      <c r="G39" s="911">
        <v>1507.067</v>
      </c>
      <c r="H39" s="912">
        <v>5614</v>
      </c>
      <c r="I39" s="913">
        <f t="shared" si="0"/>
        <v>49.578567672518439</v>
      </c>
      <c r="J39" s="913">
        <f t="shared" si="4"/>
        <v>76.23764261471085</v>
      </c>
      <c r="K39" s="914">
        <v>0</v>
      </c>
      <c r="L39" s="914">
        <v>1.452914406168786</v>
      </c>
      <c r="M39" s="915">
        <f t="shared" si="2"/>
        <v>98.547085593831213</v>
      </c>
    </row>
    <row r="40" spans="1:13" ht="12.75" customHeight="1">
      <c r="E40" s="917" t="s">
        <v>124</v>
      </c>
      <c r="F40" s="918">
        <v>351.41</v>
      </c>
      <c r="G40" s="919">
        <v>1487.365</v>
      </c>
      <c r="H40" s="920">
        <v>5170</v>
      </c>
      <c r="I40" s="921">
        <f t="shared" si="0"/>
        <v>49.463106736585402</v>
      </c>
      <c r="J40" s="921">
        <f t="shared" si="4"/>
        <v>81.867758277141277</v>
      </c>
      <c r="K40" s="922">
        <v>0</v>
      </c>
      <c r="L40" s="922">
        <v>2.3172348311349604</v>
      </c>
      <c r="M40" s="923">
        <f t="shared" si="2"/>
        <v>97.682765168865046</v>
      </c>
    </row>
    <row r="41" spans="1:13" ht="16.5" customHeight="1">
      <c r="E41" s="924" t="s">
        <v>0</v>
      </c>
      <c r="F41" s="925">
        <f>SUM(F10:F40)</f>
        <v>10468.02</v>
      </c>
      <c r="G41" s="926">
        <f>SUM(G10:G40)</f>
        <v>50923.772367000012</v>
      </c>
      <c r="H41" s="927">
        <f>SUMPRODUCT(F10:F40,H10:H40)/SUM(F10:F40)</f>
        <v>5890.5487370104383</v>
      </c>
      <c r="I41" s="928">
        <f t="shared" si="0"/>
        <v>61.759483557085282</v>
      </c>
      <c r="J41" s="928">
        <f t="shared" si="4"/>
        <v>82.584828421416617</v>
      </c>
      <c r="K41" s="929">
        <v>4.3904202837095285</v>
      </c>
      <c r="L41" s="929">
        <v>5.6912434744680063</v>
      </c>
      <c r="M41" s="930">
        <f>100-K41-L41</f>
        <v>89.918336241822459</v>
      </c>
    </row>
    <row r="42" spans="1:13" ht="23.25" customHeight="1">
      <c r="E42" s="1098" t="s">
        <v>498</v>
      </c>
      <c r="F42" s="1098"/>
      <c r="G42" s="1098"/>
      <c r="H42" s="1098"/>
      <c r="I42" s="1098"/>
      <c r="J42" s="1098"/>
      <c r="K42" s="1098"/>
      <c r="L42" s="1098"/>
      <c r="M42" s="1098"/>
    </row>
    <row r="43" spans="1:13" ht="22.5" customHeight="1">
      <c r="E43" s="1098" t="s">
        <v>497</v>
      </c>
      <c r="F43" s="1098"/>
      <c r="G43" s="1098"/>
      <c r="H43" s="1098"/>
      <c r="I43" s="1098"/>
      <c r="J43" s="1098"/>
      <c r="K43" s="1098"/>
      <c r="L43" s="1098"/>
      <c r="M43" s="1098"/>
    </row>
    <row r="44" spans="1:13" ht="12.75" customHeight="1">
      <c r="E44" s="1102" t="s">
        <v>510</v>
      </c>
      <c r="F44" s="1102"/>
      <c r="G44" s="1102"/>
      <c r="H44" s="1102"/>
      <c r="I44" s="1102"/>
      <c r="J44" s="1102"/>
      <c r="K44" s="1102"/>
      <c r="L44" s="1102"/>
      <c r="M44" s="1102"/>
    </row>
    <row r="45" spans="1:13">
      <c r="E45" s="144"/>
      <c r="F45" s="144"/>
      <c r="G45" s="144"/>
      <c r="H45" s="144"/>
      <c r="I45" s="144"/>
      <c r="J45" s="144"/>
      <c r="K45" s="144"/>
      <c r="L45" s="144"/>
      <c r="M45" s="144"/>
    </row>
    <row r="46" spans="1:13" s="42" customFormat="1" ht="12.75" customHeight="1">
      <c r="A46" s="32"/>
      <c r="B46" s="32"/>
      <c r="C46" s="1086" t="s">
        <v>686</v>
      </c>
      <c r="D46" s="32"/>
      <c r="E46" s="48"/>
      <c r="F46" s="49"/>
      <c r="G46" s="77"/>
      <c r="H46" s="49"/>
      <c r="I46" s="1097" t="s">
        <v>32</v>
      </c>
      <c r="J46" s="1097"/>
      <c r="K46" s="55" t="s">
        <v>21</v>
      </c>
      <c r="L46" s="57"/>
      <c r="M46" s="49"/>
    </row>
    <row r="47" spans="1:13">
      <c r="C47" s="1086"/>
      <c r="E47" s="52"/>
      <c r="F47" s="49" t="s">
        <v>18</v>
      </c>
      <c r="G47" s="77" t="s">
        <v>36</v>
      </c>
      <c r="H47" s="49" t="s">
        <v>19</v>
      </c>
      <c r="I47" s="54"/>
      <c r="J47" s="54" t="s">
        <v>20</v>
      </c>
      <c r="K47" s="78"/>
      <c r="L47" s="1099" t="s">
        <v>168</v>
      </c>
      <c r="M47" s="49" t="s">
        <v>22</v>
      </c>
    </row>
    <row r="48" spans="1:13">
      <c r="C48" s="1086"/>
      <c r="E48" s="19" t="s">
        <v>12</v>
      </c>
      <c r="F48" s="55" t="s">
        <v>34</v>
      </c>
      <c r="G48" s="50" t="s">
        <v>9</v>
      </c>
      <c r="H48" s="50" t="s">
        <v>130</v>
      </c>
      <c r="I48" s="50" t="s">
        <v>415</v>
      </c>
      <c r="J48" s="459" t="s">
        <v>416</v>
      </c>
      <c r="K48" s="442" t="s">
        <v>169</v>
      </c>
      <c r="L48" s="1100"/>
      <c r="M48" s="50" t="s">
        <v>46</v>
      </c>
    </row>
    <row r="49" spans="3:13">
      <c r="C49" s="1086"/>
      <c r="E49" s="595" t="s">
        <v>103</v>
      </c>
      <c r="F49" s="931">
        <v>341.79</v>
      </c>
      <c r="G49" s="932">
        <v>1678.8230000000001</v>
      </c>
      <c r="H49" s="931">
        <v>6116</v>
      </c>
      <c r="I49" s="913">
        <f>(G49/((M49/100)*F49*8.76))*100</f>
        <v>60.951452196746935</v>
      </c>
      <c r="J49" s="933">
        <f>((G49/(F49/1000))/H49)*100</f>
        <v>80.31156364854894</v>
      </c>
      <c r="K49" s="899">
        <v>0</v>
      </c>
      <c r="L49" s="899">
        <v>8.0064465314069633</v>
      </c>
      <c r="M49" s="934">
        <f t="shared" ref="M49:M81" si="5">100-K49-L49</f>
        <v>91.993553468593035</v>
      </c>
    </row>
    <row r="50" spans="3:13">
      <c r="C50" s="1086"/>
      <c r="E50" s="595" t="s">
        <v>104</v>
      </c>
      <c r="F50" s="931">
        <v>535.87</v>
      </c>
      <c r="G50" s="932">
        <v>3386.636</v>
      </c>
      <c r="H50" s="931">
        <v>8071</v>
      </c>
      <c r="I50" s="913">
        <f t="shared" ref="I50:I80" si="6">(G50/((M50/100)*F50*8.76))*100</f>
        <v>75.993566812559664</v>
      </c>
      <c r="J50" s="933">
        <f>((G50/(F50/1000))/H50)*100</f>
        <v>78.303599973324438</v>
      </c>
      <c r="K50" s="899">
        <v>2.2524091962261958</v>
      </c>
      <c r="L50" s="899">
        <v>2.8122002786461353</v>
      </c>
      <c r="M50" s="934">
        <f t="shared" si="5"/>
        <v>94.935390525127673</v>
      </c>
    </row>
    <row r="51" spans="3:13">
      <c r="E51" s="595" t="s">
        <v>105</v>
      </c>
      <c r="F51" s="931">
        <v>346.84</v>
      </c>
      <c r="G51" s="932">
        <v>1107.8230000000001</v>
      </c>
      <c r="H51" s="931">
        <v>3532</v>
      </c>
      <c r="I51" s="913">
        <f t="shared" si="6"/>
        <v>36.58065888900488</v>
      </c>
      <c r="J51" s="933">
        <f t="shared" ref="J51:J80" si="7">((G51/(F51/1000))/H51)*100</f>
        <v>90.431660422075765</v>
      </c>
      <c r="K51" s="899">
        <v>0</v>
      </c>
      <c r="L51" s="899">
        <v>0.32515475226910601</v>
      </c>
      <c r="M51" s="934">
        <f t="shared" si="5"/>
        <v>99.6748452477309</v>
      </c>
    </row>
    <row r="52" spans="3:13">
      <c r="E52" s="595" t="s">
        <v>106</v>
      </c>
      <c r="F52" s="931">
        <v>138.34</v>
      </c>
      <c r="G52" s="932">
        <v>282.577</v>
      </c>
      <c r="H52" s="931">
        <v>2589</v>
      </c>
      <c r="I52" s="913">
        <f t="shared" si="6"/>
        <v>24.877237472093785</v>
      </c>
      <c r="J52" s="933">
        <f t="shared" si="7"/>
        <v>78.89636389942369</v>
      </c>
      <c r="K52" s="899">
        <v>0</v>
      </c>
      <c r="L52" s="899">
        <v>6.2691013790611416</v>
      </c>
      <c r="M52" s="934">
        <f t="shared" si="5"/>
        <v>93.730898620938859</v>
      </c>
    </row>
    <row r="53" spans="3:13">
      <c r="E53" s="595" t="s">
        <v>107</v>
      </c>
      <c r="F53" s="931">
        <v>323.31</v>
      </c>
      <c r="G53" s="932">
        <v>1202.17</v>
      </c>
      <c r="H53" s="931">
        <v>4043</v>
      </c>
      <c r="I53" s="913">
        <f t="shared" si="6"/>
        <v>43.675915724327503</v>
      </c>
      <c r="J53" s="933">
        <f t="shared" si="7"/>
        <v>91.969326706755808</v>
      </c>
      <c r="K53" s="899">
        <v>0</v>
      </c>
      <c r="L53" s="899">
        <v>2.8146903059944153</v>
      </c>
      <c r="M53" s="934">
        <f t="shared" si="5"/>
        <v>97.185309694005582</v>
      </c>
    </row>
    <row r="54" spans="3:13">
      <c r="E54" s="595" t="s">
        <v>108</v>
      </c>
      <c r="F54" s="931">
        <v>341.18</v>
      </c>
      <c r="G54" s="932">
        <v>1421.7339999999999</v>
      </c>
      <c r="H54" s="931">
        <v>4716</v>
      </c>
      <c r="I54" s="913">
        <f t="shared" si="6"/>
        <v>48.506240272798635</v>
      </c>
      <c r="J54" s="933">
        <f t="shared" si="7"/>
        <v>88.361074454914018</v>
      </c>
      <c r="K54" s="899">
        <v>0</v>
      </c>
      <c r="L54" s="899">
        <v>1.9307024068942156</v>
      </c>
      <c r="M54" s="934">
        <f t="shared" si="5"/>
        <v>98.069297593105787</v>
      </c>
    </row>
    <row r="55" spans="3:13">
      <c r="E55" s="595" t="s">
        <v>109</v>
      </c>
      <c r="F55" s="931">
        <v>340.65</v>
      </c>
      <c r="G55" s="932">
        <v>1295.319</v>
      </c>
      <c r="H55" s="931">
        <v>4304</v>
      </c>
      <c r="I55" s="913">
        <f t="shared" si="6"/>
        <v>45.526609797115938</v>
      </c>
      <c r="J55" s="933">
        <f t="shared" si="7"/>
        <v>88.347869287721863</v>
      </c>
      <c r="K55" s="899">
        <v>0</v>
      </c>
      <c r="L55" s="899">
        <v>4.6547799767701532</v>
      </c>
      <c r="M55" s="934">
        <f t="shared" si="5"/>
        <v>95.345220023229842</v>
      </c>
    </row>
    <row r="56" spans="3:13">
      <c r="E56" s="595" t="s">
        <v>499</v>
      </c>
      <c r="F56" s="931"/>
      <c r="G56" s="932">
        <v>0</v>
      </c>
      <c r="H56" s="854">
        <v>0</v>
      </c>
      <c r="I56" s="913">
        <v>0</v>
      </c>
      <c r="J56" s="933">
        <v>0</v>
      </c>
      <c r="K56" s="899">
        <v>99.999999999994131</v>
      </c>
      <c r="L56" s="899">
        <v>0</v>
      </c>
      <c r="M56" s="934">
        <f t="shared" si="5"/>
        <v>5.8690829973784275E-12</v>
      </c>
    </row>
    <row r="57" spans="3:13">
      <c r="E57" s="595" t="s">
        <v>165</v>
      </c>
      <c r="F57" s="931">
        <v>296.44</v>
      </c>
      <c r="G57" s="932">
        <v>881.26</v>
      </c>
      <c r="H57" s="931">
        <v>4498</v>
      </c>
      <c r="I57" s="913">
        <f t="shared" si="6"/>
        <v>45.245882532614651</v>
      </c>
      <c r="J57" s="933">
        <f t="shared" si="7"/>
        <v>66.09183385542228</v>
      </c>
      <c r="K57" s="899">
        <v>0</v>
      </c>
      <c r="L57" s="899">
        <v>24.996058966194099</v>
      </c>
      <c r="M57" s="934">
        <f t="shared" si="5"/>
        <v>75.003941033805901</v>
      </c>
    </row>
    <row r="58" spans="3:13">
      <c r="E58" s="595" t="s">
        <v>110</v>
      </c>
      <c r="F58" s="931">
        <v>143.41999999999999</v>
      </c>
      <c r="G58" s="932">
        <v>76.292000000000002</v>
      </c>
      <c r="H58" s="931">
        <v>620</v>
      </c>
      <c r="I58" s="913">
        <f t="shared" si="6"/>
        <v>6.2053823065964346</v>
      </c>
      <c r="J58" s="933">
        <f t="shared" si="7"/>
        <v>85.798084579016745</v>
      </c>
      <c r="K58" s="899">
        <v>0</v>
      </c>
      <c r="L58" s="899">
        <v>2.141933028919321</v>
      </c>
      <c r="M58" s="934">
        <f t="shared" si="5"/>
        <v>97.858066971080675</v>
      </c>
    </row>
    <row r="59" spans="3:13">
      <c r="E59" s="595" t="s">
        <v>111</v>
      </c>
      <c r="F59" s="931">
        <v>342.43</v>
      </c>
      <c r="G59" s="932">
        <v>1088.01</v>
      </c>
      <c r="H59" s="931">
        <v>3486</v>
      </c>
      <c r="I59" s="913">
        <f t="shared" si="6"/>
        <v>37.261420447081214</v>
      </c>
      <c r="J59" s="933">
        <f t="shared" si="7"/>
        <v>91.145178207207238</v>
      </c>
      <c r="K59" s="899">
        <v>0</v>
      </c>
      <c r="L59" s="899">
        <v>2.6586044360808954</v>
      </c>
      <c r="M59" s="934">
        <f t="shared" si="5"/>
        <v>97.341395563919107</v>
      </c>
    </row>
    <row r="60" spans="3:13">
      <c r="E60" s="595" t="s">
        <v>116</v>
      </c>
      <c r="F60" s="931">
        <v>263.95999999999998</v>
      </c>
      <c r="G60" s="932">
        <v>709.24</v>
      </c>
      <c r="H60" s="931">
        <v>3076</v>
      </c>
      <c r="I60" s="913">
        <f t="shared" si="6"/>
        <v>31.554998880599278</v>
      </c>
      <c r="J60" s="933">
        <f t="shared" si="7"/>
        <v>87.351178834480777</v>
      </c>
      <c r="K60" s="899">
        <v>0</v>
      </c>
      <c r="L60" s="899">
        <v>2.7962933362672215</v>
      </c>
      <c r="M60" s="934">
        <f t="shared" si="5"/>
        <v>97.203706663732774</v>
      </c>
    </row>
    <row r="61" spans="3:13">
      <c r="E61" s="595" t="s">
        <v>117</v>
      </c>
      <c r="F61" s="931">
        <v>355.1</v>
      </c>
      <c r="G61" s="932">
        <v>823.54899999999998</v>
      </c>
      <c r="H61" s="931">
        <v>2746</v>
      </c>
      <c r="I61" s="913">
        <f t="shared" si="6"/>
        <v>28.532513320850772</v>
      </c>
      <c r="J61" s="933">
        <f t="shared" si="7"/>
        <v>84.457503328360872</v>
      </c>
      <c r="K61" s="899">
        <v>0</v>
      </c>
      <c r="L61" s="899">
        <v>7.2113968153546812</v>
      </c>
      <c r="M61" s="934">
        <f t="shared" si="5"/>
        <v>92.788603184645325</v>
      </c>
    </row>
    <row r="62" spans="3:13">
      <c r="E62" s="595" t="s">
        <v>112</v>
      </c>
      <c r="F62" s="931">
        <v>347.7</v>
      </c>
      <c r="G62" s="932">
        <v>1307.8389999999999</v>
      </c>
      <c r="H62" s="931">
        <v>4616</v>
      </c>
      <c r="I62" s="913">
        <f t="shared" si="6"/>
        <v>45.104240152037796</v>
      </c>
      <c r="J62" s="933">
        <f t="shared" si="7"/>
        <v>81.486148889284323</v>
      </c>
      <c r="K62" s="899">
        <v>0</v>
      </c>
      <c r="L62" s="899">
        <v>4.8019360428543347</v>
      </c>
      <c r="M62" s="934">
        <f t="shared" si="5"/>
        <v>95.198063957145663</v>
      </c>
    </row>
    <row r="63" spans="3:13">
      <c r="E63" s="595" t="s">
        <v>120</v>
      </c>
      <c r="F63" s="931">
        <v>557.51</v>
      </c>
      <c r="G63" s="932">
        <v>3200.0630000000001</v>
      </c>
      <c r="H63" s="931">
        <v>7996</v>
      </c>
      <c r="I63" s="913">
        <f t="shared" si="6"/>
        <v>71.738761262055263</v>
      </c>
      <c r="J63" s="933">
        <f t="shared" si="7"/>
        <v>71.784896950636721</v>
      </c>
      <c r="K63" s="899">
        <v>0</v>
      </c>
      <c r="L63" s="899">
        <v>8.6627593338963695</v>
      </c>
      <c r="M63" s="934">
        <f t="shared" si="5"/>
        <v>91.337240666103625</v>
      </c>
    </row>
    <row r="64" spans="3:13">
      <c r="E64" s="595" t="s">
        <v>121</v>
      </c>
      <c r="F64" s="931">
        <v>562.08000000000004</v>
      </c>
      <c r="G64" s="932">
        <v>2411.9989999999998</v>
      </c>
      <c r="H64" s="931">
        <v>5559</v>
      </c>
      <c r="I64" s="913">
        <f t="shared" si="6"/>
        <v>56.490557487567536</v>
      </c>
      <c r="J64" s="933">
        <f t="shared" si="7"/>
        <v>77.193781614579152</v>
      </c>
      <c r="K64" s="899">
        <v>10.299072690324659</v>
      </c>
      <c r="L64" s="899">
        <v>2.9849697549242125</v>
      </c>
      <c r="M64" s="934">
        <f t="shared" si="5"/>
        <v>86.715957554751128</v>
      </c>
    </row>
    <row r="65" spans="5:13">
      <c r="E65" s="595" t="s">
        <v>99</v>
      </c>
      <c r="F65" s="931">
        <v>570.04999999999995</v>
      </c>
      <c r="G65" s="932">
        <v>2869.32</v>
      </c>
      <c r="H65" s="931">
        <v>7647</v>
      </c>
      <c r="I65" s="913">
        <f t="shared" si="6"/>
        <v>65.003694965233848</v>
      </c>
      <c r="J65" s="933">
        <f t="shared" si="7"/>
        <v>65.822586711901863</v>
      </c>
      <c r="K65" s="899">
        <v>1.3698630136986329</v>
      </c>
      <c r="L65" s="899">
        <v>10.235913376179672</v>
      </c>
      <c r="M65" s="934">
        <f t="shared" si="5"/>
        <v>88.394223610121699</v>
      </c>
    </row>
    <row r="66" spans="5:13">
      <c r="E66" s="595" t="s">
        <v>125</v>
      </c>
      <c r="F66" s="931">
        <v>557.20000000000005</v>
      </c>
      <c r="G66" s="932">
        <v>2297.6030000000001</v>
      </c>
      <c r="H66" s="931">
        <v>5522</v>
      </c>
      <c r="I66" s="913">
        <f t="shared" si="6"/>
        <v>49.484316667782963</v>
      </c>
      <c r="J66" s="933">
        <f t="shared" si="7"/>
        <v>74.673667140483289</v>
      </c>
      <c r="K66" s="899">
        <v>0</v>
      </c>
      <c r="L66" s="899">
        <v>4.8755413428307364</v>
      </c>
      <c r="M66" s="934">
        <f t="shared" si="5"/>
        <v>95.124458657169271</v>
      </c>
    </row>
    <row r="67" spans="5:13">
      <c r="E67" s="595" t="s">
        <v>113</v>
      </c>
      <c r="F67" s="931">
        <v>51.83</v>
      </c>
      <c r="G67" s="932">
        <v>0</v>
      </c>
      <c r="H67" s="854">
        <v>0</v>
      </c>
      <c r="I67" s="913">
        <f t="shared" si="6"/>
        <v>0</v>
      </c>
      <c r="J67" s="933">
        <v>0</v>
      </c>
      <c r="K67" s="899">
        <v>0</v>
      </c>
      <c r="L67" s="899">
        <v>0</v>
      </c>
      <c r="M67" s="934">
        <f t="shared" si="5"/>
        <v>100</v>
      </c>
    </row>
    <row r="68" spans="5:13">
      <c r="E68" s="595" t="s">
        <v>114</v>
      </c>
      <c r="F68" s="931">
        <v>154.34</v>
      </c>
      <c r="G68" s="932">
        <v>133.20599999999999</v>
      </c>
      <c r="H68" s="931">
        <v>1082</v>
      </c>
      <c r="I68" s="913">
        <f t="shared" si="6"/>
        <v>9.9167967727491764</v>
      </c>
      <c r="J68" s="933">
        <f t="shared" si="7"/>
        <v>79.766039737028237</v>
      </c>
      <c r="K68" s="899">
        <v>0</v>
      </c>
      <c r="L68" s="899">
        <v>0.64956524753410683</v>
      </c>
      <c r="M68" s="934">
        <f t="shared" si="5"/>
        <v>99.350434752465887</v>
      </c>
    </row>
    <row r="69" spans="5:13">
      <c r="E69" s="595" t="s">
        <v>115</v>
      </c>
      <c r="F69" s="931">
        <v>347.47</v>
      </c>
      <c r="G69" s="932">
        <v>708.03200000000004</v>
      </c>
      <c r="H69" s="931">
        <v>2361</v>
      </c>
      <c r="I69" s="913">
        <f t="shared" si="6"/>
        <v>26.078092148673189</v>
      </c>
      <c r="J69" s="933">
        <f t="shared" si="7"/>
        <v>86.30572100496228</v>
      </c>
      <c r="K69" s="899">
        <v>0</v>
      </c>
      <c r="L69" s="899">
        <v>10.801890401146728</v>
      </c>
      <c r="M69" s="934">
        <f t="shared" si="5"/>
        <v>89.198109598853279</v>
      </c>
    </row>
    <row r="70" spans="5:13">
      <c r="E70" s="595" t="s">
        <v>96</v>
      </c>
      <c r="F70" s="931">
        <v>299.76</v>
      </c>
      <c r="G70" s="932">
        <v>1021.59</v>
      </c>
      <c r="H70" s="931">
        <v>3754</v>
      </c>
      <c r="I70" s="913">
        <f t="shared" si="6"/>
        <v>72.683615906507882</v>
      </c>
      <c r="J70" s="933">
        <f t="shared" si="7"/>
        <v>90.783868437317793</v>
      </c>
      <c r="K70" s="899">
        <v>0</v>
      </c>
      <c r="L70" s="899">
        <v>46.474304126207286</v>
      </c>
      <c r="M70" s="934">
        <f t="shared" si="5"/>
        <v>53.525695873792714</v>
      </c>
    </row>
    <row r="71" spans="5:13">
      <c r="E71" s="595" t="s">
        <v>126</v>
      </c>
      <c r="F71" s="931">
        <v>350.99</v>
      </c>
      <c r="G71" s="932">
        <v>2008.7339999999999</v>
      </c>
      <c r="H71" s="931">
        <v>6883</v>
      </c>
      <c r="I71" s="913">
        <f t="shared" si="6"/>
        <v>65.736600221583615</v>
      </c>
      <c r="J71" s="933">
        <f t="shared" si="7"/>
        <v>83.147638221729977</v>
      </c>
      <c r="K71" s="899">
        <v>0</v>
      </c>
      <c r="L71" s="899">
        <v>0.61602985735976301</v>
      </c>
      <c r="M71" s="934">
        <f t="shared" si="5"/>
        <v>99.383970142640237</v>
      </c>
    </row>
    <row r="72" spans="5:13">
      <c r="E72" s="595" t="s">
        <v>127</v>
      </c>
      <c r="F72" s="931">
        <v>351.06</v>
      </c>
      <c r="G72" s="932">
        <v>1938.6089999999999</v>
      </c>
      <c r="H72" s="931">
        <v>6641</v>
      </c>
      <c r="I72" s="913">
        <f t="shared" si="6"/>
        <v>63.074345684787673</v>
      </c>
      <c r="J72" s="933">
        <f t="shared" si="7"/>
        <v>83.152516268131365</v>
      </c>
      <c r="K72" s="899">
        <v>0</v>
      </c>
      <c r="L72" s="899">
        <v>5.7084129031788139E-2</v>
      </c>
      <c r="M72" s="934">
        <f t="shared" si="5"/>
        <v>99.942915870968207</v>
      </c>
    </row>
    <row r="73" spans="5:13">
      <c r="E73" s="595" t="s">
        <v>128</v>
      </c>
      <c r="F73" s="931">
        <v>350.26</v>
      </c>
      <c r="G73" s="932">
        <v>1897.6959999999999</v>
      </c>
      <c r="H73" s="931">
        <v>6321</v>
      </c>
      <c r="I73" s="913">
        <f t="shared" si="6"/>
        <v>61.875831458237784</v>
      </c>
      <c r="J73" s="933">
        <f t="shared" si="7"/>
        <v>85.713712993533406</v>
      </c>
      <c r="K73" s="899">
        <v>0</v>
      </c>
      <c r="L73" s="899">
        <v>4.3522083312583358E-2</v>
      </c>
      <c r="M73" s="934">
        <f t="shared" si="5"/>
        <v>99.956477916687419</v>
      </c>
    </row>
    <row r="74" spans="5:13">
      <c r="E74" s="595" t="s">
        <v>129</v>
      </c>
      <c r="F74" s="931">
        <v>350.88</v>
      </c>
      <c r="G74" s="932">
        <v>1422.0619999999999</v>
      </c>
      <c r="H74" s="931">
        <v>4857</v>
      </c>
      <c r="I74" s="913">
        <f t="shared" si="6"/>
        <v>56.443344458458789</v>
      </c>
      <c r="J74" s="933">
        <f t="shared" si="7"/>
        <v>83.443365806995715</v>
      </c>
      <c r="K74" s="899">
        <v>13.847821237978298</v>
      </c>
      <c r="L74" s="899">
        <v>4.1844178602735758</v>
      </c>
      <c r="M74" s="934">
        <f t="shared" si="5"/>
        <v>81.967760901748136</v>
      </c>
    </row>
    <row r="75" spans="5:13">
      <c r="E75" s="595" t="s">
        <v>500</v>
      </c>
      <c r="F75" s="931">
        <v>206.2</v>
      </c>
      <c r="G75" s="932">
        <v>0</v>
      </c>
      <c r="H75" s="931">
        <v>0</v>
      </c>
      <c r="I75" s="913">
        <f t="shared" si="6"/>
        <v>0</v>
      </c>
      <c r="J75" s="933">
        <v>0</v>
      </c>
      <c r="K75" s="899">
        <v>99.999999999985107</v>
      </c>
      <c r="L75" s="899">
        <v>0</v>
      </c>
      <c r="M75" s="934">
        <f t="shared" si="5"/>
        <v>1.48929757415317E-11</v>
      </c>
    </row>
    <row r="76" spans="5:13">
      <c r="E76" s="595" t="s">
        <v>118</v>
      </c>
      <c r="F76" s="931">
        <v>239.34</v>
      </c>
      <c r="G76" s="932">
        <v>541.65300000000002</v>
      </c>
      <c r="H76" s="931">
        <v>2975</v>
      </c>
      <c r="I76" s="913">
        <f t="shared" si="6"/>
        <v>27.547642913250787</v>
      </c>
      <c r="J76" s="933">
        <f t="shared" si="7"/>
        <v>76.070959845457367</v>
      </c>
      <c r="K76" s="899">
        <v>0</v>
      </c>
      <c r="L76" s="899">
        <v>6.218469687505614</v>
      </c>
      <c r="M76" s="934">
        <f t="shared" si="5"/>
        <v>93.781530312494382</v>
      </c>
    </row>
    <row r="77" spans="5:13">
      <c r="E77" s="595" t="s">
        <v>119</v>
      </c>
      <c r="F77" s="931">
        <v>346.25</v>
      </c>
      <c r="G77" s="932">
        <v>809.08100000000002</v>
      </c>
      <c r="H77" s="931">
        <v>2772</v>
      </c>
      <c r="I77" s="913">
        <f t="shared" si="6"/>
        <v>31.36106245924281</v>
      </c>
      <c r="J77" s="933">
        <f t="shared" si="7"/>
        <v>84.296393538270792</v>
      </c>
      <c r="K77" s="899">
        <v>0</v>
      </c>
      <c r="L77" s="899">
        <v>14.943531532125231</v>
      </c>
      <c r="M77" s="934">
        <f t="shared" si="5"/>
        <v>85.056468467874765</v>
      </c>
    </row>
    <row r="78" spans="5:13">
      <c r="E78" s="595" t="s">
        <v>122</v>
      </c>
      <c r="F78" s="931">
        <v>352.24</v>
      </c>
      <c r="G78" s="932">
        <v>1616.423</v>
      </c>
      <c r="H78" s="931">
        <v>5401</v>
      </c>
      <c r="I78" s="913">
        <f t="shared" si="6"/>
        <v>52.71621252295423</v>
      </c>
      <c r="J78" s="933">
        <f t="shared" si="7"/>
        <v>84.965412777800466</v>
      </c>
      <c r="K78" s="899">
        <v>0</v>
      </c>
      <c r="L78" s="899">
        <v>0.62708202187452844</v>
      </c>
      <c r="M78" s="934">
        <f t="shared" si="5"/>
        <v>99.372917978125471</v>
      </c>
    </row>
    <row r="79" spans="5:13">
      <c r="E79" s="595" t="s">
        <v>123</v>
      </c>
      <c r="F79" s="931">
        <v>352.12</v>
      </c>
      <c r="G79" s="932">
        <v>1356.838</v>
      </c>
      <c r="H79" s="931">
        <v>4547</v>
      </c>
      <c r="I79" s="913">
        <f t="shared" si="6"/>
        <v>51.948071074540955</v>
      </c>
      <c r="J79" s="933">
        <f t="shared" si="7"/>
        <v>84.744661766720313</v>
      </c>
      <c r="K79" s="899">
        <v>12.054109822460761</v>
      </c>
      <c r="L79" s="899">
        <v>3.2692197757233519</v>
      </c>
      <c r="M79" s="934">
        <f t="shared" si="5"/>
        <v>84.676670401815883</v>
      </c>
    </row>
    <row r="80" spans="5:13">
      <c r="E80" s="917" t="s">
        <v>124</v>
      </c>
      <c r="F80" s="935">
        <v>351.41</v>
      </c>
      <c r="G80" s="936">
        <v>1638.4960000000001</v>
      </c>
      <c r="H80" s="935">
        <v>5356</v>
      </c>
      <c r="I80" s="913">
        <f t="shared" si="6"/>
        <v>55.210055105542679</v>
      </c>
      <c r="J80" s="933">
        <f t="shared" si="7"/>
        <v>87.054394906562166</v>
      </c>
      <c r="K80" s="937">
        <v>0</v>
      </c>
      <c r="L80" s="937">
        <v>3.5929080788995202</v>
      </c>
      <c r="M80" s="938">
        <f t="shared" si="5"/>
        <v>96.407091921100474</v>
      </c>
    </row>
    <row r="81" spans="5:13" ht="16.149999999999999" customHeight="1">
      <c r="E81" s="924" t="s">
        <v>0</v>
      </c>
      <c r="F81" s="706">
        <f>SUM(F49:F80)</f>
        <v>10468.02</v>
      </c>
      <c r="G81" s="939">
        <f>SUM(G49:G80)</f>
        <v>41132.676999999996</v>
      </c>
      <c r="H81" s="706">
        <f>SUMPRODUCT(F49:F80,H49:H80)/SUM(F49:F80)</f>
        <v>4895.2051323937094</v>
      </c>
      <c r="I81" s="940">
        <f t="shared" ref="I81" si="8">(G81/((M81/100)*F81*8.76))*100</f>
        <v>50.030030820916771</v>
      </c>
      <c r="J81" s="941">
        <f t="shared" ref="J81" si="9">((G81/(F81/1000))/H81)*100</f>
        <v>80.269680799748045</v>
      </c>
      <c r="K81" s="942">
        <v>4.0860599552652621</v>
      </c>
      <c r="L81" s="942">
        <v>6.2562480483742844</v>
      </c>
      <c r="M81" s="943">
        <f t="shared" si="5"/>
        <v>89.657691996360455</v>
      </c>
    </row>
    <row r="82" spans="5:13">
      <c r="E82" s="1098" t="s">
        <v>498</v>
      </c>
      <c r="F82" s="1098"/>
      <c r="G82" s="1098"/>
      <c r="H82" s="1098"/>
      <c r="I82" s="1098"/>
      <c r="J82" s="1098"/>
      <c r="K82" s="1098"/>
      <c r="L82" s="1098"/>
      <c r="M82" s="1098"/>
    </row>
    <row r="83" spans="5:13">
      <c r="E83" s="1098" t="s">
        <v>497</v>
      </c>
      <c r="F83" s="1098"/>
      <c r="G83" s="1098"/>
      <c r="H83" s="1098"/>
      <c r="I83" s="1098"/>
      <c r="J83" s="1098"/>
      <c r="K83" s="1098"/>
      <c r="L83" s="1098"/>
      <c r="M83" s="1098"/>
    </row>
    <row r="84" spans="5:13" ht="11.25" customHeight="1">
      <c r="E84" s="1101" t="s">
        <v>504</v>
      </c>
      <c r="F84" s="1101"/>
      <c r="G84" s="1101"/>
      <c r="H84" s="1101"/>
      <c r="I84" s="1101"/>
      <c r="J84" s="1101"/>
      <c r="K84" s="1101"/>
      <c r="L84" s="1101"/>
      <c r="M84" s="1101"/>
    </row>
    <row r="85" spans="5:13" ht="11.25" customHeight="1">
      <c r="E85" s="1101" t="s">
        <v>505</v>
      </c>
      <c r="F85" s="1101"/>
      <c r="G85" s="1101"/>
      <c r="H85" s="1101"/>
      <c r="I85" s="1101"/>
      <c r="J85" s="1101"/>
      <c r="K85" s="1101"/>
      <c r="L85" s="1101"/>
      <c r="M85" s="1101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14">
    <mergeCell ref="E82:M82"/>
    <mergeCell ref="E83:M83"/>
    <mergeCell ref="E84:M84"/>
    <mergeCell ref="E85:M85"/>
    <mergeCell ref="C7:C11"/>
    <mergeCell ref="I46:J46"/>
    <mergeCell ref="L47:L48"/>
    <mergeCell ref="E44:M44"/>
    <mergeCell ref="C46:C50"/>
    <mergeCell ref="E3:M3"/>
    <mergeCell ref="I7:J7"/>
    <mergeCell ref="E42:M42"/>
    <mergeCell ref="E43:M43"/>
    <mergeCell ref="L8:L9"/>
  </mergeCells>
  <phoneticPr fontId="18" type="noConversion"/>
  <hyperlinks>
    <hyperlink ref="C4" location="Indice!A1" display="Indice!A1"/>
  </hyperlinks>
  <printOptions horizontalCentered="1" verticalCentered="1"/>
  <pageMargins left="0.39370078740157483" right="0.74803149606299213" top="0.39370078740157483" bottom="0.98425196850393704" header="0" footer="0"/>
  <pageSetup paperSize="9" scale="60" orientation="landscape" cellComments="asDisplayed" horizontalDpi="1200" verticalDpi="12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0">
    <pageSetUpPr autoPageBreaks="0" fitToPage="1"/>
  </sheetPr>
  <dimension ref="A1:K66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22.85546875" style="38" customWidth="1"/>
    <col min="6" max="6" width="9" style="38" customWidth="1"/>
    <col min="7" max="7" width="7.85546875" style="38" customWidth="1"/>
    <col min="8" max="8" width="6" style="38" customWidth="1"/>
    <col min="9" max="9" width="7.5703125" style="37" customWidth="1"/>
    <col min="10" max="10" width="6" style="37" customWidth="1"/>
    <col min="11" max="11" width="7.28515625" style="38" customWidth="1"/>
    <col min="12" max="239" width="8.7109375" style="38" customWidth="1"/>
    <col min="240" max="16384" width="8.7109375" style="38"/>
  </cols>
  <sheetData>
    <row r="1" spans="1:11" s="32" customFormat="1" ht="0.75" customHeight="1"/>
    <row r="2" spans="1:11" s="32" customFormat="1" ht="21" customHeight="1">
      <c r="B2" s="223"/>
      <c r="E2" s="15"/>
      <c r="H2" s="15"/>
      <c r="K2" s="92" t="s">
        <v>50</v>
      </c>
    </row>
    <row r="3" spans="1:11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</row>
    <row r="4" spans="1:11" s="25" customFormat="1" ht="20.25" customHeight="1">
      <c r="B4" s="16"/>
      <c r="C4" s="6" t="str">
        <f>Indice!C4</f>
        <v>Producción de energía eléctrica</v>
      </c>
    </row>
    <row r="5" spans="1:11" s="25" customFormat="1" ht="12.75" customHeight="1">
      <c r="B5" s="16"/>
    </row>
    <row r="6" spans="1:11" s="25" customFormat="1" ht="13.5" customHeight="1">
      <c r="B6" s="16"/>
      <c r="D6" s="33"/>
      <c r="E6" s="33"/>
    </row>
    <row r="7" spans="1:11" ht="12.75" customHeight="1">
      <c r="A7" s="25"/>
      <c r="B7" s="16"/>
      <c r="C7" s="1086" t="s">
        <v>478</v>
      </c>
      <c r="D7" s="33"/>
      <c r="E7" s="58"/>
      <c r="F7" s="59" t="s">
        <v>15</v>
      </c>
      <c r="G7" s="1103">
        <v>2014</v>
      </c>
      <c r="H7" s="1103"/>
      <c r="I7" s="1103">
        <v>2015</v>
      </c>
      <c r="J7" s="1103"/>
      <c r="K7" s="62"/>
    </row>
    <row r="8" spans="1:11" ht="12.75" customHeight="1">
      <c r="A8" s="25"/>
      <c r="B8" s="16"/>
      <c r="C8" s="1086"/>
      <c r="D8" s="33"/>
      <c r="E8" s="63" t="s">
        <v>16</v>
      </c>
      <c r="F8" s="64" t="s">
        <v>11</v>
      </c>
      <c r="G8" s="64" t="s">
        <v>9</v>
      </c>
      <c r="H8" s="64" t="s">
        <v>10</v>
      </c>
      <c r="I8" s="64" t="s">
        <v>9</v>
      </c>
      <c r="J8" s="64" t="s">
        <v>10</v>
      </c>
      <c r="K8" s="117" t="s">
        <v>177</v>
      </c>
    </row>
    <row r="9" spans="1:11" ht="12.75" customHeight="1">
      <c r="C9" s="1086"/>
      <c r="E9" s="834" t="s">
        <v>71</v>
      </c>
      <c r="F9" s="869">
        <f>'C35'!F10</f>
        <v>386.08</v>
      </c>
      <c r="G9" s="888">
        <f>'C35'!G69</f>
        <v>173.55199999999999</v>
      </c>
      <c r="H9" s="825">
        <f>+G9/G$60*100</f>
        <v>0.81339458096106254</v>
      </c>
      <c r="I9" s="888">
        <f>'C35'!G10</f>
        <v>484.93299999999999</v>
      </c>
      <c r="J9" s="906">
        <f>+I9/I$60*100</f>
        <v>1.914128615486127</v>
      </c>
      <c r="K9" s="825">
        <f>IF(G9&gt;0,IF((I9/G9-1)*100&gt;1000,"-",(I9/G9-1)*100),"-")</f>
        <v>179.41654374481425</v>
      </c>
    </row>
    <row r="10" spans="1:11" ht="12.75" customHeight="1">
      <c r="C10" s="1086"/>
      <c r="E10" s="834" t="s">
        <v>72</v>
      </c>
      <c r="F10" s="869">
        <f>'C35'!F11</f>
        <v>372.66</v>
      </c>
      <c r="G10" s="888">
        <f>'C35'!G70</f>
        <v>872.26400000000001</v>
      </c>
      <c r="H10" s="825">
        <f t="shared" ref="H10:H59" si="0">+G10/G$60*100</f>
        <v>4.0880820201865742</v>
      </c>
      <c r="I10" s="888">
        <f>'C35'!G11</f>
        <v>804.16300000000001</v>
      </c>
      <c r="J10" s="906">
        <f t="shared" ref="J10:J59" si="1">+I10/I$60*100</f>
        <v>3.174193981055466</v>
      </c>
      <c r="K10" s="825">
        <f t="shared" ref="K10:K40" si="2">IF(G10&gt;0,IF((I10/G10-1)*100&gt;1000,"-",(I10/G10-1)*100),"-")</f>
        <v>-7.8073840030082664</v>
      </c>
    </row>
    <row r="11" spans="1:11" ht="12.75" customHeight="1">
      <c r="C11" s="38"/>
      <c r="E11" s="834" t="s">
        <v>154</v>
      </c>
      <c r="F11" s="869">
        <f>'C35'!F12</f>
        <v>820.54</v>
      </c>
      <c r="G11" s="888">
        <f>'C35'!G71</f>
        <v>28.940999999999999</v>
      </c>
      <c r="H11" s="825">
        <f t="shared" si="0"/>
        <v>0.13563918922048784</v>
      </c>
      <c r="I11" s="888">
        <f>'C35'!G12</f>
        <v>406.30099999999999</v>
      </c>
      <c r="J11" s="906">
        <f t="shared" si="1"/>
        <v>1.6037522103066379</v>
      </c>
      <c r="K11" s="825" t="str">
        <f>IF(G11&gt;0,IF((I11/G11-1)*100&gt;1000,"-",(I11/G11-1)*100),"-")</f>
        <v>-</v>
      </c>
    </row>
    <row r="12" spans="1:11" ht="12.75" customHeight="1">
      <c r="C12" s="38"/>
      <c r="E12" s="834" t="s">
        <v>73</v>
      </c>
      <c r="F12" s="869">
        <f>'C35'!F13</f>
        <v>786.42</v>
      </c>
      <c r="G12" s="888">
        <f>'C35'!G72</f>
        <v>155.43199999999999</v>
      </c>
      <c r="H12" s="825">
        <f t="shared" si="0"/>
        <v>0.72847069758884864</v>
      </c>
      <c r="I12" s="888">
        <f>'C35'!G13</f>
        <v>726.92100000000005</v>
      </c>
      <c r="J12" s="906">
        <f t="shared" si="1"/>
        <v>2.8693041869656035</v>
      </c>
      <c r="K12" s="825">
        <f t="shared" si="2"/>
        <v>367.67782695969953</v>
      </c>
    </row>
    <row r="13" spans="1:11" ht="12.75" customHeight="1">
      <c r="E13" s="834" t="s">
        <v>62</v>
      </c>
      <c r="F13" s="869">
        <f>'C35'!F14</f>
        <v>389.29</v>
      </c>
      <c r="G13" s="888">
        <f>'C35'!G73</f>
        <v>0.80200000000000005</v>
      </c>
      <c r="H13" s="825">
        <f t="shared" si="0"/>
        <v>3.7587723214412522E-3</v>
      </c>
      <c r="I13" s="888">
        <f>'C35'!G14</f>
        <v>0</v>
      </c>
      <c r="J13" s="906">
        <f t="shared" si="1"/>
        <v>0</v>
      </c>
      <c r="K13" s="825">
        <f t="shared" si="2"/>
        <v>-100</v>
      </c>
    </row>
    <row r="14" spans="1:11" ht="12.75" customHeight="1">
      <c r="E14" s="834" t="s">
        <v>63</v>
      </c>
      <c r="F14" s="869">
        <f>'C35'!F15</f>
        <v>373.24</v>
      </c>
      <c r="G14" s="888">
        <f>'C35'!G74</f>
        <v>6.65</v>
      </c>
      <c r="H14" s="825">
        <f t="shared" si="0"/>
        <v>3.116687772766125E-2</v>
      </c>
      <c r="I14" s="888">
        <f>'C35'!G15</f>
        <v>0</v>
      </c>
      <c r="J14" s="906">
        <f t="shared" si="1"/>
        <v>0</v>
      </c>
      <c r="K14" s="825">
        <f t="shared" si="2"/>
        <v>-100</v>
      </c>
    </row>
    <row r="15" spans="1:11" ht="12.75" customHeight="1">
      <c r="E15" s="834" t="s">
        <v>74</v>
      </c>
      <c r="F15" s="869">
        <f>'C35'!F16</f>
        <v>822.86</v>
      </c>
      <c r="G15" s="888">
        <f>'C35'!G75</f>
        <v>74.801000000000002</v>
      </c>
      <c r="H15" s="825">
        <f t="shared" si="0"/>
        <v>0.35057347682808865</v>
      </c>
      <c r="I15" s="888">
        <f>'C35'!G16</f>
        <v>197.87799999999999</v>
      </c>
      <c r="J15" s="906">
        <f t="shared" si="1"/>
        <v>0.78106448143385543</v>
      </c>
      <c r="K15" s="825">
        <f t="shared" si="2"/>
        <v>164.53924412775228</v>
      </c>
    </row>
    <row r="16" spans="1:11" ht="12.75" customHeight="1">
      <c r="E16" s="834" t="s">
        <v>131</v>
      </c>
      <c r="F16" s="869">
        <f>'C35'!F17</f>
        <v>394.64</v>
      </c>
      <c r="G16" s="888">
        <f>'C35'!G76</f>
        <v>16.536000000000001</v>
      </c>
      <c r="H16" s="825">
        <f t="shared" si="0"/>
        <v>7.750007369994083E-2</v>
      </c>
      <c r="I16" s="888">
        <f>'C35'!G17</f>
        <v>0</v>
      </c>
      <c r="J16" s="906">
        <f t="shared" si="1"/>
        <v>0</v>
      </c>
      <c r="K16" s="825">
        <f t="shared" si="2"/>
        <v>-100</v>
      </c>
    </row>
    <row r="17" spans="5:11" ht="12.75" customHeight="1">
      <c r="E17" s="834" t="s">
        <v>132</v>
      </c>
      <c r="F17" s="869">
        <f>'C35'!F18</f>
        <v>390.06</v>
      </c>
      <c r="G17" s="888">
        <f>'C35'!G77</f>
        <v>145.916</v>
      </c>
      <c r="H17" s="825">
        <f t="shared" si="0"/>
        <v>0.68387159857284496</v>
      </c>
      <c r="I17" s="888">
        <f>'C35'!G18</f>
        <v>590.15899999999999</v>
      </c>
      <c r="J17" s="906">
        <f t="shared" si="1"/>
        <v>2.3294769165775007</v>
      </c>
      <c r="K17" s="825">
        <f t="shared" si="2"/>
        <v>304.45119109624716</v>
      </c>
    </row>
    <row r="18" spans="5:11" ht="12.75" customHeight="1">
      <c r="E18" s="834" t="s">
        <v>75</v>
      </c>
      <c r="F18" s="869">
        <f>'C35'!F19</f>
        <v>785.25</v>
      </c>
      <c r="G18" s="888">
        <f>'C35'!G78</f>
        <v>2798.9940000000001</v>
      </c>
      <c r="H18" s="825">
        <f t="shared" si="0"/>
        <v>13.118181016309396</v>
      </c>
      <c r="I18" s="888">
        <f>'C35'!G19</f>
        <v>1678.7560000000001</v>
      </c>
      <c r="J18" s="906">
        <f t="shared" si="1"/>
        <v>6.6263894146594042</v>
      </c>
      <c r="K18" s="825">
        <f t="shared" si="2"/>
        <v>-40.022879648902432</v>
      </c>
    </row>
    <row r="19" spans="5:11" ht="12.75" customHeight="1">
      <c r="E19" s="834" t="s">
        <v>55</v>
      </c>
      <c r="F19" s="869">
        <f>'C35'!F20</f>
        <v>411.99</v>
      </c>
      <c r="G19" s="888">
        <f>'C35'!G79</f>
        <v>259.36399999999998</v>
      </c>
      <c r="H19" s="825">
        <f t="shared" si="0"/>
        <v>1.2155738458582155</v>
      </c>
      <c r="I19" s="888">
        <f>'C35'!G20</f>
        <v>836.33699999999999</v>
      </c>
      <c r="J19" s="906">
        <f t="shared" si="1"/>
        <v>3.3011912653703108</v>
      </c>
      <c r="K19" s="825">
        <f t="shared" si="2"/>
        <v>222.45685600160394</v>
      </c>
    </row>
    <row r="20" spans="5:11" ht="12.75" customHeight="1">
      <c r="E20" s="834" t="s">
        <v>56</v>
      </c>
      <c r="F20" s="869">
        <f>'C35'!F21</f>
        <v>399.75</v>
      </c>
      <c r="G20" s="888">
        <f>'C35'!G80</f>
        <v>2207.5880000000002</v>
      </c>
      <c r="H20" s="825">
        <f t="shared" si="0"/>
        <v>10.346409814895075</v>
      </c>
      <c r="I20" s="888">
        <f>'C35'!G21</f>
        <v>2160.5349999999999</v>
      </c>
      <c r="J20" s="906">
        <f t="shared" si="1"/>
        <v>8.5280685543349701</v>
      </c>
      <c r="K20" s="825">
        <f t="shared" si="2"/>
        <v>-2.1314212615759942</v>
      </c>
    </row>
    <row r="21" spans="5:11" ht="12.75" customHeight="1">
      <c r="E21" s="834" t="s">
        <v>147</v>
      </c>
      <c r="F21" s="869">
        <f>'C35'!F22</f>
        <v>859.07</v>
      </c>
      <c r="G21" s="888">
        <f>'C35'!G81</f>
        <v>627.73299999999995</v>
      </c>
      <c r="H21" s="825">
        <f t="shared" si="0"/>
        <v>2.9420267152808992</v>
      </c>
      <c r="I21" s="888">
        <f>'C35'!G22</f>
        <v>746.601</v>
      </c>
      <c r="J21" s="906">
        <f t="shared" si="1"/>
        <v>2.9469851267093761</v>
      </c>
      <c r="K21" s="825">
        <f t="shared" si="2"/>
        <v>18.93607632544412</v>
      </c>
    </row>
    <row r="22" spans="5:11" ht="12.75" customHeight="1">
      <c r="E22" s="834" t="s">
        <v>76</v>
      </c>
      <c r="F22" s="869">
        <f>'C35'!F23</f>
        <v>392.68</v>
      </c>
      <c r="G22" s="888">
        <f>'C35'!G82</f>
        <v>0</v>
      </c>
      <c r="H22" s="825">
        <f t="shared" si="0"/>
        <v>0</v>
      </c>
      <c r="I22" s="888">
        <f>'C35'!G23</f>
        <v>0</v>
      </c>
      <c r="J22" s="906">
        <f t="shared" si="1"/>
        <v>0</v>
      </c>
      <c r="K22" s="825" t="str">
        <f t="shared" si="2"/>
        <v>-</v>
      </c>
    </row>
    <row r="23" spans="5:11" ht="12.75" customHeight="1">
      <c r="E23" s="834" t="s">
        <v>77</v>
      </c>
      <c r="F23" s="869">
        <f>'C35'!F24</f>
        <v>387.98</v>
      </c>
      <c r="G23" s="888">
        <f>'C35'!G83</f>
        <v>0</v>
      </c>
      <c r="H23" s="825">
        <f t="shared" si="0"/>
        <v>0</v>
      </c>
      <c r="I23" s="888">
        <f>'C35'!G24</f>
        <v>0</v>
      </c>
      <c r="J23" s="906">
        <f t="shared" si="1"/>
        <v>0</v>
      </c>
      <c r="K23" s="825" t="str">
        <f t="shared" si="2"/>
        <v>-</v>
      </c>
    </row>
    <row r="24" spans="5:11" ht="12.75" customHeight="1">
      <c r="E24" s="834" t="s">
        <v>78</v>
      </c>
      <c r="F24" s="869">
        <f>'C35'!F25</f>
        <v>418.22</v>
      </c>
      <c r="G24" s="888">
        <f>'C35'!G84</f>
        <v>979.80499999999995</v>
      </c>
      <c r="H24" s="825">
        <f t="shared" si="0"/>
        <v>4.5920996439024258</v>
      </c>
      <c r="I24" s="888">
        <f>'C35'!G25</f>
        <v>939.50599999999997</v>
      </c>
      <c r="J24" s="906">
        <f t="shared" si="1"/>
        <v>3.7084201714894829</v>
      </c>
      <c r="K24" s="825">
        <f t="shared" si="2"/>
        <v>-4.1129612524941184</v>
      </c>
    </row>
    <row r="25" spans="5:11" ht="12.75" customHeight="1">
      <c r="E25" s="834" t="s">
        <v>79</v>
      </c>
      <c r="F25" s="869">
        <f>'C35'!F26</f>
        <v>417.83</v>
      </c>
      <c r="G25" s="888">
        <f>'C35'!G85</f>
        <v>696.04200000000003</v>
      </c>
      <c r="H25" s="825">
        <f t="shared" si="0"/>
        <v>3.2621738206491417</v>
      </c>
      <c r="I25" s="888">
        <f>'C35'!G26</f>
        <v>62.29</v>
      </c>
      <c r="J25" s="906">
        <f t="shared" si="1"/>
        <v>0.24587122645526469</v>
      </c>
      <c r="K25" s="825">
        <f t="shared" si="2"/>
        <v>-91.050827392599871</v>
      </c>
    </row>
    <row r="26" spans="5:11" ht="12.75" customHeight="1">
      <c r="E26" s="834" t="s">
        <v>80</v>
      </c>
      <c r="F26" s="869">
        <f>'C35'!F27</f>
        <v>412.77</v>
      </c>
      <c r="G26" s="888">
        <f>'C35'!G86</f>
        <v>508.714</v>
      </c>
      <c r="H26" s="825">
        <f t="shared" si="0"/>
        <v>2.3842145919322504</v>
      </c>
      <c r="I26" s="888">
        <f>'C35'!G27</f>
        <v>677.87199999999996</v>
      </c>
      <c r="J26" s="906">
        <f t="shared" si="1"/>
        <v>2.6756978651418071</v>
      </c>
      <c r="K26" s="825">
        <f t="shared" si="2"/>
        <v>33.252082702658072</v>
      </c>
    </row>
    <row r="27" spans="5:11" ht="12.75" customHeight="1">
      <c r="E27" s="834" t="s">
        <v>53</v>
      </c>
      <c r="F27" s="869">
        <f>'C35'!F28</f>
        <v>424.91</v>
      </c>
      <c r="G27" s="888">
        <f>'C35'!G87</f>
        <v>181.74199999999999</v>
      </c>
      <c r="H27" s="825">
        <f t="shared" si="0"/>
        <v>0.8517790514256558</v>
      </c>
      <c r="I27" s="888">
        <f>'C35'!G28</f>
        <v>337.351</v>
      </c>
      <c r="J27" s="906">
        <f t="shared" si="1"/>
        <v>1.3315926170478407</v>
      </c>
      <c r="K27" s="825">
        <f t="shared" si="2"/>
        <v>85.620825125727691</v>
      </c>
    </row>
    <row r="28" spans="5:11" ht="12.75" customHeight="1">
      <c r="E28" s="834" t="s">
        <v>61</v>
      </c>
      <c r="F28" s="869">
        <f>'C35'!F29</f>
        <v>378.95</v>
      </c>
      <c r="G28" s="888">
        <f>'C35'!G88</f>
        <v>0</v>
      </c>
      <c r="H28" s="825">
        <f t="shared" si="0"/>
        <v>0</v>
      </c>
      <c r="I28" s="888">
        <f>'C35'!G29</f>
        <v>0</v>
      </c>
      <c r="J28" s="906">
        <f t="shared" si="1"/>
        <v>0</v>
      </c>
      <c r="K28" s="825" t="str">
        <f t="shared" si="2"/>
        <v>-</v>
      </c>
    </row>
    <row r="29" spans="5:11" ht="12.75" customHeight="1">
      <c r="E29" s="834" t="s">
        <v>138</v>
      </c>
      <c r="F29" s="869">
        <f>'C35'!F30</f>
        <v>418.46</v>
      </c>
      <c r="G29" s="888">
        <f>'C35'!G89</f>
        <v>187.893</v>
      </c>
      <c r="H29" s="825">
        <f t="shared" si="0"/>
        <v>0.88060724163660975</v>
      </c>
      <c r="I29" s="888">
        <f>'C35'!G30</f>
        <v>386.71899999999999</v>
      </c>
      <c r="J29" s="906">
        <f t="shared" si="1"/>
        <v>1.5264580963806951</v>
      </c>
      <c r="K29" s="825">
        <f t="shared" si="2"/>
        <v>105.81873726003627</v>
      </c>
    </row>
    <row r="30" spans="5:11" ht="12.75" customHeight="1">
      <c r="E30" s="834" t="s">
        <v>54</v>
      </c>
      <c r="F30" s="869">
        <f>'C35'!F31</f>
        <v>782</v>
      </c>
      <c r="G30" s="888">
        <f>'C35'!G90</f>
        <v>8.5660000000000007</v>
      </c>
      <c r="H30" s="825">
        <f t="shared" si="0"/>
        <v>4.0146687912052073E-2</v>
      </c>
      <c r="I30" s="888">
        <f>'C35'!G31</f>
        <v>114.09099999999999</v>
      </c>
      <c r="J30" s="906">
        <f t="shared" si="1"/>
        <v>0.45034024879607637</v>
      </c>
      <c r="K30" s="825" t="str">
        <f t="shared" si="2"/>
        <v>-</v>
      </c>
    </row>
    <row r="31" spans="5:11" ht="12.75" customHeight="1">
      <c r="E31" s="907" t="s">
        <v>139</v>
      </c>
      <c r="F31" s="869">
        <f>'C35'!F32</f>
        <v>839.35</v>
      </c>
      <c r="G31" s="888">
        <f>'C35'!G91</f>
        <v>333.83300000000003</v>
      </c>
      <c r="H31" s="825">
        <f t="shared" si="0"/>
        <v>1.5645913221741865</v>
      </c>
      <c r="I31" s="888">
        <f>'C35'!G32</f>
        <v>1112.751</v>
      </c>
      <c r="J31" s="906">
        <f t="shared" si="1"/>
        <v>4.3922532205702716</v>
      </c>
      <c r="K31" s="825">
        <f t="shared" si="2"/>
        <v>233.32564485835729</v>
      </c>
    </row>
    <row r="32" spans="5:11" ht="12.75" customHeight="1">
      <c r="E32" s="834" t="s">
        <v>84</v>
      </c>
      <c r="F32" s="869">
        <f>'C35'!F33</f>
        <v>790.68</v>
      </c>
      <c r="G32" s="888">
        <f>'C35'!G92</f>
        <v>143.358</v>
      </c>
      <c r="H32" s="825">
        <f t="shared" si="0"/>
        <v>0.67188289583188898</v>
      </c>
      <c r="I32" s="888">
        <f>'C35'!G33</f>
        <v>85.775999999999996</v>
      </c>
      <c r="J32" s="906">
        <f t="shared" si="1"/>
        <v>0.33857521785883415</v>
      </c>
      <c r="K32" s="825">
        <f t="shared" si="2"/>
        <v>-40.166575984598005</v>
      </c>
    </row>
    <row r="33" spans="5:11" ht="12.75" customHeight="1">
      <c r="E33" s="834" t="s">
        <v>85</v>
      </c>
      <c r="F33" s="869">
        <f>'C35'!F34</f>
        <v>390.94</v>
      </c>
      <c r="G33" s="888">
        <f>'C35'!G93</f>
        <v>173.434</v>
      </c>
      <c r="H33" s="825">
        <f t="shared" si="0"/>
        <v>0.81284154463446645</v>
      </c>
      <c r="I33" s="888">
        <f>'C35'!G34</f>
        <v>291.887</v>
      </c>
      <c r="J33" s="906">
        <f t="shared" si="1"/>
        <v>1.1521370151926125</v>
      </c>
      <c r="K33" s="825">
        <f t="shared" si="2"/>
        <v>68.29860350334998</v>
      </c>
    </row>
    <row r="34" spans="5:11" ht="12.75" customHeight="1">
      <c r="E34" s="834" t="s">
        <v>86</v>
      </c>
      <c r="F34" s="869">
        <f>'C35'!F35</f>
        <v>402.68</v>
      </c>
      <c r="G34" s="888">
        <f>'C35'!G94</f>
        <v>20.181999999999999</v>
      </c>
      <c r="H34" s="825">
        <f t="shared" si="0"/>
        <v>9.4587958842054037E-2</v>
      </c>
      <c r="I34" s="888">
        <f>'C35'!G35</f>
        <v>296.24700000000001</v>
      </c>
      <c r="J34" s="906">
        <f t="shared" si="1"/>
        <v>1.1693468168838144</v>
      </c>
      <c r="K34" s="825" t="str">
        <f t="shared" si="2"/>
        <v>-</v>
      </c>
    </row>
    <row r="35" spans="5:11" ht="12.75" customHeight="1">
      <c r="E35" s="834" t="s">
        <v>87</v>
      </c>
      <c r="F35" s="869">
        <f>'C35'!F36</f>
        <v>401.37</v>
      </c>
      <c r="G35" s="888">
        <f>'C35'!G95</f>
        <v>24.657</v>
      </c>
      <c r="H35" s="825">
        <f t="shared" si="0"/>
        <v>0.11556115851593135</v>
      </c>
      <c r="I35" s="888">
        <f>'C35'!G36</f>
        <v>0</v>
      </c>
      <c r="J35" s="906">
        <f t="shared" si="1"/>
        <v>0</v>
      </c>
      <c r="K35" s="825">
        <f t="shared" si="2"/>
        <v>-100</v>
      </c>
    </row>
    <row r="36" spans="5:11" ht="12.75" customHeight="1">
      <c r="E36" s="834" t="s">
        <v>88</v>
      </c>
      <c r="F36" s="869">
        <f>'C35'!F37</f>
        <v>395.2</v>
      </c>
      <c r="G36" s="888">
        <f>'C35'!G96</f>
        <v>107.122</v>
      </c>
      <c r="H36" s="825">
        <f t="shared" si="0"/>
        <v>0.50205387608158325</v>
      </c>
      <c r="I36" s="888">
        <f>'C35'!G37</f>
        <v>96.516999999999996</v>
      </c>
      <c r="J36" s="906">
        <f t="shared" si="1"/>
        <v>0.38097211693342076</v>
      </c>
      <c r="K36" s="825">
        <f t="shared" si="2"/>
        <v>-9.8999271858255078</v>
      </c>
    </row>
    <row r="37" spans="5:11" ht="12.75" customHeight="1">
      <c r="E37" s="834" t="s">
        <v>140</v>
      </c>
      <c r="F37" s="869">
        <f>'C35'!F38</f>
        <v>804.36</v>
      </c>
      <c r="G37" s="888">
        <f>'C35'!G97</f>
        <v>27.867000000000001</v>
      </c>
      <c r="H37" s="825">
        <f t="shared" si="0"/>
        <v>0.13060562129875733</v>
      </c>
      <c r="I37" s="888">
        <f>'C35'!G38</f>
        <v>65.230999999999995</v>
      </c>
      <c r="J37" s="906">
        <f t="shared" si="1"/>
        <v>0.25747994819238029</v>
      </c>
      <c r="K37" s="825">
        <f t="shared" si="2"/>
        <v>134.0797358883267</v>
      </c>
    </row>
    <row r="38" spans="5:11" ht="12.75" customHeight="1">
      <c r="E38" s="834" t="s">
        <v>141</v>
      </c>
      <c r="F38" s="869">
        <f>'C35'!F39</f>
        <v>274.64</v>
      </c>
      <c r="G38" s="888">
        <f>'C35'!G98</f>
        <v>38.946406000000003</v>
      </c>
      <c r="H38" s="825">
        <f t="shared" si="0"/>
        <v>0.1825320110877974</v>
      </c>
      <c r="I38" s="888">
        <f>'C35'!G39</f>
        <v>26.904</v>
      </c>
      <c r="J38" s="906">
        <f t="shared" si="1"/>
        <v>0.1061955286009382</v>
      </c>
      <c r="K38" s="825">
        <f t="shared" si="2"/>
        <v>-30.920455150598503</v>
      </c>
    </row>
    <row r="39" spans="5:11" ht="12.75" customHeight="1">
      <c r="E39" s="834" t="s">
        <v>89</v>
      </c>
      <c r="F39" s="869">
        <f>'C35'!F40</f>
        <v>815.64</v>
      </c>
      <c r="G39" s="888">
        <f>'C35'!G99</f>
        <v>4.9700000000000005E-4</v>
      </c>
      <c r="H39" s="825">
        <f t="shared" si="0"/>
        <v>2.3293140196462624E-6</v>
      </c>
      <c r="I39" s="888">
        <f>'C35'!G40</f>
        <v>0</v>
      </c>
      <c r="J39" s="906">
        <f t="shared" si="1"/>
        <v>0</v>
      </c>
      <c r="K39" s="825">
        <f t="shared" si="2"/>
        <v>-100</v>
      </c>
    </row>
    <row r="40" spans="5:11" ht="12.75" customHeight="1">
      <c r="E40" s="834" t="s">
        <v>153</v>
      </c>
      <c r="F40" s="869">
        <f>'C35'!F41</f>
        <v>415.51</v>
      </c>
      <c r="G40" s="888">
        <f>'C35'!G100</f>
        <v>1213.7940000000001</v>
      </c>
      <c r="H40" s="825">
        <f t="shared" si="0"/>
        <v>5.6887472457998296</v>
      </c>
      <c r="I40" s="888">
        <f>'C35'!G41</f>
        <v>1849.4880000000001</v>
      </c>
      <c r="J40" s="906">
        <f t="shared" si="1"/>
        <v>7.3003031445544151</v>
      </c>
      <c r="K40" s="825">
        <f t="shared" si="2"/>
        <v>52.372478361237576</v>
      </c>
    </row>
    <row r="41" spans="5:11" ht="12.75" customHeight="1">
      <c r="E41" s="834" t="s">
        <v>66</v>
      </c>
      <c r="F41" s="869">
        <f>'C35'!F42</f>
        <v>386.79</v>
      </c>
      <c r="G41" s="888">
        <f>'C35'!G101</f>
        <v>127.877</v>
      </c>
      <c r="H41" s="825">
        <f t="shared" si="0"/>
        <v>0.59932734183159964</v>
      </c>
      <c r="I41" s="888">
        <f>'C35'!G42</f>
        <v>33.408000000000001</v>
      </c>
      <c r="J41" s="906">
        <f t="shared" si="1"/>
        <v>0.13186813185772167</v>
      </c>
      <c r="K41" s="825">
        <f t="shared" ref="K41:K59" si="3">IF(G41&gt;0,IF((I41/G41-1)*100&gt;1000,"-",(I41/G41-1)*100),"-")</f>
        <v>-73.874895407305445</v>
      </c>
    </row>
    <row r="42" spans="5:11" ht="12.75" customHeight="1">
      <c r="E42" s="834" t="s">
        <v>67</v>
      </c>
      <c r="F42" s="869">
        <f>'C35'!F43</f>
        <v>389.19</v>
      </c>
      <c r="G42" s="888">
        <f>'C35'!G102</f>
        <v>381.84</v>
      </c>
      <c r="H42" s="825">
        <f t="shared" si="0"/>
        <v>1.7895880588767177</v>
      </c>
      <c r="I42" s="888">
        <f>'C35'!G43</f>
        <v>142.357</v>
      </c>
      <c r="J42" s="906">
        <f t="shared" si="1"/>
        <v>0.56191186682440375</v>
      </c>
      <c r="K42" s="825">
        <f t="shared" si="3"/>
        <v>-62.718154200712341</v>
      </c>
    </row>
    <row r="43" spans="5:11" ht="12.75" customHeight="1">
      <c r="E43" s="834" t="s">
        <v>81</v>
      </c>
      <c r="F43" s="869">
        <f>'C35'!F44</f>
        <v>391.02</v>
      </c>
      <c r="G43" s="888">
        <f>'C35'!G103</f>
        <v>63.829000000000001</v>
      </c>
      <c r="H43" s="825">
        <f t="shared" si="0"/>
        <v>0.29915047195171279</v>
      </c>
      <c r="I43" s="888">
        <f>'C35'!G44</f>
        <v>0</v>
      </c>
      <c r="J43" s="906">
        <f t="shared" si="1"/>
        <v>0</v>
      </c>
      <c r="K43" s="825">
        <f t="shared" si="3"/>
        <v>-100</v>
      </c>
    </row>
    <row r="44" spans="5:11" ht="12.75" customHeight="1">
      <c r="E44" s="834" t="s">
        <v>133</v>
      </c>
      <c r="F44" s="869">
        <f>'C35'!F45</f>
        <v>420.1</v>
      </c>
      <c r="G44" s="888">
        <f>'C35'!G104</f>
        <v>289.75799999999998</v>
      </c>
      <c r="H44" s="825">
        <f t="shared" si="0"/>
        <v>1.358022880693484</v>
      </c>
      <c r="I44" s="888">
        <f>'C35'!G45</f>
        <v>246.43300200000002</v>
      </c>
      <c r="J44" s="906">
        <f t="shared" si="1"/>
        <v>0.97272089325401656</v>
      </c>
      <c r="K44" s="825">
        <f t="shared" si="3"/>
        <v>-14.952131778932753</v>
      </c>
    </row>
    <row r="45" spans="5:11" ht="12.75" customHeight="1">
      <c r="E45" s="834" t="s">
        <v>134</v>
      </c>
      <c r="F45" s="869">
        <f>'C35'!F46</f>
        <v>414.03</v>
      </c>
      <c r="G45" s="888">
        <f>'C35'!G105</f>
        <v>15.516999999999999</v>
      </c>
      <c r="H45" s="825">
        <f t="shared" si="0"/>
        <v>7.272427694738641E-2</v>
      </c>
      <c r="I45" s="888">
        <f>'C35'!G46</f>
        <v>101.48699999999999</v>
      </c>
      <c r="J45" s="906">
        <f t="shared" si="1"/>
        <v>0.40058971198050164</v>
      </c>
      <c r="K45" s="825">
        <f t="shared" si="3"/>
        <v>554.03750725011275</v>
      </c>
    </row>
    <row r="46" spans="5:11" ht="12.75" customHeight="1">
      <c r="E46" s="834" t="s">
        <v>146</v>
      </c>
      <c r="F46" s="869">
        <f>'C35'!F47</f>
        <v>855.67</v>
      </c>
      <c r="G46" s="888">
        <f>'C35'!G106</f>
        <v>309.19</v>
      </c>
      <c r="H46" s="825">
        <f t="shared" si="0"/>
        <v>1.4490957781376816</v>
      </c>
      <c r="I46" s="888">
        <f>'C35'!G47</f>
        <v>244.87700000000001</v>
      </c>
      <c r="J46" s="906">
        <f t="shared" si="1"/>
        <v>0.96657903870100892</v>
      </c>
      <c r="K46" s="825">
        <f t="shared" si="3"/>
        <v>-20.800478670073417</v>
      </c>
    </row>
    <row r="47" spans="5:11" ht="12.75" customHeight="1">
      <c r="E47" s="834" t="s">
        <v>148</v>
      </c>
      <c r="F47" s="869">
        <f>'C35'!F48</f>
        <v>434.84</v>
      </c>
      <c r="G47" s="888">
        <f>'C35'!G107</f>
        <v>1121.106</v>
      </c>
      <c r="H47" s="825">
        <f t="shared" si="0"/>
        <v>5.2543418980071266</v>
      </c>
      <c r="I47" s="888">
        <f>'C35'!G48</f>
        <v>807.798</v>
      </c>
      <c r="J47" s="906">
        <f t="shared" si="1"/>
        <v>3.1885420611351725</v>
      </c>
      <c r="K47" s="825">
        <f t="shared" si="3"/>
        <v>-27.94633156900418</v>
      </c>
    </row>
    <row r="48" spans="5:11" ht="12.75" customHeight="1">
      <c r="E48" s="834" t="s">
        <v>149</v>
      </c>
      <c r="F48" s="869">
        <f>'C35'!F49</f>
        <v>431.46</v>
      </c>
      <c r="G48" s="888">
        <f>'C35'!G108</f>
        <v>481.18900000000002</v>
      </c>
      <c r="H48" s="825">
        <f t="shared" si="0"/>
        <v>2.2552118386309159</v>
      </c>
      <c r="I48" s="888">
        <f>'C35'!G49</f>
        <v>1494.125</v>
      </c>
      <c r="J48" s="906">
        <f t="shared" si="1"/>
        <v>5.8976135210703537</v>
      </c>
      <c r="K48" s="825">
        <f t="shared" si="3"/>
        <v>210.50689022400761</v>
      </c>
    </row>
    <row r="49" spans="5:11" ht="12.75" customHeight="1">
      <c r="E49" s="834" t="s">
        <v>143</v>
      </c>
      <c r="F49" s="869">
        <f>'C35'!F50</f>
        <v>391.31</v>
      </c>
      <c r="G49" s="888">
        <f>'C35'!G109</f>
        <v>200.23699999999999</v>
      </c>
      <c r="H49" s="825">
        <f t="shared" si="0"/>
        <v>0.93846046549679785</v>
      </c>
      <c r="I49" s="888">
        <f>'C35'!G50</f>
        <v>154.84299999999999</v>
      </c>
      <c r="J49" s="906">
        <f t="shared" si="1"/>
        <v>0.61119663377769373</v>
      </c>
      <c r="K49" s="825">
        <f t="shared" si="3"/>
        <v>-22.670135888971576</v>
      </c>
    </row>
    <row r="50" spans="5:11" ht="12.75" customHeight="1">
      <c r="E50" s="834" t="s">
        <v>135</v>
      </c>
      <c r="F50" s="869">
        <f>'C35'!F51</f>
        <v>409.73</v>
      </c>
      <c r="G50" s="888">
        <f>'C35'!G110</f>
        <v>867.50900000000001</v>
      </c>
      <c r="H50" s="825">
        <f t="shared" si="0"/>
        <v>4.065796530924163</v>
      </c>
      <c r="I50" s="888">
        <f>'C35'!G51</f>
        <v>1501.895</v>
      </c>
      <c r="J50" s="906">
        <f t="shared" si="1"/>
        <v>5.928283282341142</v>
      </c>
      <c r="K50" s="825">
        <f t="shared" si="3"/>
        <v>73.127310494761417</v>
      </c>
    </row>
    <row r="51" spans="5:11" ht="12.75" customHeight="1">
      <c r="E51" s="834" t="s">
        <v>136</v>
      </c>
      <c r="F51" s="869">
        <f>'C35'!F52</f>
        <v>411.82</v>
      </c>
      <c r="G51" s="888">
        <f>'C35'!G111</f>
        <v>1349.2170000000001</v>
      </c>
      <c r="H51" s="825">
        <f t="shared" si="0"/>
        <v>6.3234407920423967</v>
      </c>
      <c r="I51" s="888">
        <f>'C35'!G52</f>
        <v>799.39300000000003</v>
      </c>
      <c r="J51" s="906">
        <f t="shared" si="1"/>
        <v>3.1553658264529361</v>
      </c>
      <c r="K51" s="825">
        <f t="shared" si="3"/>
        <v>-40.751339480602454</v>
      </c>
    </row>
    <row r="52" spans="5:11" ht="12.75" customHeight="1">
      <c r="E52" s="834" t="s">
        <v>137</v>
      </c>
      <c r="F52" s="869">
        <f>'C35'!F53</f>
        <v>410.64</v>
      </c>
      <c r="G52" s="888">
        <f>'C35'!G112</f>
        <v>1458.537</v>
      </c>
      <c r="H52" s="825">
        <f t="shared" si="0"/>
        <v>6.8357961413939643</v>
      </c>
      <c r="I52" s="888">
        <f>'C35'!G53</f>
        <v>1330.7329999999999</v>
      </c>
      <c r="J52" s="906">
        <f t="shared" si="1"/>
        <v>5.2526722554903467</v>
      </c>
      <c r="K52" s="825">
        <f t="shared" si="3"/>
        <v>-8.7624791143454122</v>
      </c>
    </row>
    <row r="53" spans="5:11" ht="12.75" customHeight="1">
      <c r="E53" s="834" t="s">
        <v>57</v>
      </c>
      <c r="F53" s="869">
        <f>'C35'!F54</f>
        <v>389.86</v>
      </c>
      <c r="G53" s="888">
        <f>'C35'!G113</f>
        <v>1969.6659999999999</v>
      </c>
      <c r="H53" s="825">
        <f t="shared" si="0"/>
        <v>9.2313292310273116</v>
      </c>
      <c r="I53" s="888">
        <f>'C35'!G54</f>
        <v>1876.7550000000001</v>
      </c>
      <c r="J53" s="906">
        <f t="shared" si="1"/>
        <v>7.4079315075622123</v>
      </c>
      <c r="K53" s="825">
        <f t="shared" si="3"/>
        <v>-4.7170941672344373</v>
      </c>
    </row>
    <row r="54" spans="5:11" ht="12.75" customHeight="1">
      <c r="E54" s="834" t="s">
        <v>58</v>
      </c>
      <c r="F54" s="869">
        <f>'C35'!F55</f>
        <v>401.82</v>
      </c>
      <c r="G54" s="888">
        <f>'C35'!G114</f>
        <v>362.14299999999997</v>
      </c>
      <c r="H54" s="825">
        <f t="shared" si="0"/>
        <v>1.6972731730719441</v>
      </c>
      <c r="I54" s="888">
        <f>'C35'!G55</f>
        <v>825.39300000000003</v>
      </c>
      <c r="J54" s="906">
        <f t="shared" si="1"/>
        <v>3.257993084244506</v>
      </c>
      <c r="K54" s="825">
        <f t="shared" si="3"/>
        <v>127.91908168872519</v>
      </c>
    </row>
    <row r="55" spans="5:11" ht="12.75" customHeight="1">
      <c r="E55" s="834" t="s">
        <v>68</v>
      </c>
      <c r="F55" s="869">
        <f>'C35'!F56</f>
        <v>396.4</v>
      </c>
      <c r="G55" s="888">
        <f>'C35'!G115</f>
        <v>6.04</v>
      </c>
      <c r="H55" s="825">
        <f t="shared" si="0"/>
        <v>2.830796112407127E-2</v>
      </c>
      <c r="I55" s="888">
        <f>'C35'!G56</f>
        <v>0</v>
      </c>
      <c r="J55" s="906">
        <f t="shared" si="1"/>
        <v>0</v>
      </c>
      <c r="K55" s="825">
        <f t="shared" si="3"/>
        <v>-100</v>
      </c>
    </row>
    <row r="56" spans="5:11" ht="12.75" customHeight="1">
      <c r="E56" s="834" t="s">
        <v>144</v>
      </c>
      <c r="F56" s="869">
        <f>'C35'!F57</f>
        <v>426.04</v>
      </c>
      <c r="G56" s="888">
        <f>'C35'!G116</f>
        <v>218.03299999999999</v>
      </c>
      <c r="H56" s="825">
        <f t="shared" si="0"/>
        <v>1.0218658423451377</v>
      </c>
      <c r="I56" s="888">
        <f>'C35'!G57</f>
        <v>285.89699999999999</v>
      </c>
      <c r="J56" s="906">
        <f t="shared" si="1"/>
        <v>1.1284932738783238</v>
      </c>
      <c r="K56" s="825">
        <f t="shared" si="3"/>
        <v>31.125563561479218</v>
      </c>
    </row>
    <row r="57" spans="5:11" ht="12.75" customHeight="1">
      <c r="E57" s="834" t="s">
        <v>150</v>
      </c>
      <c r="F57" s="869">
        <f>'C35'!F58</f>
        <v>428.13</v>
      </c>
      <c r="G57" s="888">
        <f>'C35'!G117</f>
        <v>71.442999999999998</v>
      </c>
      <c r="H57" s="825">
        <f t="shared" si="0"/>
        <v>0.33483537526275231</v>
      </c>
      <c r="I57" s="888">
        <f>'C35'!G58</f>
        <v>75.41</v>
      </c>
      <c r="J57" s="906">
        <f t="shared" si="1"/>
        <v>0.29765851961777989</v>
      </c>
      <c r="K57" s="825">
        <f t="shared" si="3"/>
        <v>5.5526783589714857</v>
      </c>
    </row>
    <row r="58" spans="5:11" ht="12.75" customHeight="1">
      <c r="E58" s="834" t="s">
        <v>175</v>
      </c>
      <c r="F58" s="869">
        <f>'C35'!F59</f>
        <v>385.85</v>
      </c>
      <c r="G58" s="888">
        <f>'C35'!G118</f>
        <v>0</v>
      </c>
      <c r="H58" s="825">
        <f t="shared" si="0"/>
        <v>0</v>
      </c>
      <c r="I58" s="888">
        <f>'C35'!G59</f>
        <v>60.792999999999999</v>
      </c>
      <c r="J58" s="906">
        <f t="shared" si="1"/>
        <v>0.23996226472780391</v>
      </c>
      <c r="K58" s="825" t="str">
        <f t="shared" si="3"/>
        <v>-</v>
      </c>
    </row>
    <row r="59" spans="5:11" ht="12.75" customHeight="1">
      <c r="E59" s="834" t="s">
        <v>69</v>
      </c>
      <c r="F59" s="869">
        <f>'C35'!F60</f>
        <v>416.99</v>
      </c>
      <c r="G59" s="888">
        <f>'C35'!G119</f>
        <v>29.094000000000001</v>
      </c>
      <c r="H59" s="825">
        <f t="shared" si="0"/>
        <v>0.1363562617456506</v>
      </c>
      <c r="I59" s="888">
        <f>'C35'!G60</f>
        <v>377.589</v>
      </c>
      <c r="J59" s="906">
        <f t="shared" si="1"/>
        <v>1.490420140086963</v>
      </c>
      <c r="K59" s="825" t="str">
        <f t="shared" si="3"/>
        <v>-</v>
      </c>
    </row>
    <row r="60" spans="5:11" ht="16.149999999999999" customHeight="1">
      <c r="E60" s="900" t="s">
        <v>52</v>
      </c>
      <c r="F60" s="882">
        <f>SUM(F9:F59)</f>
        <v>24947.71</v>
      </c>
      <c r="G60" s="908">
        <f>SUM(G9:G59)</f>
        <v>21336.753903000001</v>
      </c>
      <c r="H60" s="909">
        <f>SUM(H9:H59)</f>
        <v>100</v>
      </c>
      <c r="I60" s="882">
        <f>SUM(I9:I59)</f>
        <v>25334.400002000002</v>
      </c>
      <c r="J60" s="909">
        <f>SUM(J9:J59)</f>
        <v>100</v>
      </c>
      <c r="K60" s="909">
        <f>IF(G60&gt;0,(I60/G60-1)*100,0)</f>
        <v>18.735961979848881</v>
      </c>
    </row>
    <row r="61" spans="5:11" ht="12.75" customHeight="1">
      <c r="E61" s="16"/>
      <c r="F61" s="66"/>
    </row>
    <row r="66" spans="7:11">
      <c r="G66" s="66"/>
      <c r="H66" s="66"/>
      <c r="I66" s="67"/>
      <c r="J66" s="67"/>
      <c r="K66" s="66"/>
    </row>
  </sheetData>
  <mergeCells count="4">
    <mergeCell ref="E3:K3"/>
    <mergeCell ref="G7:H7"/>
    <mergeCell ref="I7:J7"/>
    <mergeCell ref="C7:C10"/>
  </mergeCells>
  <phoneticPr fontId="18" type="noConversion"/>
  <hyperlinks>
    <hyperlink ref="C4" location="Indice!A1" display="Indice!A1"/>
  </hyperlinks>
  <printOptions horizontalCentered="1" verticalCentered="1"/>
  <pageMargins left="0.78740157480314965" right="0.74803149606299213" top="0.78740157480314965" bottom="0.98425196850393704" header="0" footer="0"/>
  <pageSetup paperSize="9" scale="91" orientation="portrait" cellComments="asDisplayed" horizontalDpi="4294967292" verticalDpi="4294967292" r:id="rId1"/>
  <headerFooter alignWithMargins="0"/>
  <ignoredErrors>
    <ignoredError sqref="I9:I59" formula="1"/>
    <ignoredError sqref="J9:J59" formula="1" unlocked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autoPageBreaks="0"/>
  </sheetPr>
  <dimension ref="A1:AE125"/>
  <sheetViews>
    <sheetView showGridLines="0" showRowColHeaders="0" showOutlineSymbols="0" zoomScaleNormal="100" workbookViewId="0"/>
  </sheetViews>
  <sheetFormatPr baseColWidth="10" defaultColWidth="11.4257812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23.5703125" style="38" customWidth="1"/>
    <col min="6" max="6" width="9" style="38" customWidth="1"/>
    <col min="7" max="7" width="10.28515625" style="38" bestFit="1" customWidth="1"/>
    <col min="8" max="8" width="8.140625" style="38" bestFit="1" customWidth="1"/>
    <col min="9" max="9" width="13.140625" style="38" bestFit="1" customWidth="1"/>
    <col min="10" max="10" width="15.140625" style="38" customWidth="1"/>
    <col min="11" max="11" width="8.5703125" style="38" customWidth="1"/>
    <col min="12" max="12" width="7.85546875" style="38" customWidth="1"/>
    <col min="13" max="16384" width="11.42578125" style="38"/>
  </cols>
  <sheetData>
    <row r="1" spans="1:30" s="32" customFormat="1" ht="0.75" customHeight="1"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0" s="32" customFormat="1" ht="21" customHeight="1">
      <c r="E2" s="15"/>
      <c r="G2" s="15"/>
      <c r="J2" s="3"/>
      <c r="M2" s="92" t="s">
        <v>50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0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0" s="25" customFormat="1" ht="20.25" customHeight="1">
      <c r="B4" s="16"/>
      <c r="C4" s="6" t="str">
        <f>Indice!C4</f>
        <v>Producción de energía eléctrica</v>
      </c>
    </row>
    <row r="5" spans="1:30" s="25" customFormat="1" ht="12.75" customHeight="1">
      <c r="B5" s="16"/>
    </row>
    <row r="6" spans="1:30" s="25" customFormat="1" ht="13.5" customHeight="1">
      <c r="B6" s="16"/>
      <c r="D6" s="33"/>
      <c r="E6" s="33"/>
    </row>
    <row r="7" spans="1:30" ht="12.75" customHeight="1">
      <c r="A7" s="25"/>
      <c r="B7" s="16"/>
      <c r="C7" s="1086" t="s">
        <v>687</v>
      </c>
      <c r="D7" s="33"/>
      <c r="E7" s="48"/>
      <c r="F7" s="49"/>
      <c r="G7" s="77"/>
      <c r="H7" s="49"/>
      <c r="I7" s="1097" t="s">
        <v>32</v>
      </c>
      <c r="J7" s="1097"/>
      <c r="K7" s="55" t="s">
        <v>21</v>
      </c>
      <c r="L7" s="57"/>
      <c r="M7" s="49"/>
    </row>
    <row r="8" spans="1:30" ht="12.75" customHeight="1">
      <c r="A8" s="25"/>
      <c r="B8" s="16"/>
      <c r="C8" s="1086"/>
      <c r="D8" s="33"/>
      <c r="E8" s="52"/>
      <c r="F8" s="49" t="s">
        <v>18</v>
      </c>
      <c r="G8" s="77" t="s">
        <v>36</v>
      </c>
      <c r="H8" s="49" t="s">
        <v>19</v>
      </c>
      <c r="I8" s="54"/>
      <c r="J8" s="54" t="s">
        <v>20</v>
      </c>
      <c r="K8" s="78"/>
      <c r="L8" s="1099" t="s">
        <v>168</v>
      </c>
      <c r="M8" s="49" t="s">
        <v>22</v>
      </c>
    </row>
    <row r="9" spans="1:30" ht="12.75" customHeight="1">
      <c r="A9" s="25"/>
      <c r="B9" s="16"/>
      <c r="C9" s="1086"/>
      <c r="D9" s="33"/>
      <c r="E9" s="19" t="s">
        <v>12</v>
      </c>
      <c r="F9" s="55" t="s">
        <v>34</v>
      </c>
      <c r="G9" s="50" t="s">
        <v>9</v>
      </c>
      <c r="H9" s="50" t="s">
        <v>130</v>
      </c>
      <c r="I9" s="50" t="s">
        <v>415</v>
      </c>
      <c r="J9" s="459" t="s">
        <v>416</v>
      </c>
      <c r="K9" s="56" t="s">
        <v>169</v>
      </c>
      <c r="L9" s="1100"/>
      <c r="M9" s="50" t="s">
        <v>48</v>
      </c>
    </row>
    <row r="10" spans="1:30" ht="12.75" customHeight="1">
      <c r="C10" s="1086"/>
      <c r="E10" s="834" t="s">
        <v>71</v>
      </c>
      <c r="F10" s="869">
        <v>386.08</v>
      </c>
      <c r="G10" s="888">
        <v>484.93299999999999</v>
      </c>
      <c r="H10" s="888">
        <v>2924</v>
      </c>
      <c r="I10" s="897">
        <f t="shared" ref="I10:I41" si="0">(G10/((M10/100)*F10*8.76))*100</f>
        <v>18.7459333872917</v>
      </c>
      <c r="J10" s="898">
        <f>((G10/(F10/1000))/H10)*100</f>
        <v>42.956319735268892</v>
      </c>
      <c r="K10" s="899">
        <v>6.9035388127853023</v>
      </c>
      <c r="L10" s="899">
        <v>16.608469329311585</v>
      </c>
      <c r="M10" s="872">
        <f t="shared" ref="M10:M61" si="1">100-K10-L10</f>
        <v>76.487991857903111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30" ht="12.75" customHeight="1">
      <c r="C11" s="1086"/>
      <c r="E11" s="834" t="s">
        <v>72</v>
      </c>
      <c r="F11" s="869">
        <v>372.66</v>
      </c>
      <c r="G11" s="888">
        <v>804.16300000000001</v>
      </c>
      <c r="H11" s="888">
        <v>3381</v>
      </c>
      <c r="I11" s="897">
        <f t="shared" si="0"/>
        <v>25.072181281345969</v>
      </c>
      <c r="J11" s="898">
        <f>((G11/(F11/1000))/H11)*100</f>
        <v>63.824311222485761</v>
      </c>
      <c r="K11" s="899">
        <v>1.3122146118721483</v>
      </c>
      <c r="L11" s="899">
        <v>0.437214611872146</v>
      </c>
      <c r="M11" s="872">
        <f t="shared" si="1"/>
        <v>98.250570776255699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30" ht="12.75" customHeight="1">
      <c r="C12" s="138"/>
      <c r="E12" s="834" t="s">
        <v>154</v>
      </c>
      <c r="F12" s="869">
        <v>820.54</v>
      </c>
      <c r="G12" s="888">
        <v>406.30099999999999</v>
      </c>
      <c r="H12" s="888">
        <v>1879</v>
      </c>
      <c r="I12" s="897">
        <f t="shared" si="0"/>
        <v>6.1079795030067743</v>
      </c>
      <c r="J12" s="898">
        <f>((G12/(F12/1000))/H12)*100</f>
        <v>26.352471606043832</v>
      </c>
      <c r="K12" s="899">
        <v>0</v>
      </c>
      <c r="L12" s="899">
        <v>7.4563856795273207</v>
      </c>
      <c r="M12" s="872">
        <f t="shared" si="1"/>
        <v>92.543614320472685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30" ht="12.75" customHeight="1">
      <c r="C13" s="138"/>
      <c r="E13" s="834" t="s">
        <v>73</v>
      </c>
      <c r="F13" s="869">
        <v>786.42</v>
      </c>
      <c r="G13" s="888">
        <v>726.92100000000005</v>
      </c>
      <c r="H13" s="888">
        <v>2315</v>
      </c>
      <c r="I13" s="897">
        <f t="shared" si="0"/>
        <v>10.622935920551445</v>
      </c>
      <c r="J13" s="898">
        <f>((G13/(F13/1000))/H13)*100</f>
        <v>39.928378171952701</v>
      </c>
      <c r="K13" s="899">
        <v>0.27378234398782325</v>
      </c>
      <c r="L13" s="899">
        <v>0.39540292982123521</v>
      </c>
      <c r="M13" s="872">
        <f t="shared" si="1"/>
        <v>99.330814726190951</v>
      </c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30" ht="12.75" customHeight="1">
      <c r="C14" s="34"/>
      <c r="E14" s="834" t="s">
        <v>62</v>
      </c>
      <c r="F14" s="869">
        <v>389.29</v>
      </c>
      <c r="G14" s="869">
        <v>0</v>
      </c>
      <c r="H14" s="869">
        <v>0</v>
      </c>
      <c r="I14" s="897">
        <f t="shared" si="0"/>
        <v>0</v>
      </c>
      <c r="J14" s="898">
        <v>0</v>
      </c>
      <c r="K14" s="899">
        <v>2.3917427701674243</v>
      </c>
      <c r="L14" s="899">
        <v>0.29280821917808242</v>
      </c>
      <c r="M14" s="872">
        <f t="shared" si="1"/>
        <v>97.31544901065449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30" ht="12" customHeight="1">
      <c r="C15" s="34"/>
      <c r="E15" s="834" t="s">
        <v>63</v>
      </c>
      <c r="F15" s="869">
        <v>373.24</v>
      </c>
      <c r="G15" s="869">
        <v>0</v>
      </c>
      <c r="H15" s="869">
        <v>0</v>
      </c>
      <c r="I15" s="897">
        <f t="shared" si="0"/>
        <v>0</v>
      </c>
      <c r="J15" s="898">
        <v>0</v>
      </c>
      <c r="K15" s="899">
        <v>4.0525114155251387</v>
      </c>
      <c r="L15" s="899">
        <v>7.3847031963469743</v>
      </c>
      <c r="M15" s="872">
        <f t="shared" si="1"/>
        <v>88.562785388127878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12"/>
      <c r="Z15" s="99"/>
      <c r="AA15" s="99"/>
      <c r="AB15"/>
      <c r="AC15" s="98"/>
      <c r="AD15" s="98"/>
    </row>
    <row r="16" spans="1:30" ht="12" customHeight="1">
      <c r="C16" s="34"/>
      <c r="E16" s="834" t="s">
        <v>74</v>
      </c>
      <c r="F16" s="869">
        <v>822.86</v>
      </c>
      <c r="G16" s="869">
        <v>197.87799999999999</v>
      </c>
      <c r="H16" s="869">
        <v>676</v>
      </c>
      <c r="I16" s="897">
        <f t="shared" si="0"/>
        <v>3.0607649299743507</v>
      </c>
      <c r="J16" s="898">
        <f>((G16/(F16/1000))/H16)*100</f>
        <v>35.57335815463658</v>
      </c>
      <c r="K16" s="899">
        <v>7.5627262915203177</v>
      </c>
      <c r="L16" s="899">
        <v>2.7486255616755559</v>
      </c>
      <c r="M16" s="872">
        <f t="shared" si="1"/>
        <v>89.688648146804127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12"/>
      <c r="Z16" s="99"/>
      <c r="AA16" s="99"/>
      <c r="AB16"/>
      <c r="AC16" s="98"/>
      <c r="AD16" s="98"/>
    </row>
    <row r="17" spans="1:31" ht="12.75" customHeight="1">
      <c r="C17" s="34"/>
      <c r="E17" s="834" t="s">
        <v>131</v>
      </c>
      <c r="F17" s="869">
        <v>394.64</v>
      </c>
      <c r="G17" s="869">
        <v>0</v>
      </c>
      <c r="H17" s="869">
        <v>0</v>
      </c>
      <c r="I17" s="897">
        <f t="shared" si="0"/>
        <v>0</v>
      </c>
      <c r="J17" s="898">
        <v>0</v>
      </c>
      <c r="K17" s="899">
        <v>0</v>
      </c>
      <c r="L17" s="899">
        <v>0</v>
      </c>
      <c r="M17" s="872">
        <f t="shared" si="1"/>
        <v>100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12"/>
      <c r="Z17" s="99"/>
      <c r="AA17" s="99"/>
      <c r="AB17"/>
      <c r="AC17" s="98"/>
      <c r="AD17" s="98"/>
    </row>
    <row r="18" spans="1:31" ht="12.75" customHeight="1">
      <c r="C18" s="138"/>
      <c r="E18" s="834" t="s">
        <v>132</v>
      </c>
      <c r="F18" s="869">
        <v>390.06</v>
      </c>
      <c r="G18" s="869">
        <v>590.15899999999999</v>
      </c>
      <c r="H18" s="869">
        <v>2035</v>
      </c>
      <c r="I18" s="897">
        <f t="shared" si="0"/>
        <v>17.299029122237339</v>
      </c>
      <c r="J18" s="898">
        <f>((G18/(F18/1000))/H18)*100</f>
        <v>74.348670103169411</v>
      </c>
      <c r="K18" s="899">
        <v>0</v>
      </c>
      <c r="L18" s="899">
        <v>0.15834251702758761</v>
      </c>
      <c r="M18" s="872">
        <f t="shared" si="1"/>
        <v>99.841657482972408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12"/>
      <c r="Z18" s="99"/>
      <c r="AA18" s="99"/>
      <c r="AB18"/>
      <c r="AC18" s="98"/>
      <c r="AD18" s="98"/>
    </row>
    <row r="19" spans="1:31" ht="12.75" customHeight="1">
      <c r="C19" s="138"/>
      <c r="E19" s="834" t="s">
        <v>70</v>
      </c>
      <c r="F19" s="869">
        <v>785.25</v>
      </c>
      <c r="G19" s="869">
        <v>1678.7560000000001</v>
      </c>
      <c r="H19" s="869">
        <v>6583</v>
      </c>
      <c r="I19" s="897">
        <f t="shared" si="0"/>
        <v>30.039264796885845</v>
      </c>
      <c r="J19" s="898">
        <f>((G19/(F19/1000))/H19)*100</f>
        <v>32.475494872299706</v>
      </c>
      <c r="K19" s="899">
        <v>15.07216656805441</v>
      </c>
      <c r="L19" s="899">
        <v>3.6847818899350586</v>
      </c>
      <c r="M19" s="872">
        <f t="shared" si="1"/>
        <v>81.243051542010534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12"/>
      <c r="Z19" s="99"/>
      <c r="AA19" s="99"/>
      <c r="AB19"/>
      <c r="AC19" s="98"/>
      <c r="AD19" s="98"/>
    </row>
    <row r="20" spans="1:31" ht="12.75" customHeight="1">
      <c r="C20" s="139"/>
      <c r="E20" s="834" t="s">
        <v>55</v>
      </c>
      <c r="F20" s="869">
        <v>411.99</v>
      </c>
      <c r="G20" s="869">
        <v>836.33699999999999</v>
      </c>
      <c r="H20" s="869">
        <v>4472</v>
      </c>
      <c r="I20" s="897">
        <f t="shared" si="0"/>
        <v>23.558805944701323</v>
      </c>
      <c r="J20" s="898">
        <f>((G20/(F20/1000))/H20)*100</f>
        <v>45.393413381996304</v>
      </c>
      <c r="K20" s="899">
        <v>0.99410197869102124</v>
      </c>
      <c r="L20" s="899">
        <v>0.64165484262947259</v>
      </c>
      <c r="M20" s="872">
        <f t="shared" si="1"/>
        <v>98.364243178679502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12"/>
      <c r="Z20" s="99"/>
      <c r="AA20" s="99"/>
      <c r="AB20"/>
      <c r="AC20" s="98"/>
      <c r="AD20" s="98"/>
      <c r="AE20" s="68"/>
    </row>
    <row r="21" spans="1:31" s="68" customFormat="1" ht="12.75" customHeight="1">
      <c r="A21" s="32"/>
      <c r="B21" s="32"/>
      <c r="C21" s="138"/>
      <c r="D21" s="32"/>
      <c r="E21" s="834" t="s">
        <v>56</v>
      </c>
      <c r="F21" s="869">
        <v>399.75</v>
      </c>
      <c r="G21" s="869">
        <v>2160.5349999999999</v>
      </c>
      <c r="H21" s="869">
        <v>7654</v>
      </c>
      <c r="I21" s="897">
        <f t="shared" si="0"/>
        <v>68.645031592631895</v>
      </c>
      <c r="J21" s="898">
        <f>((G21/(F21/1000))/H21)*100</f>
        <v>70.612953320544435</v>
      </c>
      <c r="K21" s="899">
        <v>9.2789193302891935</v>
      </c>
      <c r="L21" s="899">
        <v>0.8417937200095571</v>
      </c>
      <c r="M21" s="872">
        <f t="shared" si="1"/>
        <v>89.879286949701239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12"/>
      <c r="Z21" s="99"/>
      <c r="AA21" s="99"/>
      <c r="AB21"/>
      <c r="AC21" s="98"/>
      <c r="AD21" s="98"/>
      <c r="AE21" s="38"/>
    </row>
    <row r="22" spans="1:31" s="68" customFormat="1" ht="12.75" customHeight="1">
      <c r="A22" s="32"/>
      <c r="B22" s="32"/>
      <c r="C22" s="138"/>
      <c r="D22" s="32"/>
      <c r="E22" s="834" t="s">
        <v>147</v>
      </c>
      <c r="F22" s="869">
        <v>859.07</v>
      </c>
      <c r="G22" s="869">
        <v>746.601</v>
      </c>
      <c r="H22" s="869">
        <v>3704</v>
      </c>
      <c r="I22" s="897">
        <f t="shared" si="0"/>
        <v>10.956227778059127</v>
      </c>
      <c r="J22" s="898">
        <f>((G22/(F22/1000))/H22)*100</f>
        <v>23.46329690344481</v>
      </c>
      <c r="K22" s="899">
        <v>1.3641873710232759</v>
      </c>
      <c r="L22" s="899">
        <v>8.084478059518533</v>
      </c>
      <c r="M22" s="872">
        <f t="shared" si="1"/>
        <v>90.551334569458191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12"/>
      <c r="Z22" s="99"/>
      <c r="AA22" s="99"/>
      <c r="AB22"/>
      <c r="AC22" s="98"/>
      <c r="AD22" s="98"/>
      <c r="AE22" s="38"/>
    </row>
    <row r="23" spans="1:31" s="68" customFormat="1" ht="12.75" customHeight="1">
      <c r="A23" s="32"/>
      <c r="B23" s="32"/>
      <c r="C23" s="138"/>
      <c r="D23" s="32"/>
      <c r="E23" s="834" t="s">
        <v>64</v>
      </c>
      <c r="F23" s="869">
        <v>392.68</v>
      </c>
      <c r="G23" s="869">
        <v>0</v>
      </c>
      <c r="H23" s="869">
        <v>0</v>
      </c>
      <c r="I23" s="897">
        <f t="shared" si="0"/>
        <v>0</v>
      </c>
      <c r="J23" s="898">
        <v>0</v>
      </c>
      <c r="K23" s="899">
        <v>83.287480974131029</v>
      </c>
      <c r="L23" s="899">
        <v>16.712328767123243</v>
      </c>
      <c r="M23" s="872">
        <f t="shared" si="1"/>
        <v>1.9025874572875523E-4</v>
      </c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12"/>
      <c r="Z23" s="99"/>
      <c r="AA23" s="99"/>
      <c r="AB23"/>
      <c r="AC23" s="98"/>
      <c r="AD23" s="98"/>
      <c r="AE23" s="38"/>
    </row>
    <row r="24" spans="1:31" s="68" customFormat="1" ht="12.75" customHeight="1">
      <c r="A24" s="32"/>
      <c r="B24" s="32"/>
      <c r="C24" s="138"/>
      <c r="D24" s="32"/>
      <c r="E24" s="834" t="s">
        <v>65</v>
      </c>
      <c r="F24" s="869">
        <v>387.98</v>
      </c>
      <c r="G24" s="869">
        <v>0</v>
      </c>
      <c r="H24" s="869">
        <v>0</v>
      </c>
      <c r="I24" s="897">
        <f t="shared" si="0"/>
        <v>0</v>
      </c>
      <c r="J24" s="898">
        <v>0</v>
      </c>
      <c r="K24" s="899">
        <v>83.287480974121266</v>
      </c>
      <c r="L24" s="899">
        <v>16.712328767122941</v>
      </c>
      <c r="M24" s="872">
        <f t="shared" si="1"/>
        <v>1.9025875579359308E-4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12"/>
      <c r="Z24" s="99"/>
      <c r="AA24" s="99"/>
      <c r="AB24"/>
      <c r="AC24" s="98"/>
      <c r="AD24" s="98"/>
      <c r="AE24" s="38"/>
    </row>
    <row r="25" spans="1:31" s="68" customFormat="1" ht="12.75" customHeight="1">
      <c r="A25" s="32"/>
      <c r="B25" s="32"/>
      <c r="C25" s="138"/>
      <c r="D25" s="32"/>
      <c r="E25" s="834" t="s">
        <v>78</v>
      </c>
      <c r="F25" s="869">
        <v>418.22</v>
      </c>
      <c r="G25" s="869">
        <v>939.50599999999997</v>
      </c>
      <c r="H25" s="869">
        <v>3390</v>
      </c>
      <c r="I25" s="897">
        <f t="shared" si="0"/>
        <v>28.566119950399642</v>
      </c>
      <c r="J25" s="898">
        <f>((G25/(F25/1000))/H25)*100</f>
        <v>66.26665701768232</v>
      </c>
      <c r="K25" s="899">
        <v>9.1640030441399141</v>
      </c>
      <c r="L25" s="899">
        <v>1.0643074581430763</v>
      </c>
      <c r="M25" s="872">
        <f t="shared" si="1"/>
        <v>89.771689497717006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12"/>
      <c r="Z25" s="99"/>
      <c r="AA25" s="99"/>
      <c r="AB25"/>
      <c r="AC25" s="98"/>
      <c r="AD25" s="98"/>
      <c r="AE25" s="38"/>
    </row>
    <row r="26" spans="1:31" s="68" customFormat="1" ht="12.75" customHeight="1">
      <c r="A26" s="32"/>
      <c r="B26" s="32"/>
      <c r="C26" s="138"/>
      <c r="D26" s="32"/>
      <c r="E26" s="834" t="s">
        <v>79</v>
      </c>
      <c r="F26" s="869">
        <v>417.83</v>
      </c>
      <c r="G26" s="869">
        <v>62.29</v>
      </c>
      <c r="H26" s="869">
        <v>273</v>
      </c>
      <c r="I26" s="897">
        <f t="shared" si="0"/>
        <v>1.7018238502757834</v>
      </c>
      <c r="J26" s="898">
        <f>((G26/(F26/1000))/H26)*100</f>
        <v>54.607974096761403</v>
      </c>
      <c r="K26" s="899">
        <v>0</v>
      </c>
      <c r="L26" s="899">
        <v>0</v>
      </c>
      <c r="M26" s="872">
        <f t="shared" si="1"/>
        <v>100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12"/>
      <c r="Z26" s="99"/>
      <c r="AA26" s="99"/>
      <c r="AB26"/>
      <c r="AC26" s="98"/>
      <c r="AD26" s="98"/>
      <c r="AE26" s="38"/>
    </row>
    <row r="27" spans="1:31" s="68" customFormat="1" ht="12.75" customHeight="1">
      <c r="A27" s="32"/>
      <c r="B27" s="32"/>
      <c r="C27" s="138"/>
      <c r="D27" s="32"/>
      <c r="E27" s="834" t="s">
        <v>80</v>
      </c>
      <c r="F27" s="869">
        <v>412.77</v>
      </c>
      <c r="G27" s="869">
        <v>677.87199999999996</v>
      </c>
      <c r="H27" s="869">
        <v>2525</v>
      </c>
      <c r="I27" s="897">
        <f t="shared" si="0"/>
        <v>18.957144772483641</v>
      </c>
      <c r="J27" s="898">
        <f>((G27/(F27/1000))/H27)*100</f>
        <v>65.039648815524771</v>
      </c>
      <c r="K27" s="899">
        <v>0</v>
      </c>
      <c r="L27" s="899">
        <v>1.1076864535768642</v>
      </c>
      <c r="M27" s="872">
        <f t="shared" si="1"/>
        <v>98.892313546423139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12"/>
      <c r="Z27" s="99"/>
      <c r="AA27" s="99"/>
      <c r="AB27"/>
      <c r="AC27" s="98"/>
      <c r="AD27" s="98"/>
      <c r="AE27" s="38"/>
    </row>
    <row r="28" spans="1:31" s="68" customFormat="1" ht="12.75" customHeight="1">
      <c r="A28" s="32"/>
      <c r="B28" s="32"/>
      <c r="C28" s="138"/>
      <c r="D28" s="32"/>
      <c r="E28" s="834" t="s">
        <v>53</v>
      </c>
      <c r="F28" s="869">
        <v>424.91</v>
      </c>
      <c r="G28" s="869">
        <v>337.351</v>
      </c>
      <c r="H28" s="869">
        <v>1529</v>
      </c>
      <c r="I28" s="897">
        <f t="shared" si="0"/>
        <v>9.3450864994231306</v>
      </c>
      <c r="J28" s="898">
        <f>((G28/(F28/1000))/H28)*100</f>
        <v>51.925126636673681</v>
      </c>
      <c r="K28" s="899">
        <v>2.7395357686453718</v>
      </c>
      <c r="L28" s="899">
        <v>0.2770167427701673</v>
      </c>
      <c r="M28" s="872">
        <f t="shared" si="1"/>
        <v>96.98344748858446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12"/>
      <c r="Z28" s="99"/>
      <c r="AA28" s="99"/>
      <c r="AB28"/>
      <c r="AC28" s="98"/>
      <c r="AD28" s="98"/>
      <c r="AE28" s="38"/>
    </row>
    <row r="29" spans="1:31" ht="12.75" customHeight="1">
      <c r="C29" s="138"/>
      <c r="E29" s="834" t="s">
        <v>61</v>
      </c>
      <c r="F29" s="869">
        <v>378.95</v>
      </c>
      <c r="G29" s="869">
        <v>0</v>
      </c>
      <c r="H29" s="869">
        <v>0</v>
      </c>
      <c r="I29" s="897">
        <f t="shared" si="0"/>
        <v>0</v>
      </c>
      <c r="J29" s="898">
        <v>0</v>
      </c>
      <c r="K29" s="899">
        <v>1.8911719939117142</v>
      </c>
      <c r="L29" s="899">
        <v>0.37100456621004596</v>
      </c>
      <c r="M29" s="872">
        <f t="shared" si="1"/>
        <v>97.737823439878241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12"/>
      <c r="Z29" s="99"/>
      <c r="AA29" s="99"/>
      <c r="AB29"/>
      <c r="AC29" s="98"/>
      <c r="AD29" s="98"/>
    </row>
    <row r="30" spans="1:31" ht="12.75" customHeight="1">
      <c r="C30" s="138"/>
      <c r="E30" s="834" t="s">
        <v>138</v>
      </c>
      <c r="F30" s="869">
        <v>418.46</v>
      </c>
      <c r="G30" s="869">
        <v>386.71899999999999</v>
      </c>
      <c r="H30" s="869">
        <v>2253</v>
      </c>
      <c r="I30" s="897">
        <f t="shared" si="0"/>
        <v>10.606218104815266</v>
      </c>
      <c r="J30" s="898">
        <f t="shared" ref="J30:J35" si="2">((G30/(F30/1000))/H30)*100</f>
        <v>41.018556001812406</v>
      </c>
      <c r="K30" s="899">
        <v>0</v>
      </c>
      <c r="L30" s="899">
        <v>0.53348554033485451</v>
      </c>
      <c r="M30" s="872">
        <f t="shared" si="1"/>
        <v>99.466514459665149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12"/>
      <c r="Z30" s="99"/>
      <c r="AA30" s="99"/>
      <c r="AB30"/>
      <c r="AC30" s="98"/>
      <c r="AD30" s="98"/>
    </row>
    <row r="31" spans="1:31" ht="12.75" customHeight="1">
      <c r="C31" s="138"/>
      <c r="E31" s="834" t="s">
        <v>54</v>
      </c>
      <c r="F31" s="869">
        <v>782</v>
      </c>
      <c r="G31" s="869">
        <v>114.09099999999999</v>
      </c>
      <c r="H31" s="869">
        <v>432</v>
      </c>
      <c r="I31" s="897">
        <f t="shared" si="0"/>
        <v>1.7145525752719899</v>
      </c>
      <c r="J31" s="898">
        <f t="shared" si="2"/>
        <v>33.772319314199109</v>
      </c>
      <c r="K31" s="899">
        <v>0</v>
      </c>
      <c r="L31" s="899">
        <v>2.8618740438403329</v>
      </c>
      <c r="M31" s="872">
        <f t="shared" si="1"/>
        <v>97.138125956159669</v>
      </c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12"/>
      <c r="Z31" s="99"/>
      <c r="AA31" s="99"/>
      <c r="AB31"/>
      <c r="AC31" s="98"/>
      <c r="AD31" s="98"/>
      <c r="AE31" s="68"/>
    </row>
    <row r="32" spans="1:31" ht="12.75" customHeight="1">
      <c r="C32" s="138"/>
      <c r="E32" s="834" t="s">
        <v>139</v>
      </c>
      <c r="F32" s="869">
        <v>839.35</v>
      </c>
      <c r="G32" s="869">
        <v>1112.751</v>
      </c>
      <c r="H32" s="869">
        <v>5169</v>
      </c>
      <c r="I32" s="897">
        <f t="shared" si="0"/>
        <v>16.258888039487466</v>
      </c>
      <c r="J32" s="898">
        <f t="shared" si="2"/>
        <v>25.647696527185154</v>
      </c>
      <c r="K32" s="899">
        <v>6.3671855640630683</v>
      </c>
      <c r="L32" s="899">
        <v>0.55204774496174192</v>
      </c>
      <c r="M32" s="872">
        <f t="shared" si="1"/>
        <v>93.080766690975196</v>
      </c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12"/>
      <c r="Z32" s="99"/>
      <c r="AA32" s="99"/>
      <c r="AB32"/>
      <c r="AC32" s="98"/>
      <c r="AD32" s="98"/>
      <c r="AE32" s="68"/>
    </row>
    <row r="33" spans="3:31" ht="12.75" customHeight="1">
      <c r="C33" s="138"/>
      <c r="E33" s="834" t="s">
        <v>84</v>
      </c>
      <c r="F33" s="869">
        <v>790.68</v>
      </c>
      <c r="G33" s="869">
        <v>85.775999999999996</v>
      </c>
      <c r="H33" s="869">
        <v>286</v>
      </c>
      <c r="I33" s="897">
        <f t="shared" si="0"/>
        <v>1.2873523514029745</v>
      </c>
      <c r="J33" s="898">
        <f t="shared" si="2"/>
        <v>37.931411432701459</v>
      </c>
      <c r="K33" s="899">
        <v>3.802563381276177</v>
      </c>
      <c r="L33" s="899">
        <v>0</v>
      </c>
      <c r="M33" s="872">
        <f t="shared" si="1"/>
        <v>96.197436618723827</v>
      </c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12"/>
      <c r="Z33" s="99"/>
      <c r="AA33" s="99"/>
      <c r="AB33"/>
      <c r="AC33" s="98"/>
      <c r="AD33" s="98"/>
      <c r="AE33" s="68"/>
    </row>
    <row r="34" spans="3:31" ht="12.75" customHeight="1">
      <c r="C34" s="138"/>
      <c r="E34" s="834" t="s">
        <v>85</v>
      </c>
      <c r="F34" s="869">
        <v>390.94</v>
      </c>
      <c r="G34" s="869">
        <v>291.887</v>
      </c>
      <c r="H34" s="869">
        <v>1984</v>
      </c>
      <c r="I34" s="897">
        <f t="shared" si="0"/>
        <v>8.7398926811272695</v>
      </c>
      <c r="J34" s="898">
        <f t="shared" si="2"/>
        <v>37.632491868234872</v>
      </c>
      <c r="K34" s="899">
        <v>2.3611111111111187</v>
      </c>
      <c r="L34" s="899">
        <v>0.11872146118721465</v>
      </c>
      <c r="M34" s="872">
        <f t="shared" si="1"/>
        <v>97.520167427701665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12"/>
      <c r="Z34" s="99"/>
      <c r="AA34" s="99"/>
      <c r="AB34"/>
      <c r="AC34" s="98"/>
      <c r="AD34" s="98"/>
      <c r="AE34" s="68"/>
    </row>
    <row r="35" spans="3:31" ht="12.75" customHeight="1">
      <c r="C35" s="138"/>
      <c r="E35" s="834" t="s">
        <v>86</v>
      </c>
      <c r="F35" s="869">
        <v>402.68</v>
      </c>
      <c r="G35" s="869">
        <v>296.24700000000001</v>
      </c>
      <c r="H35" s="869">
        <v>1173</v>
      </c>
      <c r="I35" s="897">
        <f t="shared" si="0"/>
        <v>8.4041025635152149</v>
      </c>
      <c r="J35" s="898">
        <f t="shared" si="2"/>
        <v>62.718532634418459</v>
      </c>
      <c r="K35" s="899">
        <v>0</v>
      </c>
      <c r="L35" s="899">
        <v>6.9410104506805917E-2</v>
      </c>
      <c r="M35" s="872">
        <f t="shared" si="1"/>
        <v>99.930589895493199</v>
      </c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12"/>
      <c r="Z35" s="99"/>
      <c r="AA35" s="99"/>
      <c r="AB35"/>
      <c r="AC35" s="98"/>
      <c r="AD35" s="98"/>
      <c r="AE35" s="68"/>
    </row>
    <row r="36" spans="3:31" ht="12.75" customHeight="1">
      <c r="C36" s="138"/>
      <c r="E36" s="834" t="s">
        <v>87</v>
      </c>
      <c r="F36" s="869">
        <v>401.37</v>
      </c>
      <c r="G36" s="869">
        <v>0</v>
      </c>
      <c r="H36" s="869">
        <v>0</v>
      </c>
      <c r="I36" s="897">
        <f t="shared" si="0"/>
        <v>0</v>
      </c>
      <c r="J36" s="898">
        <v>0</v>
      </c>
      <c r="K36" s="899">
        <v>0.34246575342465779</v>
      </c>
      <c r="L36" s="899">
        <v>0</v>
      </c>
      <c r="M36" s="872">
        <f t="shared" si="1"/>
        <v>99.657534246575338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12"/>
      <c r="Z36" s="99"/>
      <c r="AA36" s="99"/>
      <c r="AB36"/>
      <c r="AC36" s="98"/>
      <c r="AD36" s="98"/>
      <c r="AE36" s="68"/>
    </row>
    <row r="37" spans="3:31" ht="12.75" customHeight="1">
      <c r="C37" s="138"/>
      <c r="E37" s="834" t="s">
        <v>88</v>
      </c>
      <c r="F37" s="869">
        <v>395.2</v>
      </c>
      <c r="G37" s="869">
        <v>96.516999999999996</v>
      </c>
      <c r="H37" s="869">
        <v>572</v>
      </c>
      <c r="I37" s="897">
        <f t="shared" si="0"/>
        <v>2.7908597370114143</v>
      </c>
      <c r="J37" s="898">
        <f>((G37/(F37/1000))/H37)*100</f>
        <v>42.696359814274793</v>
      </c>
      <c r="K37" s="899">
        <v>0</v>
      </c>
      <c r="L37" s="899">
        <v>0.10476748377793797</v>
      </c>
      <c r="M37" s="872">
        <f t="shared" si="1"/>
        <v>99.895232516222066</v>
      </c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12"/>
      <c r="Z37" s="99"/>
      <c r="AA37" s="99"/>
      <c r="AB37"/>
      <c r="AC37" s="98"/>
      <c r="AD37" s="98"/>
      <c r="AE37" s="68"/>
    </row>
    <row r="38" spans="3:31" ht="12.75" customHeight="1">
      <c r="C38" s="138"/>
      <c r="E38" s="834" t="s">
        <v>140</v>
      </c>
      <c r="F38" s="869">
        <v>804.36</v>
      </c>
      <c r="G38" s="869">
        <v>65.230999999999995</v>
      </c>
      <c r="H38" s="869">
        <v>226</v>
      </c>
      <c r="I38" s="897">
        <f t="shared" si="0"/>
        <v>0.94570046798530816</v>
      </c>
      <c r="J38" s="898">
        <f>((G38/(F38/1000))/H38)*100</f>
        <v>35.883527694419399</v>
      </c>
      <c r="K38" s="899">
        <v>1.80650684931507</v>
      </c>
      <c r="L38" s="899">
        <v>0.30179535515458955</v>
      </c>
      <c r="M38" s="872">
        <f t="shared" si="1"/>
        <v>97.891697795530334</v>
      </c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12"/>
      <c r="Z38" s="99"/>
      <c r="AA38" s="99"/>
      <c r="AB38"/>
      <c r="AC38" s="98"/>
      <c r="AD38" s="98"/>
      <c r="AE38" s="68"/>
    </row>
    <row r="39" spans="3:31" ht="12.75" customHeight="1">
      <c r="C39" s="138"/>
      <c r="E39" s="834" t="s">
        <v>141</v>
      </c>
      <c r="F39" s="869">
        <v>274.64</v>
      </c>
      <c r="G39" s="869">
        <v>26.904</v>
      </c>
      <c r="H39" s="869">
        <v>294</v>
      </c>
      <c r="I39" s="897">
        <f t="shared" si="0"/>
        <v>1.1477627722492953</v>
      </c>
      <c r="J39" s="898">
        <f>((G39/(F39/1000))/H39)*100</f>
        <v>33.320056831354741</v>
      </c>
      <c r="K39" s="899">
        <v>2.5462444596074945</v>
      </c>
      <c r="L39" s="899">
        <v>2.2831050228310501E-2</v>
      </c>
      <c r="M39" s="872">
        <f t="shared" si="1"/>
        <v>97.430924490164202</v>
      </c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12"/>
      <c r="Z39" s="99"/>
      <c r="AA39" s="99"/>
      <c r="AB39"/>
      <c r="AC39" s="98"/>
      <c r="AD39" s="98"/>
      <c r="AE39" s="68"/>
    </row>
    <row r="40" spans="3:31" ht="12.75" customHeight="1">
      <c r="C40" s="138"/>
      <c r="E40" s="834" t="s">
        <v>89</v>
      </c>
      <c r="F40" s="869">
        <v>815.64</v>
      </c>
      <c r="G40" s="869">
        <v>0</v>
      </c>
      <c r="H40" s="869">
        <v>0</v>
      </c>
      <c r="I40" s="897">
        <f t="shared" si="0"/>
        <v>0</v>
      </c>
      <c r="J40" s="898">
        <v>0</v>
      </c>
      <c r="K40" s="899">
        <v>9.0399543378996636</v>
      </c>
      <c r="L40" s="899">
        <v>1.9042998477929982</v>
      </c>
      <c r="M40" s="872">
        <f t="shared" si="1"/>
        <v>89.055745814307343</v>
      </c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12"/>
      <c r="Z40" s="99"/>
      <c r="AA40" s="99"/>
      <c r="AB40"/>
      <c r="AC40" s="98"/>
      <c r="AD40" s="98"/>
      <c r="AE40" s="68"/>
    </row>
    <row r="41" spans="3:31" ht="12.75" customHeight="1">
      <c r="C41" s="138"/>
      <c r="E41" s="834" t="s">
        <v>153</v>
      </c>
      <c r="F41" s="869">
        <v>415.51</v>
      </c>
      <c r="G41" s="869">
        <v>1849.4880000000001</v>
      </c>
      <c r="H41" s="869">
        <v>6612</v>
      </c>
      <c r="I41" s="897">
        <f t="shared" si="0"/>
        <v>53.22863624769353</v>
      </c>
      <c r="J41" s="898">
        <f>((G41/(F41/1000))/H41)*100</f>
        <v>67.318928161272609</v>
      </c>
      <c r="K41" s="899">
        <v>2.9933409436833958</v>
      </c>
      <c r="L41" s="899">
        <v>1.5468432743725817</v>
      </c>
      <c r="M41" s="872">
        <f t="shared" si="1"/>
        <v>95.45981578194403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12"/>
      <c r="Z41" s="99"/>
      <c r="AA41" s="99"/>
      <c r="AB41"/>
      <c r="AC41" s="98"/>
      <c r="AD41" s="98"/>
      <c r="AE41" s="68"/>
    </row>
    <row r="42" spans="3:31" ht="12.75" customHeight="1">
      <c r="C42" s="138"/>
      <c r="E42" s="834" t="s">
        <v>66</v>
      </c>
      <c r="F42" s="869">
        <v>386.79</v>
      </c>
      <c r="G42" s="869">
        <v>33.408000000000001</v>
      </c>
      <c r="H42" s="869">
        <v>144</v>
      </c>
      <c r="I42" s="897">
        <f t="shared" ref="I42:I61" si="3">(G42/((M42/100)*F42*8.76))*100</f>
        <v>0.98598687404973917</v>
      </c>
      <c r="J42" s="898">
        <f>((G42/(F42/1000))/H42)*100</f>
        <v>59.980868171359127</v>
      </c>
      <c r="K42" s="899">
        <v>0</v>
      </c>
      <c r="L42" s="899">
        <v>0</v>
      </c>
      <c r="M42" s="872">
        <f t="shared" si="1"/>
        <v>100</v>
      </c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12"/>
      <c r="Z42" s="99"/>
      <c r="AA42" s="99"/>
      <c r="AB42"/>
      <c r="AC42" s="98"/>
      <c r="AD42" s="98"/>
      <c r="AE42" s="68"/>
    </row>
    <row r="43" spans="3:31" ht="12.75" customHeight="1">
      <c r="C43" s="138"/>
      <c r="E43" s="834" t="s">
        <v>67</v>
      </c>
      <c r="F43" s="869">
        <v>389.19</v>
      </c>
      <c r="G43" s="869">
        <v>142.357</v>
      </c>
      <c r="H43" s="869">
        <v>523</v>
      </c>
      <c r="I43" s="897">
        <f t="shared" si="3"/>
        <v>5.677896153567433</v>
      </c>
      <c r="J43" s="898">
        <f>((G43/(F43/1000))/H43)*100</f>
        <v>69.938363430406554</v>
      </c>
      <c r="K43" s="899">
        <v>26.459665144595153</v>
      </c>
      <c r="L43" s="899">
        <v>0</v>
      </c>
      <c r="M43" s="872">
        <f t="shared" si="1"/>
        <v>73.540334855404851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12"/>
      <c r="Z43" s="99"/>
      <c r="AA43" s="99"/>
      <c r="AB43"/>
      <c r="AC43" s="98"/>
      <c r="AD43" s="98"/>
    </row>
    <row r="44" spans="3:31" ht="12.75" customHeight="1">
      <c r="C44" s="138"/>
      <c r="E44" s="834" t="s">
        <v>81</v>
      </c>
      <c r="F44" s="869">
        <v>391.02</v>
      </c>
      <c r="G44" s="869">
        <v>0</v>
      </c>
      <c r="H44" s="869">
        <v>0</v>
      </c>
      <c r="I44" s="897">
        <f t="shared" si="3"/>
        <v>0</v>
      </c>
      <c r="J44" s="898">
        <v>0</v>
      </c>
      <c r="K44" s="899">
        <v>0</v>
      </c>
      <c r="L44" s="899">
        <v>0</v>
      </c>
      <c r="M44" s="872">
        <f t="shared" si="1"/>
        <v>100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12"/>
      <c r="Z44" s="99"/>
      <c r="AA44" s="99"/>
      <c r="AB44"/>
      <c r="AC44" s="98"/>
      <c r="AD44" s="98"/>
    </row>
    <row r="45" spans="3:31" ht="12.75" customHeight="1">
      <c r="C45" s="138"/>
      <c r="E45" s="834" t="s">
        <v>133</v>
      </c>
      <c r="F45" s="869">
        <v>420.1</v>
      </c>
      <c r="G45" s="869">
        <v>246.43300200000002</v>
      </c>
      <c r="H45" s="869">
        <v>1143</v>
      </c>
      <c r="I45" s="897">
        <f t="shared" si="3"/>
        <v>7.4819077640596543</v>
      </c>
      <c r="J45" s="898">
        <f t="shared" ref="J45:J55" si="4">((G45/(F45/1000))/H45)*100</f>
        <v>51.321572603948184</v>
      </c>
      <c r="K45" s="899">
        <v>3.2305936073059525</v>
      </c>
      <c r="L45" s="899">
        <v>7.268026756331543</v>
      </c>
      <c r="M45" s="872">
        <f t="shared" si="1"/>
        <v>89.501379636362515</v>
      </c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12"/>
      <c r="Z45" s="99"/>
      <c r="AA45" s="99"/>
      <c r="AB45"/>
      <c r="AC45" s="98"/>
      <c r="AD45" s="98"/>
    </row>
    <row r="46" spans="3:31" ht="12.75" customHeight="1">
      <c r="C46" s="138"/>
      <c r="E46" s="834" t="s">
        <v>134</v>
      </c>
      <c r="F46" s="869">
        <v>414.03</v>
      </c>
      <c r="G46" s="869">
        <v>101.48699999999999</v>
      </c>
      <c r="H46" s="869">
        <v>357</v>
      </c>
      <c r="I46" s="897">
        <f t="shared" si="3"/>
        <v>2.8765610678336055</v>
      </c>
      <c r="J46" s="898">
        <f t="shared" si="4"/>
        <v>68.6610416936864</v>
      </c>
      <c r="K46" s="899">
        <v>2.568493150684926</v>
      </c>
      <c r="L46" s="899">
        <v>0.15658295281582948</v>
      </c>
      <c r="M46" s="872">
        <f t="shared" si="1"/>
        <v>97.274923896499246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12"/>
      <c r="Z46" s="99"/>
      <c r="AA46" s="99"/>
      <c r="AB46"/>
      <c r="AC46" s="98"/>
      <c r="AD46" s="98"/>
    </row>
    <row r="47" spans="3:31" ht="12.75" customHeight="1">
      <c r="C47" s="138"/>
      <c r="E47" s="834" t="s">
        <v>142</v>
      </c>
      <c r="F47" s="869">
        <v>855.67</v>
      </c>
      <c r="G47" s="869">
        <v>244.87700000000001</v>
      </c>
      <c r="H47" s="869">
        <v>584</v>
      </c>
      <c r="I47" s="897">
        <f t="shared" si="3"/>
        <v>4.1764149567456919</v>
      </c>
      <c r="J47" s="898">
        <f t="shared" si="4"/>
        <v>49.003696694619343</v>
      </c>
      <c r="K47" s="899">
        <v>20.746090589217488</v>
      </c>
      <c r="L47" s="899">
        <v>1.0310041963964991</v>
      </c>
      <c r="M47" s="872">
        <f t="shared" si="1"/>
        <v>78.222905214386017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12"/>
      <c r="Z47" s="99"/>
      <c r="AA47" s="99"/>
      <c r="AB47"/>
      <c r="AC47" s="98"/>
      <c r="AD47" s="98"/>
    </row>
    <row r="48" spans="3:31" ht="12.75" customHeight="1">
      <c r="C48" s="138"/>
      <c r="E48" s="834" t="s">
        <v>148</v>
      </c>
      <c r="F48" s="869">
        <v>434.84</v>
      </c>
      <c r="G48" s="869">
        <v>807.798</v>
      </c>
      <c r="H48" s="869">
        <v>2750</v>
      </c>
      <c r="I48" s="897">
        <f t="shared" si="3"/>
        <v>26.599737273939805</v>
      </c>
      <c r="J48" s="898">
        <f t="shared" si="4"/>
        <v>67.552370359839784</v>
      </c>
      <c r="K48" s="899">
        <v>0</v>
      </c>
      <c r="L48" s="899">
        <v>20.275494672754821</v>
      </c>
      <c r="M48" s="872">
        <f t="shared" si="1"/>
        <v>79.724505327245183</v>
      </c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12"/>
      <c r="Z48" s="99"/>
      <c r="AA48" s="99"/>
      <c r="AB48"/>
      <c r="AC48" s="98"/>
      <c r="AD48" s="98"/>
    </row>
    <row r="49" spans="3:31" ht="12.75" customHeight="1">
      <c r="C49" s="138"/>
      <c r="E49" s="834" t="s">
        <v>149</v>
      </c>
      <c r="F49" s="869">
        <v>431.46</v>
      </c>
      <c r="G49" s="869">
        <v>1494.125</v>
      </c>
      <c r="H49" s="869">
        <v>5289</v>
      </c>
      <c r="I49" s="897">
        <f t="shared" si="3"/>
        <v>40.274681617404809</v>
      </c>
      <c r="J49" s="898">
        <f t="shared" si="4"/>
        <v>65.47459584804669</v>
      </c>
      <c r="K49" s="899">
        <v>0</v>
      </c>
      <c r="L49" s="899">
        <v>1.8455098934550975</v>
      </c>
      <c r="M49" s="872">
        <f t="shared" si="1"/>
        <v>98.154490106544898</v>
      </c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12"/>
      <c r="Z49" s="99"/>
      <c r="AA49" s="99"/>
      <c r="AB49"/>
      <c r="AC49" s="98"/>
      <c r="AD49" s="98"/>
    </row>
    <row r="50" spans="3:31" ht="12.75" customHeight="1">
      <c r="C50" s="138"/>
      <c r="E50" s="834" t="s">
        <v>143</v>
      </c>
      <c r="F50" s="869">
        <v>391.31</v>
      </c>
      <c r="G50" s="869">
        <v>154.84299999999999</v>
      </c>
      <c r="H50" s="869">
        <v>572</v>
      </c>
      <c r="I50" s="897">
        <f t="shared" si="3"/>
        <v>7.0796309606742449</v>
      </c>
      <c r="J50" s="898">
        <f t="shared" si="4"/>
        <v>69.179051252087959</v>
      </c>
      <c r="K50" s="899">
        <v>9.4320776255707255</v>
      </c>
      <c r="L50" s="899">
        <v>26.762747336379018</v>
      </c>
      <c r="M50" s="872">
        <f t="shared" si="1"/>
        <v>63.805175038050251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12"/>
      <c r="Z50" s="99"/>
      <c r="AA50" s="99"/>
      <c r="AB50"/>
      <c r="AC50" s="98"/>
      <c r="AD50" s="98"/>
    </row>
    <row r="51" spans="3:31" ht="12.75" customHeight="1">
      <c r="C51" s="138"/>
      <c r="E51" s="834" t="s">
        <v>135</v>
      </c>
      <c r="F51" s="869">
        <v>409.73</v>
      </c>
      <c r="G51" s="869">
        <v>1501.895</v>
      </c>
      <c r="H51" s="869">
        <v>5146</v>
      </c>
      <c r="I51" s="897">
        <f t="shared" si="3"/>
        <v>47.93561349943019</v>
      </c>
      <c r="J51" s="898">
        <f t="shared" si="4"/>
        <v>71.231489509329549</v>
      </c>
      <c r="K51" s="899">
        <v>11.719178082191657</v>
      </c>
      <c r="L51" s="899">
        <v>0.98782343987823396</v>
      </c>
      <c r="M51" s="872">
        <f t="shared" si="1"/>
        <v>87.292998477930098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12"/>
      <c r="Z51" s="99"/>
      <c r="AA51" s="99"/>
      <c r="AB51"/>
      <c r="AC51" s="98"/>
      <c r="AD51" s="98"/>
    </row>
    <row r="52" spans="3:31" ht="12.75" customHeight="1">
      <c r="C52" s="138"/>
      <c r="E52" s="834" t="s">
        <v>136</v>
      </c>
      <c r="F52" s="869">
        <v>411.82</v>
      </c>
      <c r="G52" s="869">
        <v>799.39300000000003</v>
      </c>
      <c r="H52" s="869">
        <v>3115</v>
      </c>
      <c r="I52" s="897">
        <f t="shared" si="3"/>
        <v>22.20246076460155</v>
      </c>
      <c r="J52" s="898">
        <f t="shared" si="4"/>
        <v>62.315323756042652</v>
      </c>
      <c r="K52" s="899">
        <v>0</v>
      </c>
      <c r="L52" s="899">
        <v>0.19605934772081637</v>
      </c>
      <c r="M52" s="872">
        <f t="shared" si="1"/>
        <v>99.803940652279181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12"/>
      <c r="Z52" s="99"/>
      <c r="AA52" s="99"/>
      <c r="AB52"/>
      <c r="AC52" s="98"/>
      <c r="AD52" s="98"/>
    </row>
    <row r="53" spans="3:31" ht="12.75" customHeight="1">
      <c r="C53" s="138"/>
      <c r="E53" s="834" t="s">
        <v>137</v>
      </c>
      <c r="F53" s="869">
        <v>410.64</v>
      </c>
      <c r="G53" s="869">
        <v>1330.7329999999999</v>
      </c>
      <c r="H53" s="869">
        <v>4874</v>
      </c>
      <c r="I53" s="897">
        <f t="shared" si="3"/>
        <v>38.728483751111639</v>
      </c>
      <c r="J53" s="898">
        <f t="shared" si="4"/>
        <v>66.488134937698646</v>
      </c>
      <c r="K53" s="899">
        <v>4.3226788432268082</v>
      </c>
      <c r="L53" s="899">
        <v>0.15715372907153732</v>
      </c>
      <c r="M53" s="872">
        <f t="shared" si="1"/>
        <v>95.520167427701651</v>
      </c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12"/>
      <c r="Z53" s="99"/>
      <c r="AA53" s="99"/>
      <c r="AB53"/>
      <c r="AC53" s="98"/>
      <c r="AD53" s="98"/>
    </row>
    <row r="54" spans="3:31" ht="12.75" customHeight="1">
      <c r="C54" s="138"/>
      <c r="E54" s="834" t="s">
        <v>57</v>
      </c>
      <c r="F54" s="869">
        <v>389.86</v>
      </c>
      <c r="G54" s="869">
        <v>1876.7550000000001</v>
      </c>
      <c r="H54" s="869">
        <v>7651</v>
      </c>
      <c r="I54" s="897">
        <f t="shared" si="3"/>
        <v>57.345896317549602</v>
      </c>
      <c r="J54" s="898">
        <f t="shared" si="4"/>
        <v>62.918839127897961</v>
      </c>
      <c r="K54" s="899">
        <v>2.3299086757990897</v>
      </c>
      <c r="L54" s="899">
        <v>1.8420852359208546</v>
      </c>
      <c r="M54" s="872">
        <f t="shared" si="1"/>
        <v>95.828006088280063</v>
      </c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12"/>
      <c r="Z54" s="99"/>
      <c r="AA54" s="99"/>
      <c r="AB54"/>
      <c r="AC54" s="98"/>
      <c r="AD54" s="98"/>
    </row>
    <row r="55" spans="3:31" ht="12.75" customHeight="1">
      <c r="C55" s="138"/>
      <c r="E55" s="834" t="s">
        <v>58</v>
      </c>
      <c r="F55" s="869">
        <v>401.82</v>
      </c>
      <c r="G55" s="869">
        <v>825.39300000000003</v>
      </c>
      <c r="H55" s="869">
        <v>6062</v>
      </c>
      <c r="I55" s="897">
        <f t="shared" si="3"/>
        <v>26.478415932674999</v>
      </c>
      <c r="J55" s="898">
        <f t="shared" si="4"/>
        <v>33.885453321993971</v>
      </c>
      <c r="K55" s="899">
        <v>0</v>
      </c>
      <c r="L55" s="899">
        <v>11.440913932929535</v>
      </c>
      <c r="M55" s="872">
        <f t="shared" si="1"/>
        <v>88.559086067070467</v>
      </c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12"/>
      <c r="Z55" s="99"/>
      <c r="AA55" s="99"/>
      <c r="AB55"/>
      <c r="AC55" s="98"/>
      <c r="AD55" s="98"/>
    </row>
    <row r="56" spans="3:31" ht="12.75" customHeight="1">
      <c r="C56" s="138"/>
      <c r="E56" s="834" t="s">
        <v>68</v>
      </c>
      <c r="F56" s="869">
        <v>396.4</v>
      </c>
      <c r="G56" s="869">
        <v>0</v>
      </c>
      <c r="H56" s="869">
        <v>0</v>
      </c>
      <c r="I56" s="897">
        <f t="shared" si="3"/>
        <v>0</v>
      </c>
      <c r="J56" s="898">
        <v>0</v>
      </c>
      <c r="K56" s="899">
        <v>0</v>
      </c>
      <c r="L56" s="899">
        <v>0.32857686453576851</v>
      </c>
      <c r="M56" s="872">
        <f t="shared" si="1"/>
        <v>99.671423135464238</v>
      </c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12"/>
      <c r="Z56" s="99"/>
      <c r="AA56" s="99"/>
      <c r="AB56"/>
      <c r="AC56" s="98"/>
      <c r="AD56" s="98"/>
    </row>
    <row r="57" spans="3:31" ht="12.75" customHeight="1">
      <c r="C57" s="138"/>
      <c r="E57" s="834" t="s">
        <v>144</v>
      </c>
      <c r="F57" s="869">
        <v>426.04</v>
      </c>
      <c r="G57" s="869">
        <v>285.89699999999999</v>
      </c>
      <c r="H57" s="869">
        <v>1177</v>
      </c>
      <c r="I57" s="897">
        <f t="shared" si="3"/>
        <v>7.6625786218454648</v>
      </c>
      <c r="J57" s="898">
        <f>((G57/(F57/1000))/H57)*100</f>
        <v>57.014163830951681</v>
      </c>
      <c r="K57" s="899">
        <v>0</v>
      </c>
      <c r="L57" s="899">
        <v>2.758751902587521E-2</v>
      </c>
      <c r="M57" s="872">
        <f t="shared" si="1"/>
        <v>99.972412480974128</v>
      </c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12"/>
      <c r="Z57" s="99"/>
      <c r="AA57" s="99"/>
      <c r="AB57"/>
      <c r="AC57" s="98"/>
      <c r="AD57" s="98"/>
    </row>
    <row r="58" spans="3:31" ht="12.75" customHeight="1">
      <c r="C58" s="138"/>
      <c r="E58" s="834" t="s">
        <v>150</v>
      </c>
      <c r="F58" s="869">
        <v>428.13</v>
      </c>
      <c r="G58" s="869">
        <v>75.41</v>
      </c>
      <c r="H58" s="869">
        <v>504</v>
      </c>
      <c r="I58" s="897">
        <f t="shared" si="3"/>
        <v>2.0108809418412745</v>
      </c>
      <c r="J58" s="898">
        <f>((G58/(F58/1000))/H58)*100</f>
        <v>34.948033511553938</v>
      </c>
      <c r="K58" s="899">
        <v>0</v>
      </c>
      <c r="L58" s="899">
        <v>8.5616438356164414E-3</v>
      </c>
      <c r="M58" s="872">
        <f t="shared" si="1"/>
        <v>99.99143835616438</v>
      </c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12"/>
      <c r="Z58" s="99"/>
      <c r="AA58" s="99"/>
      <c r="AB58"/>
      <c r="AC58" s="98"/>
      <c r="AD58" s="98"/>
    </row>
    <row r="59" spans="3:31" ht="12.75" customHeight="1">
      <c r="C59" s="139"/>
      <c r="E59" s="834" t="s">
        <v>175</v>
      </c>
      <c r="F59" s="869">
        <v>385.85</v>
      </c>
      <c r="G59" s="869">
        <v>60.792999999999999</v>
      </c>
      <c r="H59" s="869">
        <v>281</v>
      </c>
      <c r="I59" s="897">
        <f t="shared" si="3"/>
        <v>1.8718088820104597</v>
      </c>
      <c r="J59" s="898">
        <f>((G59/(F59/1000))/H59)*100</f>
        <v>56.069766937809341</v>
      </c>
      <c r="K59" s="899">
        <v>3.7918569254185921</v>
      </c>
      <c r="L59" s="899">
        <v>0.12007516564370227</v>
      </c>
      <c r="M59" s="872">
        <f t="shared" si="1"/>
        <v>96.088067908937717</v>
      </c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12"/>
      <c r="Z59" s="99"/>
      <c r="AA59" s="99"/>
      <c r="AB59"/>
      <c r="AC59" s="98"/>
      <c r="AD59" s="98"/>
    </row>
    <row r="60" spans="3:31" ht="12.75" customHeight="1">
      <c r="C60" s="138"/>
      <c r="E60" s="834" t="s">
        <v>69</v>
      </c>
      <c r="F60" s="869">
        <v>416.99</v>
      </c>
      <c r="G60" s="869">
        <v>377.589</v>
      </c>
      <c r="H60" s="869">
        <v>2240</v>
      </c>
      <c r="I60" s="897">
        <f t="shared" si="3"/>
        <v>11.714166506877932</v>
      </c>
      <c r="J60" s="898">
        <f>((G60/(F60/1000))/H60)*100</f>
        <v>40.424594800149364</v>
      </c>
      <c r="K60" s="899">
        <v>8.6828386605782963</v>
      </c>
      <c r="L60" s="899">
        <v>3.0745818733247612</v>
      </c>
      <c r="M60" s="872">
        <f t="shared" si="1"/>
        <v>88.242579466096942</v>
      </c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12"/>
      <c r="Z60" s="99"/>
      <c r="AA60" s="99"/>
      <c r="AB60"/>
      <c r="AC60" s="98"/>
      <c r="AD60" s="98"/>
      <c r="AE60" s="68"/>
    </row>
    <row r="61" spans="3:31" ht="16.149999999999999" customHeight="1">
      <c r="C61" s="138"/>
      <c r="E61" s="900" t="s">
        <v>0</v>
      </c>
      <c r="F61" s="901">
        <f>SUM(F10:F60)</f>
        <v>24947.71</v>
      </c>
      <c r="G61" s="901">
        <f>SUM(G10:G60)</f>
        <v>25334.400002000002</v>
      </c>
      <c r="H61" s="882">
        <f>SUMPRODUCT(F10:F60,H10:H60)/SUM(F10:F60)</f>
        <v>2067.0170913482634</v>
      </c>
      <c r="I61" s="902">
        <f t="shared" si="3"/>
        <v>12.863811810722813</v>
      </c>
      <c r="J61" s="903">
        <f>((G61/(F61/1000))/H61)*100</f>
        <v>49.128767448133829</v>
      </c>
      <c r="K61" s="904">
        <v>6.6862194761845979</v>
      </c>
      <c r="L61" s="904">
        <v>3.1968995291953113</v>
      </c>
      <c r="M61" s="884">
        <f t="shared" si="1"/>
        <v>90.116880994620089</v>
      </c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12"/>
      <c r="Z61" s="99"/>
      <c r="AA61" s="99"/>
      <c r="AB61"/>
      <c r="AC61" s="98"/>
      <c r="AD61" s="98"/>
    </row>
    <row r="62" spans="3:31" ht="24" customHeight="1">
      <c r="E62" s="1105" t="s">
        <v>498</v>
      </c>
      <c r="F62" s="1105"/>
      <c r="G62" s="1105"/>
      <c r="H62" s="1105"/>
      <c r="I62" s="1105"/>
      <c r="J62" s="1105"/>
      <c r="K62" s="1105"/>
      <c r="L62" s="1105"/>
      <c r="M62" s="1105"/>
    </row>
    <row r="63" spans="3:31" ht="21.75" customHeight="1">
      <c r="E63" s="1104" t="s">
        <v>497</v>
      </c>
      <c r="F63" s="1104"/>
      <c r="G63" s="1104"/>
      <c r="H63" s="1104"/>
      <c r="I63" s="1104"/>
      <c r="J63" s="1104"/>
      <c r="K63" s="1104"/>
      <c r="L63" s="1104"/>
      <c r="M63" s="1104"/>
    </row>
    <row r="64" spans="3:31">
      <c r="E64" s="16"/>
      <c r="F64" s="68"/>
      <c r="G64" s="68"/>
      <c r="H64" s="68"/>
      <c r="I64" s="68"/>
      <c r="J64" s="68"/>
      <c r="K64" s="68"/>
      <c r="L64" s="68"/>
      <c r="M64" s="68"/>
    </row>
    <row r="65" spans="3:17">
      <c r="F65" s="68"/>
      <c r="G65" s="68"/>
      <c r="H65" s="68"/>
      <c r="I65" s="68"/>
      <c r="J65" s="68"/>
      <c r="K65" s="68"/>
      <c r="L65" s="68"/>
      <c r="M65" s="68"/>
    </row>
    <row r="66" spans="3:17" ht="12.75" customHeight="1">
      <c r="C66" s="1086" t="s">
        <v>688</v>
      </c>
      <c r="D66" s="33"/>
      <c r="E66" s="48"/>
      <c r="F66" s="49"/>
      <c r="G66" s="77"/>
      <c r="H66" s="49"/>
      <c r="I66" s="1097" t="s">
        <v>32</v>
      </c>
      <c r="J66" s="1097"/>
      <c r="K66" s="55" t="s">
        <v>21</v>
      </c>
      <c r="L66" s="57"/>
      <c r="M66" s="49"/>
    </row>
    <row r="67" spans="3:17" ht="12.75" customHeight="1">
      <c r="C67" s="1086"/>
      <c r="D67" s="33"/>
      <c r="E67" s="52"/>
      <c r="F67" s="49" t="s">
        <v>18</v>
      </c>
      <c r="G67" s="77" t="s">
        <v>36</v>
      </c>
      <c r="H67" s="49" t="s">
        <v>19</v>
      </c>
      <c r="I67" s="54"/>
      <c r="J67" s="54" t="s">
        <v>20</v>
      </c>
      <c r="K67" s="78"/>
      <c r="L67" s="1099" t="s">
        <v>168</v>
      </c>
      <c r="M67" s="49" t="s">
        <v>22</v>
      </c>
    </row>
    <row r="68" spans="3:17" ht="12.75" customHeight="1">
      <c r="C68" s="1086"/>
      <c r="D68" s="33"/>
      <c r="E68" s="19" t="s">
        <v>12</v>
      </c>
      <c r="F68" s="55" t="s">
        <v>34</v>
      </c>
      <c r="G68" s="50" t="s">
        <v>9</v>
      </c>
      <c r="H68" s="50" t="s">
        <v>130</v>
      </c>
      <c r="I68" s="50" t="s">
        <v>415</v>
      </c>
      <c r="J68" s="459" t="s">
        <v>416</v>
      </c>
      <c r="K68" s="56" t="s">
        <v>169</v>
      </c>
      <c r="L68" s="1100"/>
      <c r="M68" s="50" t="s">
        <v>48</v>
      </c>
    </row>
    <row r="69" spans="3:17" ht="12.75" customHeight="1">
      <c r="C69" s="1086"/>
      <c r="E69" s="834" t="s">
        <v>71</v>
      </c>
      <c r="F69" s="869">
        <v>386.08</v>
      </c>
      <c r="G69" s="888">
        <v>173.55199999999999</v>
      </c>
      <c r="H69" s="888">
        <v>1054</v>
      </c>
      <c r="I69" s="897">
        <f t="shared" ref="I69:I100" si="5">(G69/((M69/100)*F69*8.76))*100</f>
        <v>5.5761873621641529</v>
      </c>
      <c r="J69" s="898">
        <f t="shared" ref="J69:J85" si="6">((G69/(F69/1000))/H69)*100</f>
        <v>42.649280345000321</v>
      </c>
      <c r="K69" s="899">
        <v>7.6885464231353495</v>
      </c>
      <c r="L69" s="899">
        <v>0.28538812785388118</v>
      </c>
      <c r="M69" s="872">
        <f t="shared" ref="M69:M120" si="7">100-K69-L69</f>
        <v>92.026065449010773</v>
      </c>
      <c r="N69" s="114"/>
      <c r="O69" s="114"/>
      <c r="P69" s="114"/>
      <c r="Q69" s="114"/>
    </row>
    <row r="70" spans="3:17" ht="12.75" customHeight="1">
      <c r="C70" s="1086"/>
      <c r="E70" s="834" t="s">
        <v>72</v>
      </c>
      <c r="F70" s="869">
        <v>372.66</v>
      </c>
      <c r="G70" s="888">
        <v>872.26400000000001</v>
      </c>
      <c r="H70" s="888">
        <v>3738</v>
      </c>
      <c r="I70" s="897">
        <f t="shared" si="5"/>
        <v>31.190482124528714</v>
      </c>
      <c r="J70" s="898">
        <f t="shared" si="6"/>
        <v>62.617521276406649</v>
      </c>
      <c r="K70" s="899">
        <v>0</v>
      </c>
      <c r="L70" s="899">
        <v>14.333904109588671</v>
      </c>
      <c r="M70" s="872">
        <f t="shared" si="7"/>
        <v>85.666095890411327</v>
      </c>
      <c r="N70" s="114"/>
      <c r="O70" s="114"/>
      <c r="P70" s="114"/>
      <c r="Q70" s="114"/>
    </row>
    <row r="71" spans="3:17" ht="12.75" customHeight="1">
      <c r="E71" s="834" t="s">
        <v>154</v>
      </c>
      <c r="F71" s="869">
        <v>820.54</v>
      </c>
      <c r="G71" s="905">
        <v>28.940999999999999</v>
      </c>
      <c r="H71" s="888">
        <v>152</v>
      </c>
      <c r="I71" s="897">
        <f t="shared" si="5"/>
        <v>0.43181702003770461</v>
      </c>
      <c r="J71" s="898">
        <f t="shared" si="6"/>
        <v>23.204391716366501</v>
      </c>
      <c r="K71" s="899">
        <v>0</v>
      </c>
      <c r="L71" s="899">
        <v>6.7583577673483219</v>
      </c>
      <c r="M71" s="872">
        <f t="shared" si="7"/>
        <v>93.241642232651685</v>
      </c>
      <c r="N71" s="114"/>
      <c r="O71" s="114"/>
      <c r="P71" s="114"/>
      <c r="Q71" s="114"/>
    </row>
    <row r="72" spans="3:17" ht="12.75" customHeight="1">
      <c r="E72" s="834" t="s">
        <v>73</v>
      </c>
      <c r="F72" s="869">
        <v>786.42</v>
      </c>
      <c r="G72" s="888">
        <v>155.43199999999999</v>
      </c>
      <c r="H72" s="888">
        <v>641</v>
      </c>
      <c r="I72" s="897">
        <f t="shared" si="5"/>
        <v>2.2783207427122054</v>
      </c>
      <c r="J72" s="898">
        <f t="shared" si="6"/>
        <v>30.833857143100857</v>
      </c>
      <c r="K72" s="899">
        <v>0.31934891104505087</v>
      </c>
      <c r="L72" s="899">
        <v>0.65062006034165187</v>
      </c>
      <c r="M72" s="872">
        <f t="shared" si="7"/>
        <v>99.030031028613294</v>
      </c>
      <c r="N72" s="114"/>
      <c r="O72" s="114"/>
      <c r="P72" s="114"/>
      <c r="Q72" s="114"/>
    </row>
    <row r="73" spans="3:17" ht="12.75" customHeight="1">
      <c r="E73" s="834" t="s">
        <v>62</v>
      </c>
      <c r="F73" s="869">
        <v>389.29</v>
      </c>
      <c r="G73" s="869">
        <v>0.80200000000000005</v>
      </c>
      <c r="H73" s="869">
        <v>11</v>
      </c>
      <c r="I73" s="897">
        <f t="shared" si="5"/>
        <v>2.4163841581659351E-2</v>
      </c>
      <c r="J73" s="898">
        <f t="shared" si="6"/>
        <v>18.728734596082845</v>
      </c>
      <c r="K73" s="899">
        <v>2.6223363774733568</v>
      </c>
      <c r="L73" s="899">
        <v>5.1179604261796047E-2</v>
      </c>
      <c r="M73" s="872">
        <f t="shared" si="7"/>
        <v>97.32648401826485</v>
      </c>
      <c r="N73" s="114"/>
      <c r="O73" s="114"/>
      <c r="P73" s="114"/>
      <c r="Q73" s="114"/>
    </row>
    <row r="74" spans="3:17" ht="12.75" customHeight="1">
      <c r="E74" s="834" t="s">
        <v>63</v>
      </c>
      <c r="F74" s="869">
        <v>373.24</v>
      </c>
      <c r="G74" s="869">
        <v>6.65</v>
      </c>
      <c r="H74" s="869">
        <v>45</v>
      </c>
      <c r="I74" s="897">
        <f t="shared" si="5"/>
        <v>0.21351989644024308</v>
      </c>
      <c r="J74" s="898">
        <f t="shared" si="6"/>
        <v>39.593231641243641</v>
      </c>
      <c r="K74" s="899">
        <v>4.7442922374429282</v>
      </c>
      <c r="L74" s="899">
        <v>0</v>
      </c>
      <c r="M74" s="872">
        <f t="shared" si="7"/>
        <v>95.255707762557066</v>
      </c>
      <c r="N74" s="114"/>
      <c r="O74" s="114"/>
      <c r="P74" s="114"/>
      <c r="Q74" s="114"/>
    </row>
    <row r="75" spans="3:17" ht="12.75" customHeight="1">
      <c r="E75" s="834" t="s">
        <v>74</v>
      </c>
      <c r="F75" s="869">
        <v>822.86</v>
      </c>
      <c r="G75" s="869">
        <v>74.801000000000002</v>
      </c>
      <c r="H75" s="869">
        <v>342</v>
      </c>
      <c r="I75" s="897">
        <f t="shared" si="5"/>
        <v>1.2023880511724452</v>
      </c>
      <c r="J75" s="898">
        <f t="shared" si="6"/>
        <v>26.580022636779749</v>
      </c>
      <c r="K75" s="899">
        <v>7.5960899877328831</v>
      </c>
      <c r="L75" s="899">
        <v>6.0995583081778326</v>
      </c>
      <c r="M75" s="872">
        <f t="shared" si="7"/>
        <v>86.304351704089285</v>
      </c>
      <c r="N75" s="114"/>
      <c r="O75" s="114"/>
      <c r="P75" s="114"/>
      <c r="Q75" s="114"/>
    </row>
    <row r="76" spans="3:17" ht="12.75" customHeight="1">
      <c r="E76" s="834" t="s">
        <v>131</v>
      </c>
      <c r="F76" s="869">
        <v>394.64</v>
      </c>
      <c r="G76" s="869">
        <v>16.536000000000001</v>
      </c>
      <c r="H76" s="869">
        <v>81</v>
      </c>
      <c r="I76" s="897">
        <f t="shared" si="5"/>
        <v>0.53090025800399943</v>
      </c>
      <c r="J76" s="898">
        <f t="shared" si="6"/>
        <v>51.730222011997803</v>
      </c>
      <c r="K76" s="899">
        <v>9.3150684931508767</v>
      </c>
      <c r="L76" s="899">
        <v>0.58751902587518989</v>
      </c>
      <c r="M76" s="872">
        <f t="shared" si="7"/>
        <v>90.097412480973929</v>
      </c>
      <c r="N76" s="114"/>
      <c r="O76" s="114"/>
      <c r="P76" s="114"/>
      <c r="Q76" s="114"/>
    </row>
    <row r="77" spans="3:17" ht="12.75" customHeight="1">
      <c r="E77" s="834" t="s">
        <v>132</v>
      </c>
      <c r="F77" s="869">
        <v>390.06</v>
      </c>
      <c r="G77" s="869">
        <v>145.916</v>
      </c>
      <c r="H77" s="869">
        <v>531</v>
      </c>
      <c r="I77" s="897">
        <f t="shared" si="5"/>
        <v>4.2910817815789182</v>
      </c>
      <c r="J77" s="898">
        <f t="shared" si="6"/>
        <v>70.449348031154216</v>
      </c>
      <c r="K77" s="899">
        <v>0.14136225266362248</v>
      </c>
      <c r="L77" s="899">
        <v>0.34087557149815223</v>
      </c>
      <c r="M77" s="872">
        <f t="shared" si="7"/>
        <v>99.517762175838229</v>
      </c>
      <c r="N77" s="114"/>
      <c r="O77" s="114"/>
      <c r="P77" s="114"/>
      <c r="Q77" s="114"/>
    </row>
    <row r="78" spans="3:17" ht="12.75" customHeight="1">
      <c r="C78" s="95"/>
      <c r="E78" s="834" t="s">
        <v>70</v>
      </c>
      <c r="F78" s="869">
        <v>785.25</v>
      </c>
      <c r="G78" s="869">
        <v>2798.9940000000001</v>
      </c>
      <c r="H78" s="869">
        <v>7938</v>
      </c>
      <c r="I78" s="897">
        <f t="shared" si="5"/>
        <v>44.735502545893986</v>
      </c>
      <c r="J78" s="898">
        <f t="shared" si="6"/>
        <v>44.90378273068044</v>
      </c>
      <c r="K78" s="899">
        <v>5.4313999530925274</v>
      </c>
      <c r="L78" s="899">
        <v>3.6112925795573512</v>
      </c>
      <c r="M78" s="872">
        <f t="shared" si="7"/>
        <v>90.95730746735012</v>
      </c>
      <c r="N78" s="114"/>
      <c r="O78" s="114"/>
      <c r="P78" s="114"/>
      <c r="Q78" s="114"/>
    </row>
    <row r="79" spans="3:17" ht="12.75" customHeight="1">
      <c r="E79" s="834" t="s">
        <v>55</v>
      </c>
      <c r="F79" s="869">
        <v>411.99</v>
      </c>
      <c r="G79" s="869">
        <v>259.36399999999998</v>
      </c>
      <c r="H79" s="869">
        <v>1588</v>
      </c>
      <c r="I79" s="897">
        <f t="shared" si="5"/>
        <v>7.4059779328961435</v>
      </c>
      <c r="J79" s="898">
        <f t="shared" si="6"/>
        <v>39.643548610256424</v>
      </c>
      <c r="K79" s="899">
        <v>0</v>
      </c>
      <c r="L79" s="899">
        <v>2.9631922949763601</v>
      </c>
      <c r="M79" s="872">
        <f t="shared" si="7"/>
        <v>97.036807705023634</v>
      </c>
      <c r="N79" s="114"/>
      <c r="O79" s="114"/>
      <c r="P79" s="114"/>
      <c r="Q79" s="114"/>
    </row>
    <row r="80" spans="3:17" ht="12.75" customHeight="1">
      <c r="E80" s="834" t="s">
        <v>56</v>
      </c>
      <c r="F80" s="869">
        <v>399.75</v>
      </c>
      <c r="G80" s="869">
        <v>2207.5880000000002</v>
      </c>
      <c r="H80" s="869">
        <v>8407</v>
      </c>
      <c r="I80" s="897">
        <f t="shared" si="5"/>
        <v>65.302708678328941</v>
      </c>
      <c r="J80" s="898">
        <f t="shared" si="6"/>
        <v>65.688372944521291</v>
      </c>
      <c r="K80" s="899">
        <v>2.4543378995433787</v>
      </c>
      <c r="L80" s="899">
        <v>1.0085616438356169</v>
      </c>
      <c r="M80" s="872">
        <f t="shared" si="7"/>
        <v>96.537100456621005</v>
      </c>
      <c r="N80" s="114"/>
      <c r="O80" s="114"/>
      <c r="P80" s="114"/>
      <c r="Q80" s="114"/>
    </row>
    <row r="81" spans="5:17" ht="12.75" customHeight="1">
      <c r="E81" s="834" t="s">
        <v>147</v>
      </c>
      <c r="F81" s="869">
        <v>859.07</v>
      </c>
      <c r="G81" s="869">
        <v>627.73299999999995</v>
      </c>
      <c r="H81" s="869">
        <v>3569</v>
      </c>
      <c r="I81" s="897">
        <f t="shared" si="5"/>
        <v>8.6168003038559764</v>
      </c>
      <c r="J81" s="898">
        <f t="shared" si="6"/>
        <v>20.473866121777128</v>
      </c>
      <c r="K81" s="899">
        <v>1.8264840182648481</v>
      </c>
      <c r="L81" s="899">
        <v>1.3688540312761521</v>
      </c>
      <c r="M81" s="872">
        <f t="shared" si="7"/>
        <v>96.804661950458993</v>
      </c>
      <c r="N81" s="114"/>
      <c r="O81" s="114"/>
      <c r="P81" s="114"/>
      <c r="Q81" s="114"/>
    </row>
    <row r="82" spans="5:17" ht="12.75" customHeight="1">
      <c r="E82" s="834" t="s">
        <v>64</v>
      </c>
      <c r="F82" s="869">
        <v>392.68</v>
      </c>
      <c r="G82" s="869">
        <v>0</v>
      </c>
      <c r="H82" s="869">
        <v>0</v>
      </c>
      <c r="I82" s="897">
        <f t="shared" si="5"/>
        <v>0</v>
      </c>
      <c r="J82" s="898">
        <v>0</v>
      </c>
      <c r="K82" s="899">
        <v>100.00000000001334</v>
      </c>
      <c r="L82" s="899">
        <v>0</v>
      </c>
      <c r="M82" s="872">
        <f t="shared" si="7"/>
        <v>-1.3343992577574681E-11</v>
      </c>
      <c r="N82" s="114"/>
      <c r="O82" s="114"/>
      <c r="P82" s="114"/>
      <c r="Q82" s="114"/>
    </row>
    <row r="83" spans="5:17" ht="12.75" customHeight="1">
      <c r="E83" s="834" t="s">
        <v>65</v>
      </c>
      <c r="F83" s="869">
        <v>387.98</v>
      </c>
      <c r="G83" s="869">
        <v>0</v>
      </c>
      <c r="H83" s="869">
        <v>0</v>
      </c>
      <c r="I83" s="897">
        <f t="shared" si="5"/>
        <v>0</v>
      </c>
      <c r="J83" s="898">
        <v>0</v>
      </c>
      <c r="K83" s="899">
        <v>99.999999999995651</v>
      </c>
      <c r="L83" s="899">
        <v>0</v>
      </c>
      <c r="M83" s="872">
        <f t="shared" si="7"/>
        <v>4.3485215428518131E-12</v>
      </c>
      <c r="N83" s="114"/>
      <c r="O83" s="114"/>
      <c r="P83" s="114"/>
      <c r="Q83" s="114"/>
    </row>
    <row r="84" spans="5:17" ht="12.75" customHeight="1">
      <c r="E84" s="834" t="s">
        <v>78</v>
      </c>
      <c r="F84" s="869">
        <v>418.22</v>
      </c>
      <c r="G84" s="869">
        <v>979.80499999999995</v>
      </c>
      <c r="H84" s="869">
        <v>3623</v>
      </c>
      <c r="I84" s="897">
        <f t="shared" si="5"/>
        <v>27.155004913054746</v>
      </c>
      <c r="J84" s="898">
        <f t="shared" si="6"/>
        <v>64.664588707529617</v>
      </c>
      <c r="K84" s="899">
        <v>1.0000000000000009</v>
      </c>
      <c r="L84" s="899">
        <v>0.51255707762557079</v>
      </c>
      <c r="M84" s="872">
        <f t="shared" si="7"/>
        <v>98.487442922374427</v>
      </c>
      <c r="N84" s="114"/>
      <c r="O84" s="114"/>
      <c r="P84" s="114"/>
      <c r="Q84" s="114"/>
    </row>
    <row r="85" spans="5:17" ht="12.75" customHeight="1">
      <c r="E85" s="834" t="s">
        <v>79</v>
      </c>
      <c r="F85" s="869">
        <v>417.83</v>
      </c>
      <c r="G85" s="869">
        <v>696.04200000000003</v>
      </c>
      <c r="H85" s="869">
        <v>2741</v>
      </c>
      <c r="I85" s="897">
        <f t="shared" si="5"/>
        <v>20.058319415337046</v>
      </c>
      <c r="J85" s="898">
        <f t="shared" si="6"/>
        <v>60.775255290221317</v>
      </c>
      <c r="K85" s="899">
        <v>2.0369101978691089</v>
      </c>
      <c r="L85" s="899">
        <v>3.1567940438150686</v>
      </c>
      <c r="M85" s="872">
        <f t="shared" si="7"/>
        <v>94.806295758315827</v>
      </c>
      <c r="N85" s="114"/>
      <c r="O85" s="114"/>
      <c r="P85" s="114"/>
      <c r="Q85" s="114"/>
    </row>
    <row r="86" spans="5:17" ht="12.75" customHeight="1">
      <c r="E86" s="834" t="s">
        <v>80</v>
      </c>
      <c r="F86" s="869">
        <v>412.77</v>
      </c>
      <c r="G86" s="869">
        <v>508.714</v>
      </c>
      <c r="H86" s="869">
        <v>2032</v>
      </c>
      <c r="I86" s="897">
        <f t="shared" si="5"/>
        <v>14.62089821238359</v>
      </c>
      <c r="J86" s="898">
        <f>((G86/(F86/1000))/H86)*100</f>
        <v>60.651543947659938</v>
      </c>
      <c r="K86" s="899">
        <v>2.559170471841707</v>
      </c>
      <c r="L86" s="899">
        <v>1.2159436834094357</v>
      </c>
      <c r="M86" s="872">
        <f t="shared" si="7"/>
        <v>96.224885844748854</v>
      </c>
      <c r="N86" s="114"/>
      <c r="O86" s="114"/>
      <c r="P86" s="114"/>
      <c r="Q86" s="114"/>
    </row>
    <row r="87" spans="5:17" ht="12.75" customHeight="1">
      <c r="E87" s="834" t="s">
        <v>53</v>
      </c>
      <c r="F87" s="869">
        <v>424.91</v>
      </c>
      <c r="G87" s="869">
        <v>181.74199999999999</v>
      </c>
      <c r="H87" s="869">
        <v>901</v>
      </c>
      <c r="I87" s="897">
        <f t="shared" si="5"/>
        <v>5.0945591862682642</v>
      </c>
      <c r="J87" s="898">
        <f t="shared" ref="J87:J90" si="8">((G87/(F87/1000))/H87)*100</f>
        <v>47.471566153422685</v>
      </c>
      <c r="K87" s="899">
        <v>3.4360730593607509</v>
      </c>
      <c r="L87" s="899">
        <v>0.72374429223744241</v>
      </c>
      <c r="M87" s="872">
        <f t="shared" si="7"/>
        <v>95.840182648401807</v>
      </c>
      <c r="N87" s="114"/>
      <c r="O87" s="114"/>
      <c r="P87" s="114"/>
      <c r="Q87" s="114"/>
    </row>
    <row r="88" spans="5:17" ht="12.75" customHeight="1">
      <c r="E88" s="834" t="s">
        <v>61</v>
      </c>
      <c r="F88" s="869">
        <v>378.95</v>
      </c>
      <c r="G88" s="869">
        <v>0</v>
      </c>
      <c r="H88" s="869">
        <v>0</v>
      </c>
      <c r="I88" s="897">
        <f t="shared" si="5"/>
        <v>0</v>
      </c>
      <c r="J88" s="898">
        <v>0</v>
      </c>
      <c r="K88" s="899">
        <v>1.7465753424657491</v>
      </c>
      <c r="L88" s="899">
        <v>1.9777562942786362</v>
      </c>
      <c r="M88" s="872">
        <f t="shared" si="7"/>
        <v>96.275668363255619</v>
      </c>
      <c r="N88" s="114"/>
      <c r="O88" s="114"/>
      <c r="P88" s="114"/>
      <c r="Q88" s="114"/>
    </row>
    <row r="89" spans="5:17" ht="12.75" customHeight="1">
      <c r="E89" s="834" t="s">
        <v>138</v>
      </c>
      <c r="F89" s="869">
        <v>418.46</v>
      </c>
      <c r="G89" s="869">
        <v>187.893</v>
      </c>
      <c r="H89" s="869">
        <v>969</v>
      </c>
      <c r="I89" s="897">
        <f t="shared" si="5"/>
        <v>5.3976473827613569</v>
      </c>
      <c r="J89" s="898">
        <f t="shared" si="8"/>
        <v>46.337529218515954</v>
      </c>
      <c r="K89" s="899">
        <v>1.9178082191780805</v>
      </c>
      <c r="L89" s="899">
        <v>3.1205894214861036</v>
      </c>
      <c r="M89" s="872">
        <f t="shared" si="7"/>
        <v>94.961602359335814</v>
      </c>
      <c r="N89" s="114"/>
      <c r="O89" s="114"/>
      <c r="P89" s="114"/>
      <c r="Q89" s="114"/>
    </row>
    <row r="90" spans="5:17" ht="12.75" customHeight="1">
      <c r="E90" s="834" t="s">
        <v>54</v>
      </c>
      <c r="F90" s="869">
        <v>782</v>
      </c>
      <c r="G90" s="869">
        <v>8.5660000000000007</v>
      </c>
      <c r="H90" s="869">
        <v>53</v>
      </c>
      <c r="I90" s="897">
        <f t="shared" si="5"/>
        <v>0.14903892944045849</v>
      </c>
      <c r="J90" s="898">
        <f t="shared" si="8"/>
        <v>20.667856970515853</v>
      </c>
      <c r="K90" s="899">
        <v>0</v>
      </c>
      <c r="L90" s="899">
        <v>16.098932118012179</v>
      </c>
      <c r="M90" s="872">
        <f t="shared" si="7"/>
        <v>83.901067881987814</v>
      </c>
      <c r="N90" s="114"/>
      <c r="O90" s="114"/>
      <c r="P90" s="114"/>
      <c r="Q90" s="114"/>
    </row>
    <row r="91" spans="5:17" ht="12.75" customHeight="1">
      <c r="E91" s="834" t="s">
        <v>139</v>
      </c>
      <c r="F91" s="869">
        <v>839.35</v>
      </c>
      <c r="G91" s="869">
        <v>333.83300000000003</v>
      </c>
      <c r="H91" s="869">
        <v>1695</v>
      </c>
      <c r="I91" s="897">
        <f t="shared" si="5"/>
        <v>4.9514156109141716</v>
      </c>
      <c r="J91" s="898">
        <f t="shared" ref="J91:J102" si="9">((G91/(F91/1000))/H91)*100</f>
        <v>23.464778985986666</v>
      </c>
      <c r="K91" s="899">
        <v>0</v>
      </c>
      <c r="L91" s="899">
        <v>8.3035161476604635</v>
      </c>
      <c r="M91" s="872">
        <f t="shared" si="7"/>
        <v>91.69648385233954</v>
      </c>
      <c r="N91" s="114"/>
      <c r="O91" s="114"/>
      <c r="P91" s="114"/>
      <c r="Q91" s="114"/>
    </row>
    <row r="92" spans="5:17" ht="12.75" customHeight="1">
      <c r="E92" s="834" t="s">
        <v>84</v>
      </c>
      <c r="F92" s="869">
        <v>790.68</v>
      </c>
      <c r="G92" s="869">
        <v>143.358</v>
      </c>
      <c r="H92" s="869">
        <v>837</v>
      </c>
      <c r="I92" s="897">
        <f t="shared" si="5"/>
        <v>2.0697461037525531</v>
      </c>
      <c r="J92" s="898">
        <f t="shared" si="9"/>
        <v>21.661858863646792</v>
      </c>
      <c r="K92" s="899">
        <v>0</v>
      </c>
      <c r="L92" s="899">
        <v>0</v>
      </c>
      <c r="M92" s="872">
        <f t="shared" si="7"/>
        <v>100</v>
      </c>
      <c r="N92" s="114"/>
      <c r="O92" s="114"/>
      <c r="P92" s="114"/>
      <c r="Q92" s="114"/>
    </row>
    <row r="93" spans="5:17" ht="12.75" customHeight="1">
      <c r="E93" s="834" t="s">
        <v>85</v>
      </c>
      <c r="F93" s="869">
        <v>390.94</v>
      </c>
      <c r="G93" s="869">
        <v>173.434</v>
      </c>
      <c r="H93" s="869">
        <v>1040</v>
      </c>
      <c r="I93" s="897">
        <f t="shared" si="5"/>
        <v>5.0673825336720153</v>
      </c>
      <c r="J93" s="898">
        <f t="shared" si="9"/>
        <v>42.657047510733491</v>
      </c>
      <c r="K93" s="899">
        <v>0</v>
      </c>
      <c r="L93" s="899">
        <v>6.069254185692545E-2</v>
      </c>
      <c r="M93" s="872">
        <f t="shared" si="7"/>
        <v>99.939307458143077</v>
      </c>
      <c r="N93" s="114"/>
      <c r="O93" s="114"/>
      <c r="P93" s="114"/>
      <c r="Q93" s="114"/>
    </row>
    <row r="94" spans="5:17" ht="12.75" customHeight="1">
      <c r="E94" s="834" t="s">
        <v>86</v>
      </c>
      <c r="F94" s="869">
        <v>402.68</v>
      </c>
      <c r="G94" s="869">
        <v>20.181999999999999</v>
      </c>
      <c r="H94" s="869">
        <v>131</v>
      </c>
      <c r="I94" s="897">
        <f t="shared" si="5"/>
        <v>0.57299496793275284</v>
      </c>
      <c r="J94" s="898">
        <f t="shared" si="9"/>
        <v>38.258932328968434</v>
      </c>
      <c r="K94" s="899">
        <v>0</v>
      </c>
      <c r="L94" s="899">
        <v>0.14973363774733636</v>
      </c>
      <c r="M94" s="872">
        <f t="shared" si="7"/>
        <v>99.850266362252668</v>
      </c>
      <c r="N94" s="114"/>
      <c r="O94" s="114"/>
      <c r="P94" s="114"/>
      <c r="Q94" s="114"/>
    </row>
    <row r="95" spans="5:17" ht="12.75" customHeight="1">
      <c r="E95" s="834" t="s">
        <v>87</v>
      </c>
      <c r="F95" s="869">
        <v>401.37</v>
      </c>
      <c r="G95" s="869">
        <v>24.657</v>
      </c>
      <c r="H95" s="869">
        <v>161</v>
      </c>
      <c r="I95" s="897">
        <f t="shared" si="5"/>
        <v>0.70251731636448855</v>
      </c>
      <c r="J95" s="898">
        <f t="shared" si="9"/>
        <v>38.156580791534331</v>
      </c>
      <c r="K95" s="899">
        <v>0</v>
      </c>
      <c r="L95" s="899">
        <v>0.17617960426179596</v>
      </c>
      <c r="M95" s="872">
        <f t="shared" si="7"/>
        <v>99.82382039573821</v>
      </c>
      <c r="N95" s="114"/>
      <c r="O95" s="114"/>
      <c r="P95" s="114"/>
      <c r="Q95" s="114"/>
    </row>
    <row r="96" spans="5:17" ht="12.75" customHeight="1">
      <c r="E96" s="834" t="s">
        <v>88</v>
      </c>
      <c r="F96" s="869">
        <v>395.2</v>
      </c>
      <c r="G96" s="869">
        <v>107.122</v>
      </c>
      <c r="H96" s="869">
        <v>584</v>
      </c>
      <c r="I96" s="897">
        <f t="shared" si="5"/>
        <v>3.0976685716538945</v>
      </c>
      <c r="J96" s="898">
        <f t="shared" si="9"/>
        <v>46.413988408851424</v>
      </c>
      <c r="K96" s="899">
        <v>0</v>
      </c>
      <c r="L96" s="899">
        <v>0.10984641034884363</v>
      </c>
      <c r="M96" s="872">
        <f t="shared" si="7"/>
        <v>99.890153589651163</v>
      </c>
      <c r="N96" s="114"/>
      <c r="O96" s="114"/>
      <c r="P96" s="114"/>
      <c r="Q96" s="114"/>
    </row>
    <row r="97" spans="5:17" ht="12.75" customHeight="1">
      <c r="E97" s="834" t="s">
        <v>140</v>
      </c>
      <c r="F97" s="869">
        <v>804.36</v>
      </c>
      <c r="G97" s="869">
        <v>27.867000000000001</v>
      </c>
      <c r="H97" s="869">
        <v>162</v>
      </c>
      <c r="I97" s="897">
        <f t="shared" si="5"/>
        <v>0.45638146143133512</v>
      </c>
      <c r="J97" s="898">
        <f t="shared" si="9"/>
        <v>21.385762409682052</v>
      </c>
      <c r="K97" s="899">
        <v>13.067957712657938</v>
      </c>
      <c r="L97" s="899">
        <v>0.27424389342164357</v>
      </c>
      <c r="M97" s="872">
        <f t="shared" si="7"/>
        <v>86.657798393920416</v>
      </c>
      <c r="N97" s="114"/>
      <c r="O97" s="114"/>
      <c r="P97" s="114"/>
      <c r="Q97" s="114"/>
    </row>
    <row r="98" spans="5:17" ht="12.75" customHeight="1">
      <c r="E98" s="834" t="s">
        <v>141</v>
      </c>
      <c r="F98" s="869">
        <v>274.64</v>
      </c>
      <c r="G98" s="869">
        <v>38.946406000000003</v>
      </c>
      <c r="H98" s="869">
        <v>729</v>
      </c>
      <c r="I98" s="897">
        <f t="shared" si="5"/>
        <v>1.6590582851802718</v>
      </c>
      <c r="J98" s="898">
        <f t="shared" si="9"/>
        <v>19.452528852335739</v>
      </c>
      <c r="K98" s="899">
        <v>2.241051458369637</v>
      </c>
      <c r="L98" s="899">
        <v>0.18410881647861366</v>
      </c>
      <c r="M98" s="872">
        <f t="shared" si="7"/>
        <v>97.574839725151747</v>
      </c>
      <c r="N98" s="114"/>
      <c r="O98" s="114"/>
      <c r="P98" s="114"/>
      <c r="Q98" s="114"/>
    </row>
    <row r="99" spans="5:17" ht="12.75" customHeight="1">
      <c r="E99" s="834" t="s">
        <v>89</v>
      </c>
      <c r="F99" s="869">
        <v>815.64</v>
      </c>
      <c r="G99" s="869">
        <v>4.9700000000000005E-4</v>
      </c>
      <c r="H99" s="869">
        <v>0</v>
      </c>
      <c r="I99" s="897">
        <f t="shared" si="5"/>
        <v>7.6401160152693108E-6</v>
      </c>
      <c r="J99" s="898">
        <v>0</v>
      </c>
      <c r="K99" s="899">
        <v>8.9554794520549148</v>
      </c>
      <c r="L99" s="899">
        <v>0</v>
      </c>
      <c r="M99" s="872">
        <f t="shared" si="7"/>
        <v>91.044520547945083</v>
      </c>
      <c r="N99" s="114"/>
      <c r="O99" s="114"/>
      <c r="P99" s="114"/>
      <c r="Q99" s="114"/>
    </row>
    <row r="100" spans="5:17" ht="12.75" customHeight="1">
      <c r="E100" s="834" t="s">
        <v>153</v>
      </c>
      <c r="F100" s="869">
        <v>415.51</v>
      </c>
      <c r="G100" s="869">
        <v>1213.7940000000001</v>
      </c>
      <c r="H100" s="869">
        <v>4610</v>
      </c>
      <c r="I100" s="897">
        <f t="shared" si="5"/>
        <v>33.767757025762592</v>
      </c>
      <c r="J100" s="898">
        <f t="shared" si="9"/>
        <v>63.366917408713576</v>
      </c>
      <c r="K100" s="899">
        <v>1.0958904109589034</v>
      </c>
      <c r="L100" s="899">
        <v>0.14954337899543382</v>
      </c>
      <c r="M100" s="872">
        <f t="shared" si="7"/>
        <v>98.754566210045667</v>
      </c>
      <c r="N100" s="114"/>
      <c r="O100" s="114"/>
      <c r="P100" s="114"/>
      <c r="Q100" s="114"/>
    </row>
    <row r="101" spans="5:17" ht="12.75" customHeight="1">
      <c r="E101" s="834" t="s">
        <v>66</v>
      </c>
      <c r="F101" s="869">
        <v>386.79</v>
      </c>
      <c r="G101" s="869">
        <v>127.877</v>
      </c>
      <c r="H101" s="869">
        <v>554</v>
      </c>
      <c r="I101" s="897">
        <f t="shared" ref="I101:I120" si="10">(G101/((M101/100)*F101*8.76))*100</f>
        <v>3.8493261669311578</v>
      </c>
      <c r="J101" s="898">
        <f t="shared" si="9"/>
        <v>59.677062423354378</v>
      </c>
      <c r="K101" s="899">
        <v>0</v>
      </c>
      <c r="L101" s="899">
        <v>1.9543378995433833</v>
      </c>
      <c r="M101" s="872">
        <f t="shared" si="7"/>
        <v>98.04566210045661</v>
      </c>
      <c r="N101" s="114"/>
      <c r="O101" s="114"/>
      <c r="P101" s="114"/>
      <c r="Q101" s="114"/>
    </row>
    <row r="102" spans="5:17" ht="12.75" customHeight="1">
      <c r="E102" s="834" t="s">
        <v>67</v>
      </c>
      <c r="F102" s="869">
        <v>389.19</v>
      </c>
      <c r="G102" s="869">
        <v>381.84</v>
      </c>
      <c r="H102" s="869">
        <v>1624</v>
      </c>
      <c r="I102" s="897">
        <f t="shared" si="10"/>
        <v>11.496471460535963</v>
      </c>
      <c r="J102" s="898">
        <f t="shared" si="9"/>
        <v>60.413461987553539</v>
      </c>
      <c r="K102" s="899">
        <v>1.2785388127853885</v>
      </c>
      <c r="L102" s="899">
        <v>1.3007990867579915</v>
      </c>
      <c r="M102" s="872">
        <f t="shared" si="7"/>
        <v>97.420662100456624</v>
      </c>
      <c r="N102" s="114"/>
      <c r="O102" s="114"/>
      <c r="P102" s="114"/>
      <c r="Q102" s="114"/>
    </row>
    <row r="103" spans="5:17" ht="12.75" customHeight="1">
      <c r="E103" s="834" t="s">
        <v>81</v>
      </c>
      <c r="F103" s="869">
        <v>391.02</v>
      </c>
      <c r="G103" s="869">
        <v>63.829000000000001</v>
      </c>
      <c r="H103" s="869">
        <v>285</v>
      </c>
      <c r="I103" s="897">
        <f t="shared" si="10"/>
        <v>2.5355524221397632</v>
      </c>
      <c r="J103" s="898">
        <f t="shared" ref="J103:J117" si="11">((G103/(F103/1000))/H103)*100</f>
        <v>57.276201603184475</v>
      </c>
      <c r="K103" s="899">
        <v>11.724885844748968</v>
      </c>
      <c r="L103" s="899">
        <v>14.782724505327499</v>
      </c>
      <c r="M103" s="872">
        <f t="shared" si="7"/>
        <v>73.492389649923538</v>
      </c>
      <c r="N103" s="114"/>
      <c r="O103" s="114"/>
      <c r="P103" s="114"/>
      <c r="Q103" s="114"/>
    </row>
    <row r="104" spans="5:17" ht="12.75" customHeight="1">
      <c r="E104" s="834" t="s">
        <v>133</v>
      </c>
      <c r="F104" s="869">
        <v>420.1</v>
      </c>
      <c r="G104" s="869">
        <v>289.75799999999998</v>
      </c>
      <c r="H104" s="869">
        <v>1597</v>
      </c>
      <c r="I104" s="897">
        <f t="shared" si="10"/>
        <v>8.1750176564573476</v>
      </c>
      <c r="J104" s="898">
        <f t="shared" si="11"/>
        <v>43.189466324101787</v>
      </c>
      <c r="K104" s="899">
        <v>1.8959284627092818</v>
      </c>
      <c r="L104" s="899">
        <v>1.7899543378995391</v>
      </c>
      <c r="M104" s="872">
        <f t="shared" si="7"/>
        <v>96.314117199391177</v>
      </c>
      <c r="N104" s="114"/>
      <c r="O104" s="114"/>
      <c r="P104" s="114"/>
      <c r="Q104" s="114"/>
    </row>
    <row r="105" spans="5:17" ht="12.75" customHeight="1">
      <c r="E105" s="834" t="s">
        <v>134</v>
      </c>
      <c r="F105" s="869">
        <v>414.03</v>
      </c>
      <c r="G105" s="869">
        <v>15.516999999999999</v>
      </c>
      <c r="H105" s="869">
        <v>120</v>
      </c>
      <c r="I105" s="897">
        <f t="shared" si="10"/>
        <v>0.43776271612510798</v>
      </c>
      <c r="J105" s="898">
        <f t="shared" si="11"/>
        <v>31.231633778550666</v>
      </c>
      <c r="K105" s="899">
        <v>1.632420091324198</v>
      </c>
      <c r="L105" s="899">
        <v>0.636415525114155</v>
      </c>
      <c r="M105" s="872">
        <f t="shared" si="7"/>
        <v>97.731164383561648</v>
      </c>
      <c r="N105" s="114"/>
      <c r="O105" s="114"/>
      <c r="P105" s="114"/>
      <c r="Q105" s="114"/>
    </row>
    <row r="106" spans="5:17" ht="12.75" customHeight="1">
      <c r="E106" s="834" t="s">
        <v>142</v>
      </c>
      <c r="F106" s="869">
        <v>855.67</v>
      </c>
      <c r="G106" s="869">
        <v>309.19</v>
      </c>
      <c r="H106" s="869">
        <v>1536</v>
      </c>
      <c r="I106" s="897">
        <f t="shared" si="10"/>
        <v>4.2028537420678465</v>
      </c>
      <c r="J106" s="898">
        <f t="shared" si="11"/>
        <v>23.524907139045037</v>
      </c>
      <c r="K106" s="899">
        <v>1.8350242163835135</v>
      </c>
      <c r="L106" s="899">
        <v>1.9394768203840517E-2</v>
      </c>
      <c r="M106" s="872">
        <f t="shared" si="7"/>
        <v>98.145581015412645</v>
      </c>
      <c r="N106" s="114"/>
      <c r="O106" s="114"/>
      <c r="P106" s="114"/>
      <c r="Q106" s="114"/>
    </row>
    <row r="107" spans="5:17" ht="12.75" customHeight="1">
      <c r="E107" s="834" t="s">
        <v>148</v>
      </c>
      <c r="F107" s="869">
        <v>434.84</v>
      </c>
      <c r="G107" s="869">
        <v>1121.106</v>
      </c>
      <c r="H107" s="869">
        <v>4289</v>
      </c>
      <c r="I107" s="897">
        <f t="shared" si="10"/>
        <v>29.669421240397913</v>
      </c>
      <c r="J107" s="898">
        <f t="shared" si="11"/>
        <v>60.111995270249885</v>
      </c>
      <c r="K107" s="899">
        <v>0</v>
      </c>
      <c r="L107" s="899">
        <v>0.80175038051750414</v>
      </c>
      <c r="M107" s="872">
        <f t="shared" si="7"/>
        <v>99.198249619482496</v>
      </c>
      <c r="N107" s="114"/>
      <c r="O107" s="114"/>
      <c r="P107" s="114"/>
      <c r="Q107" s="114"/>
    </row>
    <row r="108" spans="5:17" ht="12.75" customHeight="1">
      <c r="E108" s="834" t="s">
        <v>149</v>
      </c>
      <c r="F108" s="869">
        <v>431.46</v>
      </c>
      <c r="G108" s="869">
        <v>481.18900000000002</v>
      </c>
      <c r="H108" s="869">
        <v>2059</v>
      </c>
      <c r="I108" s="897">
        <f t="shared" si="10"/>
        <v>13.371937777471675</v>
      </c>
      <c r="J108" s="898">
        <f t="shared" si="11"/>
        <v>54.165007178153168</v>
      </c>
      <c r="K108" s="899">
        <v>3.2949010654490309</v>
      </c>
      <c r="L108" s="899">
        <v>1.4963850837138482</v>
      </c>
      <c r="M108" s="872">
        <f t="shared" si="7"/>
        <v>95.208713850837128</v>
      </c>
      <c r="N108" s="114"/>
      <c r="O108" s="114"/>
      <c r="P108" s="114"/>
      <c r="Q108" s="114"/>
    </row>
    <row r="109" spans="5:17" ht="12.75" customHeight="1">
      <c r="E109" s="834" t="s">
        <v>143</v>
      </c>
      <c r="F109" s="869">
        <v>391.31</v>
      </c>
      <c r="G109" s="869">
        <v>200.23699999999999</v>
      </c>
      <c r="H109" s="869">
        <v>846</v>
      </c>
      <c r="I109" s="897">
        <f t="shared" si="10"/>
        <v>6.7197490230370622</v>
      </c>
      <c r="J109" s="898">
        <f t="shared" si="11"/>
        <v>60.485743075647036</v>
      </c>
      <c r="K109" s="899">
        <v>12.370814307458074</v>
      </c>
      <c r="L109" s="899">
        <v>0.69987729426353784</v>
      </c>
      <c r="M109" s="872">
        <f t="shared" si="7"/>
        <v>86.92930839827838</v>
      </c>
      <c r="N109" s="114"/>
      <c r="O109" s="114"/>
      <c r="P109" s="114"/>
      <c r="Q109" s="114"/>
    </row>
    <row r="110" spans="5:17" ht="12.75" customHeight="1">
      <c r="E110" s="834" t="s">
        <v>135</v>
      </c>
      <c r="F110" s="869">
        <v>409.73</v>
      </c>
      <c r="G110" s="869">
        <v>867.50900000000001</v>
      </c>
      <c r="H110" s="869">
        <v>3406</v>
      </c>
      <c r="I110" s="897">
        <f t="shared" si="10"/>
        <v>24.184472008672323</v>
      </c>
      <c r="J110" s="898">
        <f t="shared" si="11"/>
        <v>62.162945080815213</v>
      </c>
      <c r="K110" s="899">
        <v>0</v>
      </c>
      <c r="L110" s="899">
        <v>6.0882800608827968E-2</v>
      </c>
      <c r="M110" s="872">
        <f t="shared" si="7"/>
        <v>99.939117199391177</v>
      </c>
      <c r="N110" s="114"/>
      <c r="O110" s="114"/>
      <c r="P110" s="114"/>
      <c r="Q110" s="114"/>
    </row>
    <row r="111" spans="5:17" ht="12.75" customHeight="1">
      <c r="E111" s="834" t="s">
        <v>136</v>
      </c>
      <c r="F111" s="869">
        <v>411.82</v>
      </c>
      <c r="G111" s="869">
        <v>1349.2170000000001</v>
      </c>
      <c r="H111" s="869">
        <v>5097</v>
      </c>
      <c r="I111" s="897">
        <f t="shared" si="10"/>
        <v>38.745509844599901</v>
      </c>
      <c r="J111" s="898">
        <f t="shared" si="11"/>
        <v>64.277612443981354</v>
      </c>
      <c r="K111" s="899">
        <v>3.2431506849315292</v>
      </c>
      <c r="L111" s="899">
        <v>0.22983257229832565</v>
      </c>
      <c r="M111" s="872">
        <f t="shared" si="7"/>
        <v>96.527016742770144</v>
      </c>
      <c r="N111" s="114"/>
      <c r="O111" s="114"/>
      <c r="P111" s="114"/>
      <c r="Q111" s="114"/>
    </row>
    <row r="112" spans="5:17" ht="12.75" customHeight="1">
      <c r="E112" s="834" t="s">
        <v>137</v>
      </c>
      <c r="F112" s="869">
        <v>410.64</v>
      </c>
      <c r="G112" s="869">
        <v>1458.537</v>
      </c>
      <c r="H112" s="869">
        <v>5545</v>
      </c>
      <c r="I112" s="897">
        <f t="shared" si="10"/>
        <v>40.838919723427765</v>
      </c>
      <c r="J112" s="898">
        <f t="shared" si="11"/>
        <v>64.05523797377495</v>
      </c>
      <c r="K112" s="899">
        <v>0</v>
      </c>
      <c r="L112" s="899">
        <v>0.71632420091324156</v>
      </c>
      <c r="M112" s="872">
        <f t="shared" si="7"/>
        <v>99.283675799086765</v>
      </c>
      <c r="N112" s="114"/>
      <c r="O112" s="114"/>
      <c r="P112" s="114"/>
      <c r="Q112" s="114"/>
    </row>
    <row r="113" spans="3:17" ht="12.75" customHeight="1">
      <c r="E113" s="834" t="s">
        <v>57</v>
      </c>
      <c r="F113" s="869">
        <v>389.86</v>
      </c>
      <c r="G113" s="869">
        <v>1969.6659999999999</v>
      </c>
      <c r="H113" s="869">
        <v>7680</v>
      </c>
      <c r="I113" s="897">
        <f t="shared" si="10"/>
        <v>58.744577434375515</v>
      </c>
      <c r="J113" s="898">
        <f t="shared" si="11"/>
        <v>65.784365434600446</v>
      </c>
      <c r="K113" s="899">
        <v>1.3584474885844764</v>
      </c>
      <c r="L113" s="899">
        <v>0.46404109589041126</v>
      </c>
      <c r="M113" s="872">
        <f t="shared" si="7"/>
        <v>98.177511415525117</v>
      </c>
      <c r="N113" s="114"/>
      <c r="O113" s="114"/>
      <c r="P113" s="114"/>
      <c r="Q113" s="114"/>
    </row>
    <row r="114" spans="3:17" ht="12.75" customHeight="1">
      <c r="C114" s="95"/>
      <c r="E114" s="834" t="s">
        <v>58</v>
      </c>
      <c r="F114" s="869">
        <v>401.82</v>
      </c>
      <c r="G114" s="869">
        <v>362.14299999999997</v>
      </c>
      <c r="H114" s="869">
        <v>2593</v>
      </c>
      <c r="I114" s="897">
        <f t="shared" si="10"/>
        <v>11.638188308177568</v>
      </c>
      <c r="J114" s="898">
        <f t="shared" si="11"/>
        <v>34.757299716294717</v>
      </c>
      <c r="K114" s="899">
        <v>9.1210045662101713</v>
      </c>
      <c r="L114" s="899">
        <v>2.4776123944272834</v>
      </c>
      <c r="M114" s="872">
        <f t="shared" si="7"/>
        <v>88.401383039362543</v>
      </c>
      <c r="N114" s="114"/>
      <c r="O114" s="114"/>
      <c r="P114" s="114"/>
      <c r="Q114" s="114"/>
    </row>
    <row r="115" spans="3:17" ht="12.75" customHeight="1">
      <c r="E115" s="834" t="s">
        <v>68</v>
      </c>
      <c r="F115" s="869">
        <v>396.4</v>
      </c>
      <c r="G115" s="869">
        <v>6.04</v>
      </c>
      <c r="H115" s="869">
        <v>36</v>
      </c>
      <c r="I115" s="897">
        <f t="shared" si="10"/>
        <v>0.17499545900304508</v>
      </c>
      <c r="J115" s="898">
        <f t="shared" si="11"/>
        <v>42.325372799641215</v>
      </c>
      <c r="K115" s="899">
        <v>0.60319895805015411</v>
      </c>
      <c r="L115" s="899">
        <v>0</v>
      </c>
      <c r="M115" s="872">
        <f t="shared" si="7"/>
        <v>99.396801041949843</v>
      </c>
      <c r="N115" s="114"/>
      <c r="O115" s="114"/>
      <c r="P115" s="114"/>
      <c r="Q115" s="114"/>
    </row>
    <row r="116" spans="3:17" ht="12.75" customHeight="1">
      <c r="E116" s="834" t="s">
        <v>144</v>
      </c>
      <c r="F116" s="869">
        <v>426.04</v>
      </c>
      <c r="G116" s="869">
        <v>218.03299999999999</v>
      </c>
      <c r="H116" s="869">
        <v>1034</v>
      </c>
      <c r="I116" s="897">
        <f t="shared" si="10"/>
        <v>5.9563024683539227</v>
      </c>
      <c r="J116" s="898">
        <f t="shared" si="11"/>
        <v>49.49385887795426</v>
      </c>
      <c r="K116" s="899">
        <v>1.9176179604261805</v>
      </c>
      <c r="L116" s="899">
        <v>0</v>
      </c>
      <c r="M116" s="872">
        <f t="shared" si="7"/>
        <v>98.082382039573815</v>
      </c>
      <c r="N116" s="114"/>
      <c r="O116" s="114"/>
      <c r="P116" s="114"/>
      <c r="Q116" s="114"/>
    </row>
    <row r="117" spans="3:17" ht="12.75" customHeight="1">
      <c r="E117" s="834" t="s">
        <v>150</v>
      </c>
      <c r="F117" s="869">
        <v>428.13</v>
      </c>
      <c r="G117" s="869">
        <v>71.442999999999998</v>
      </c>
      <c r="H117" s="869">
        <v>413</v>
      </c>
      <c r="I117" s="897">
        <f t="shared" si="10"/>
        <v>1.9404783209492227</v>
      </c>
      <c r="J117" s="898">
        <f t="shared" si="11"/>
        <v>40.404893876851347</v>
      </c>
      <c r="K117" s="899">
        <v>1.826484018264837</v>
      </c>
      <c r="L117" s="899">
        <v>5.2497825931688844E-3</v>
      </c>
      <c r="M117" s="872">
        <f t="shared" si="7"/>
        <v>98.168266199141996</v>
      </c>
      <c r="N117" s="114"/>
      <c r="O117" s="114"/>
      <c r="P117" s="114"/>
      <c r="Q117" s="114"/>
    </row>
    <row r="118" spans="3:17" ht="12.75" customHeight="1">
      <c r="E118" s="834" t="s">
        <v>175</v>
      </c>
      <c r="F118" s="869">
        <v>385.85</v>
      </c>
      <c r="G118" s="869">
        <v>0</v>
      </c>
      <c r="H118" s="869">
        <v>0</v>
      </c>
      <c r="I118" s="897">
        <f t="shared" si="10"/>
        <v>0</v>
      </c>
      <c r="J118" s="898">
        <v>0</v>
      </c>
      <c r="K118" s="899">
        <v>0</v>
      </c>
      <c r="L118" s="899">
        <v>0</v>
      </c>
      <c r="M118" s="872">
        <f t="shared" si="7"/>
        <v>100</v>
      </c>
      <c r="N118" s="114"/>
      <c r="O118" s="114"/>
      <c r="P118" s="114"/>
      <c r="Q118" s="114"/>
    </row>
    <row r="119" spans="3:17" ht="12.75" customHeight="1">
      <c r="E119" s="834" t="s">
        <v>69</v>
      </c>
      <c r="F119" s="869">
        <v>416.99</v>
      </c>
      <c r="G119" s="869">
        <v>29.094000000000001</v>
      </c>
      <c r="H119" s="869">
        <v>223</v>
      </c>
      <c r="I119" s="897">
        <f t="shared" si="10"/>
        <v>0.85598298796331607</v>
      </c>
      <c r="J119" s="898">
        <f>((G119/(F119/1000))/H119)*100</f>
        <v>31.287649035469556</v>
      </c>
      <c r="K119" s="899">
        <v>6.9261796042617423</v>
      </c>
      <c r="L119" s="899">
        <v>2.5496443070679439E-2</v>
      </c>
      <c r="M119" s="872">
        <f t="shared" si="7"/>
        <v>93.048323952667573</v>
      </c>
      <c r="N119" s="114"/>
      <c r="O119" s="114"/>
      <c r="P119" s="114"/>
      <c r="Q119" s="114"/>
    </row>
    <row r="120" spans="3:17" ht="16.149999999999999" customHeight="1">
      <c r="E120" s="900" t="s">
        <v>0</v>
      </c>
      <c r="F120" s="901">
        <f>SUM(F69:F119)</f>
        <v>24947.71</v>
      </c>
      <c r="G120" s="901">
        <f>SUM(G69:G119)</f>
        <v>21336.753903000001</v>
      </c>
      <c r="H120" s="882">
        <f>SUMPRODUCT(F69:F119,H69:H119)/SUM(F69:F119)</f>
        <v>1695.8760355158847</v>
      </c>
      <c r="I120" s="902">
        <f t="shared" si="10"/>
        <v>10.649584769632332</v>
      </c>
      <c r="J120" s="903">
        <f>((G120/(F120/1000))/H120)*100</f>
        <v>50.431694178486353</v>
      </c>
      <c r="K120" s="904">
        <v>5.9987243210594885</v>
      </c>
      <c r="L120" s="904">
        <v>2.3241728993208155</v>
      </c>
      <c r="M120" s="884">
        <f t="shared" si="7"/>
        <v>91.677102779619702</v>
      </c>
      <c r="N120" s="114"/>
      <c r="O120" s="114"/>
      <c r="P120" s="114"/>
      <c r="Q120" s="114"/>
    </row>
    <row r="121" spans="3:17" ht="24" customHeight="1">
      <c r="E121" s="1105" t="s">
        <v>498</v>
      </c>
      <c r="F121" s="1105"/>
      <c r="G121" s="1105"/>
      <c r="H121" s="1105"/>
      <c r="I121" s="1105"/>
      <c r="J121" s="1105"/>
      <c r="K121" s="1105"/>
      <c r="L121" s="1105"/>
      <c r="M121" s="1105"/>
    </row>
    <row r="122" spans="3:17" ht="25.5" customHeight="1">
      <c r="E122" s="1104" t="s">
        <v>497</v>
      </c>
      <c r="F122" s="1104"/>
      <c r="G122" s="1104"/>
      <c r="H122" s="1104"/>
      <c r="I122" s="1104"/>
      <c r="J122" s="1104"/>
      <c r="K122" s="1104"/>
      <c r="L122" s="1104"/>
      <c r="M122" s="1104"/>
    </row>
    <row r="124" spans="3:17">
      <c r="F124" s="79"/>
    </row>
    <row r="125" spans="3:17">
      <c r="F125" s="101"/>
      <c r="G125" s="101"/>
      <c r="H125" s="101"/>
      <c r="I125" s="101"/>
      <c r="J125" s="101"/>
      <c r="K125" s="101"/>
      <c r="L125" s="101"/>
      <c r="M125" s="101"/>
    </row>
  </sheetData>
  <mergeCells count="11">
    <mergeCell ref="C7:C11"/>
    <mergeCell ref="E122:M122"/>
    <mergeCell ref="I7:J7"/>
    <mergeCell ref="I66:J66"/>
    <mergeCell ref="E3:M3"/>
    <mergeCell ref="E62:M62"/>
    <mergeCell ref="E63:M63"/>
    <mergeCell ref="E121:M121"/>
    <mergeCell ref="L67:L68"/>
    <mergeCell ref="L8:L9"/>
    <mergeCell ref="C66:C70"/>
  </mergeCells>
  <phoneticPr fontId="18" type="noConversion"/>
  <hyperlinks>
    <hyperlink ref="C4" location="Indice!A1" display="Indice!A1"/>
  </hyperlinks>
  <pageMargins left="0.39370078740157483" right="0.74803149606299213" top="0.39370078740157483" bottom="0.98425196850393704" header="0" footer="0"/>
  <pageSetup paperSize="9" scale="66" orientation="portrait" horizontalDpi="1200" verticalDpi="12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autoPageBreaks="0"/>
  </sheetPr>
  <dimension ref="A1:U22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12.42578125" style="38" customWidth="1"/>
    <col min="6" max="6" width="9" style="38" customWidth="1"/>
    <col min="7" max="9" width="7.7109375" style="38" customWidth="1"/>
    <col min="10" max="10" width="7.5703125" style="38" customWidth="1"/>
    <col min="11" max="253" width="8.7109375" style="38"/>
    <col min="254" max="254" width="0.140625" style="38" customWidth="1"/>
    <col min="255" max="255" width="2.7109375" style="38" customWidth="1"/>
    <col min="256" max="256" width="15.42578125" style="38" customWidth="1"/>
    <col min="257" max="257" width="1.28515625" style="38" customWidth="1"/>
    <col min="258" max="258" width="12.42578125" style="38" customWidth="1"/>
    <col min="259" max="259" width="1.140625" style="38" customWidth="1"/>
    <col min="260" max="260" width="9" style="38" customWidth="1"/>
    <col min="261" max="262" width="7.7109375" style="38" customWidth="1"/>
    <col min="263" max="263" width="1" style="38" customWidth="1"/>
    <col min="264" max="265" width="7.7109375" style="38" customWidth="1"/>
    <col min="266" max="266" width="7.5703125" style="38" customWidth="1"/>
    <col min="267" max="269" width="4.85546875" style="38" customWidth="1"/>
    <col min="270" max="270" width="5.42578125" style="38" bestFit="1" customWidth="1"/>
    <col min="271" max="271" width="6.42578125" style="38" bestFit="1" customWidth="1"/>
    <col min="272" max="273" width="5.42578125" style="38" bestFit="1" customWidth="1"/>
    <col min="274" max="509" width="8.7109375" style="38"/>
    <col min="510" max="510" width="0.140625" style="38" customWidth="1"/>
    <col min="511" max="511" width="2.7109375" style="38" customWidth="1"/>
    <col min="512" max="512" width="15.42578125" style="38" customWidth="1"/>
    <col min="513" max="513" width="1.28515625" style="38" customWidth="1"/>
    <col min="514" max="514" width="12.42578125" style="38" customWidth="1"/>
    <col min="515" max="515" width="1.140625" style="38" customWidth="1"/>
    <col min="516" max="516" width="9" style="38" customWidth="1"/>
    <col min="517" max="518" width="7.7109375" style="38" customWidth="1"/>
    <col min="519" max="519" width="1" style="38" customWidth="1"/>
    <col min="520" max="521" width="7.7109375" style="38" customWidth="1"/>
    <col min="522" max="522" width="7.5703125" style="38" customWidth="1"/>
    <col min="523" max="525" width="4.85546875" style="38" customWidth="1"/>
    <col min="526" max="526" width="5.42578125" style="38" bestFit="1" customWidth="1"/>
    <col min="527" max="527" width="6.42578125" style="38" bestFit="1" customWidth="1"/>
    <col min="528" max="529" width="5.42578125" style="38" bestFit="1" customWidth="1"/>
    <col min="530" max="765" width="8.7109375" style="38"/>
    <col min="766" max="766" width="0.140625" style="38" customWidth="1"/>
    <col min="767" max="767" width="2.7109375" style="38" customWidth="1"/>
    <col min="768" max="768" width="15.42578125" style="38" customWidth="1"/>
    <col min="769" max="769" width="1.28515625" style="38" customWidth="1"/>
    <col min="770" max="770" width="12.42578125" style="38" customWidth="1"/>
    <col min="771" max="771" width="1.140625" style="38" customWidth="1"/>
    <col min="772" max="772" width="9" style="38" customWidth="1"/>
    <col min="773" max="774" width="7.7109375" style="38" customWidth="1"/>
    <col min="775" max="775" width="1" style="38" customWidth="1"/>
    <col min="776" max="777" width="7.7109375" style="38" customWidth="1"/>
    <col min="778" max="778" width="7.5703125" style="38" customWidth="1"/>
    <col min="779" max="781" width="4.85546875" style="38" customWidth="1"/>
    <col min="782" max="782" width="5.42578125" style="38" bestFit="1" customWidth="1"/>
    <col min="783" max="783" width="6.42578125" style="38" bestFit="1" customWidth="1"/>
    <col min="784" max="785" width="5.42578125" style="38" bestFit="1" customWidth="1"/>
    <col min="786" max="1021" width="8.7109375" style="38"/>
    <col min="1022" max="1022" width="0.140625" style="38" customWidth="1"/>
    <col min="1023" max="1023" width="2.7109375" style="38" customWidth="1"/>
    <col min="1024" max="1024" width="15.42578125" style="38" customWidth="1"/>
    <col min="1025" max="1025" width="1.28515625" style="38" customWidth="1"/>
    <col min="1026" max="1026" width="12.42578125" style="38" customWidth="1"/>
    <col min="1027" max="1027" width="1.140625" style="38" customWidth="1"/>
    <col min="1028" max="1028" width="9" style="38" customWidth="1"/>
    <col min="1029" max="1030" width="7.7109375" style="38" customWidth="1"/>
    <col min="1031" max="1031" width="1" style="38" customWidth="1"/>
    <col min="1032" max="1033" width="7.7109375" style="38" customWidth="1"/>
    <col min="1034" max="1034" width="7.5703125" style="38" customWidth="1"/>
    <col min="1035" max="1037" width="4.85546875" style="38" customWidth="1"/>
    <col min="1038" max="1038" width="5.42578125" style="38" bestFit="1" customWidth="1"/>
    <col min="1039" max="1039" width="6.42578125" style="38" bestFit="1" customWidth="1"/>
    <col min="1040" max="1041" width="5.42578125" style="38" bestFit="1" customWidth="1"/>
    <col min="1042" max="1277" width="8.7109375" style="38"/>
    <col min="1278" max="1278" width="0.140625" style="38" customWidth="1"/>
    <col min="1279" max="1279" width="2.7109375" style="38" customWidth="1"/>
    <col min="1280" max="1280" width="15.42578125" style="38" customWidth="1"/>
    <col min="1281" max="1281" width="1.28515625" style="38" customWidth="1"/>
    <col min="1282" max="1282" width="12.42578125" style="38" customWidth="1"/>
    <col min="1283" max="1283" width="1.140625" style="38" customWidth="1"/>
    <col min="1284" max="1284" width="9" style="38" customWidth="1"/>
    <col min="1285" max="1286" width="7.7109375" style="38" customWidth="1"/>
    <col min="1287" max="1287" width="1" style="38" customWidth="1"/>
    <col min="1288" max="1289" width="7.7109375" style="38" customWidth="1"/>
    <col min="1290" max="1290" width="7.5703125" style="38" customWidth="1"/>
    <col min="1291" max="1293" width="4.85546875" style="38" customWidth="1"/>
    <col min="1294" max="1294" width="5.42578125" style="38" bestFit="1" customWidth="1"/>
    <col min="1295" max="1295" width="6.42578125" style="38" bestFit="1" customWidth="1"/>
    <col min="1296" max="1297" width="5.42578125" style="38" bestFit="1" customWidth="1"/>
    <col min="1298" max="1533" width="8.7109375" style="38"/>
    <col min="1534" max="1534" width="0.140625" style="38" customWidth="1"/>
    <col min="1535" max="1535" width="2.7109375" style="38" customWidth="1"/>
    <col min="1536" max="1536" width="15.42578125" style="38" customWidth="1"/>
    <col min="1537" max="1537" width="1.28515625" style="38" customWidth="1"/>
    <col min="1538" max="1538" width="12.42578125" style="38" customWidth="1"/>
    <col min="1539" max="1539" width="1.140625" style="38" customWidth="1"/>
    <col min="1540" max="1540" width="9" style="38" customWidth="1"/>
    <col min="1541" max="1542" width="7.7109375" style="38" customWidth="1"/>
    <col min="1543" max="1543" width="1" style="38" customWidth="1"/>
    <col min="1544" max="1545" width="7.7109375" style="38" customWidth="1"/>
    <col min="1546" max="1546" width="7.5703125" style="38" customWidth="1"/>
    <col min="1547" max="1549" width="4.85546875" style="38" customWidth="1"/>
    <col min="1550" max="1550" width="5.42578125" style="38" bestFit="1" customWidth="1"/>
    <col min="1551" max="1551" width="6.42578125" style="38" bestFit="1" customWidth="1"/>
    <col min="1552" max="1553" width="5.42578125" style="38" bestFit="1" customWidth="1"/>
    <col min="1554" max="1789" width="8.7109375" style="38"/>
    <col min="1790" max="1790" width="0.140625" style="38" customWidth="1"/>
    <col min="1791" max="1791" width="2.7109375" style="38" customWidth="1"/>
    <col min="1792" max="1792" width="15.42578125" style="38" customWidth="1"/>
    <col min="1793" max="1793" width="1.28515625" style="38" customWidth="1"/>
    <col min="1794" max="1794" width="12.42578125" style="38" customWidth="1"/>
    <col min="1795" max="1795" width="1.140625" style="38" customWidth="1"/>
    <col min="1796" max="1796" width="9" style="38" customWidth="1"/>
    <col min="1797" max="1798" width="7.7109375" style="38" customWidth="1"/>
    <col min="1799" max="1799" width="1" style="38" customWidth="1"/>
    <col min="1800" max="1801" width="7.7109375" style="38" customWidth="1"/>
    <col min="1802" max="1802" width="7.5703125" style="38" customWidth="1"/>
    <col min="1803" max="1805" width="4.85546875" style="38" customWidth="1"/>
    <col min="1806" max="1806" width="5.42578125" style="38" bestFit="1" customWidth="1"/>
    <col min="1807" max="1807" width="6.42578125" style="38" bestFit="1" customWidth="1"/>
    <col min="1808" max="1809" width="5.42578125" style="38" bestFit="1" customWidth="1"/>
    <col min="1810" max="2045" width="8.7109375" style="38"/>
    <col min="2046" max="2046" width="0.140625" style="38" customWidth="1"/>
    <col min="2047" max="2047" width="2.7109375" style="38" customWidth="1"/>
    <col min="2048" max="2048" width="15.42578125" style="38" customWidth="1"/>
    <col min="2049" max="2049" width="1.28515625" style="38" customWidth="1"/>
    <col min="2050" max="2050" width="12.42578125" style="38" customWidth="1"/>
    <col min="2051" max="2051" width="1.140625" style="38" customWidth="1"/>
    <col min="2052" max="2052" width="9" style="38" customWidth="1"/>
    <col min="2053" max="2054" width="7.7109375" style="38" customWidth="1"/>
    <col min="2055" max="2055" width="1" style="38" customWidth="1"/>
    <col min="2056" max="2057" width="7.7109375" style="38" customWidth="1"/>
    <col min="2058" max="2058" width="7.5703125" style="38" customWidth="1"/>
    <col min="2059" max="2061" width="4.85546875" style="38" customWidth="1"/>
    <col min="2062" max="2062" width="5.42578125" style="38" bestFit="1" customWidth="1"/>
    <col min="2063" max="2063" width="6.42578125" style="38" bestFit="1" customWidth="1"/>
    <col min="2064" max="2065" width="5.42578125" style="38" bestFit="1" customWidth="1"/>
    <col min="2066" max="2301" width="8.7109375" style="38"/>
    <col min="2302" max="2302" width="0.140625" style="38" customWidth="1"/>
    <col min="2303" max="2303" width="2.7109375" style="38" customWidth="1"/>
    <col min="2304" max="2304" width="15.42578125" style="38" customWidth="1"/>
    <col min="2305" max="2305" width="1.28515625" style="38" customWidth="1"/>
    <col min="2306" max="2306" width="12.42578125" style="38" customWidth="1"/>
    <col min="2307" max="2307" width="1.140625" style="38" customWidth="1"/>
    <col min="2308" max="2308" width="9" style="38" customWidth="1"/>
    <col min="2309" max="2310" width="7.7109375" style="38" customWidth="1"/>
    <col min="2311" max="2311" width="1" style="38" customWidth="1"/>
    <col min="2312" max="2313" width="7.7109375" style="38" customWidth="1"/>
    <col min="2314" max="2314" width="7.5703125" style="38" customWidth="1"/>
    <col min="2315" max="2317" width="4.85546875" style="38" customWidth="1"/>
    <col min="2318" max="2318" width="5.42578125" style="38" bestFit="1" customWidth="1"/>
    <col min="2319" max="2319" width="6.42578125" style="38" bestFit="1" customWidth="1"/>
    <col min="2320" max="2321" width="5.42578125" style="38" bestFit="1" customWidth="1"/>
    <col min="2322" max="2557" width="8.7109375" style="38"/>
    <col min="2558" max="2558" width="0.140625" style="38" customWidth="1"/>
    <col min="2559" max="2559" width="2.7109375" style="38" customWidth="1"/>
    <col min="2560" max="2560" width="15.42578125" style="38" customWidth="1"/>
    <col min="2561" max="2561" width="1.28515625" style="38" customWidth="1"/>
    <col min="2562" max="2562" width="12.42578125" style="38" customWidth="1"/>
    <col min="2563" max="2563" width="1.140625" style="38" customWidth="1"/>
    <col min="2564" max="2564" width="9" style="38" customWidth="1"/>
    <col min="2565" max="2566" width="7.7109375" style="38" customWidth="1"/>
    <col min="2567" max="2567" width="1" style="38" customWidth="1"/>
    <col min="2568" max="2569" width="7.7109375" style="38" customWidth="1"/>
    <col min="2570" max="2570" width="7.5703125" style="38" customWidth="1"/>
    <col min="2571" max="2573" width="4.85546875" style="38" customWidth="1"/>
    <col min="2574" max="2574" width="5.42578125" style="38" bestFit="1" customWidth="1"/>
    <col min="2575" max="2575" width="6.42578125" style="38" bestFit="1" customWidth="1"/>
    <col min="2576" max="2577" width="5.42578125" style="38" bestFit="1" customWidth="1"/>
    <col min="2578" max="2813" width="8.7109375" style="38"/>
    <col min="2814" max="2814" width="0.140625" style="38" customWidth="1"/>
    <col min="2815" max="2815" width="2.7109375" style="38" customWidth="1"/>
    <col min="2816" max="2816" width="15.42578125" style="38" customWidth="1"/>
    <col min="2817" max="2817" width="1.28515625" style="38" customWidth="1"/>
    <col min="2818" max="2818" width="12.42578125" style="38" customWidth="1"/>
    <col min="2819" max="2819" width="1.140625" style="38" customWidth="1"/>
    <col min="2820" max="2820" width="9" style="38" customWidth="1"/>
    <col min="2821" max="2822" width="7.7109375" style="38" customWidth="1"/>
    <col min="2823" max="2823" width="1" style="38" customWidth="1"/>
    <col min="2824" max="2825" width="7.7109375" style="38" customWidth="1"/>
    <col min="2826" max="2826" width="7.5703125" style="38" customWidth="1"/>
    <col min="2827" max="2829" width="4.85546875" style="38" customWidth="1"/>
    <col min="2830" max="2830" width="5.42578125" style="38" bestFit="1" customWidth="1"/>
    <col min="2831" max="2831" width="6.42578125" style="38" bestFit="1" customWidth="1"/>
    <col min="2832" max="2833" width="5.42578125" style="38" bestFit="1" customWidth="1"/>
    <col min="2834" max="3069" width="8.7109375" style="38"/>
    <col min="3070" max="3070" width="0.140625" style="38" customWidth="1"/>
    <col min="3071" max="3071" width="2.7109375" style="38" customWidth="1"/>
    <col min="3072" max="3072" width="15.42578125" style="38" customWidth="1"/>
    <col min="3073" max="3073" width="1.28515625" style="38" customWidth="1"/>
    <col min="3074" max="3074" width="12.42578125" style="38" customWidth="1"/>
    <col min="3075" max="3075" width="1.140625" style="38" customWidth="1"/>
    <col min="3076" max="3076" width="9" style="38" customWidth="1"/>
    <col min="3077" max="3078" width="7.7109375" style="38" customWidth="1"/>
    <col min="3079" max="3079" width="1" style="38" customWidth="1"/>
    <col min="3080" max="3081" width="7.7109375" style="38" customWidth="1"/>
    <col min="3082" max="3082" width="7.5703125" style="38" customWidth="1"/>
    <col min="3083" max="3085" width="4.85546875" style="38" customWidth="1"/>
    <col min="3086" max="3086" width="5.42578125" style="38" bestFit="1" customWidth="1"/>
    <col min="3087" max="3087" width="6.42578125" style="38" bestFit="1" customWidth="1"/>
    <col min="3088" max="3089" width="5.42578125" style="38" bestFit="1" customWidth="1"/>
    <col min="3090" max="3325" width="8.7109375" style="38"/>
    <col min="3326" max="3326" width="0.140625" style="38" customWidth="1"/>
    <col min="3327" max="3327" width="2.7109375" style="38" customWidth="1"/>
    <col min="3328" max="3328" width="15.42578125" style="38" customWidth="1"/>
    <col min="3329" max="3329" width="1.28515625" style="38" customWidth="1"/>
    <col min="3330" max="3330" width="12.42578125" style="38" customWidth="1"/>
    <col min="3331" max="3331" width="1.140625" style="38" customWidth="1"/>
    <col min="3332" max="3332" width="9" style="38" customWidth="1"/>
    <col min="3333" max="3334" width="7.7109375" style="38" customWidth="1"/>
    <col min="3335" max="3335" width="1" style="38" customWidth="1"/>
    <col min="3336" max="3337" width="7.7109375" style="38" customWidth="1"/>
    <col min="3338" max="3338" width="7.5703125" style="38" customWidth="1"/>
    <col min="3339" max="3341" width="4.85546875" style="38" customWidth="1"/>
    <col min="3342" max="3342" width="5.42578125" style="38" bestFit="1" customWidth="1"/>
    <col min="3343" max="3343" width="6.42578125" style="38" bestFit="1" customWidth="1"/>
    <col min="3344" max="3345" width="5.42578125" style="38" bestFit="1" customWidth="1"/>
    <col min="3346" max="3581" width="8.7109375" style="38"/>
    <col min="3582" max="3582" width="0.140625" style="38" customWidth="1"/>
    <col min="3583" max="3583" width="2.7109375" style="38" customWidth="1"/>
    <col min="3584" max="3584" width="15.42578125" style="38" customWidth="1"/>
    <col min="3585" max="3585" width="1.28515625" style="38" customWidth="1"/>
    <col min="3586" max="3586" width="12.42578125" style="38" customWidth="1"/>
    <col min="3587" max="3587" width="1.140625" style="38" customWidth="1"/>
    <col min="3588" max="3588" width="9" style="38" customWidth="1"/>
    <col min="3589" max="3590" width="7.7109375" style="38" customWidth="1"/>
    <col min="3591" max="3591" width="1" style="38" customWidth="1"/>
    <col min="3592" max="3593" width="7.7109375" style="38" customWidth="1"/>
    <col min="3594" max="3594" width="7.5703125" style="38" customWidth="1"/>
    <col min="3595" max="3597" width="4.85546875" style="38" customWidth="1"/>
    <col min="3598" max="3598" width="5.42578125" style="38" bestFit="1" customWidth="1"/>
    <col min="3599" max="3599" width="6.42578125" style="38" bestFit="1" customWidth="1"/>
    <col min="3600" max="3601" width="5.42578125" style="38" bestFit="1" customWidth="1"/>
    <col min="3602" max="3837" width="8.7109375" style="38"/>
    <col min="3838" max="3838" width="0.140625" style="38" customWidth="1"/>
    <col min="3839" max="3839" width="2.7109375" style="38" customWidth="1"/>
    <col min="3840" max="3840" width="15.42578125" style="38" customWidth="1"/>
    <col min="3841" max="3841" width="1.28515625" style="38" customWidth="1"/>
    <col min="3842" max="3842" width="12.42578125" style="38" customWidth="1"/>
    <col min="3843" max="3843" width="1.140625" style="38" customWidth="1"/>
    <col min="3844" max="3844" width="9" style="38" customWidth="1"/>
    <col min="3845" max="3846" width="7.7109375" style="38" customWidth="1"/>
    <col min="3847" max="3847" width="1" style="38" customWidth="1"/>
    <col min="3848" max="3849" width="7.7109375" style="38" customWidth="1"/>
    <col min="3850" max="3850" width="7.5703125" style="38" customWidth="1"/>
    <col min="3851" max="3853" width="4.85546875" style="38" customWidth="1"/>
    <col min="3854" max="3854" width="5.42578125" style="38" bestFit="1" customWidth="1"/>
    <col min="3855" max="3855" width="6.42578125" style="38" bestFit="1" customWidth="1"/>
    <col min="3856" max="3857" width="5.42578125" style="38" bestFit="1" customWidth="1"/>
    <col min="3858" max="4093" width="8.7109375" style="38"/>
    <col min="4094" max="4094" width="0.140625" style="38" customWidth="1"/>
    <col min="4095" max="4095" width="2.7109375" style="38" customWidth="1"/>
    <col min="4096" max="4096" width="15.42578125" style="38" customWidth="1"/>
    <col min="4097" max="4097" width="1.28515625" style="38" customWidth="1"/>
    <col min="4098" max="4098" width="12.42578125" style="38" customWidth="1"/>
    <col min="4099" max="4099" width="1.140625" style="38" customWidth="1"/>
    <col min="4100" max="4100" width="9" style="38" customWidth="1"/>
    <col min="4101" max="4102" width="7.7109375" style="38" customWidth="1"/>
    <col min="4103" max="4103" width="1" style="38" customWidth="1"/>
    <col min="4104" max="4105" width="7.7109375" style="38" customWidth="1"/>
    <col min="4106" max="4106" width="7.5703125" style="38" customWidth="1"/>
    <col min="4107" max="4109" width="4.85546875" style="38" customWidth="1"/>
    <col min="4110" max="4110" width="5.42578125" style="38" bestFit="1" customWidth="1"/>
    <col min="4111" max="4111" width="6.42578125" style="38" bestFit="1" customWidth="1"/>
    <col min="4112" max="4113" width="5.42578125" style="38" bestFit="1" customWidth="1"/>
    <col min="4114" max="4349" width="8.7109375" style="38"/>
    <col min="4350" max="4350" width="0.140625" style="38" customWidth="1"/>
    <col min="4351" max="4351" width="2.7109375" style="38" customWidth="1"/>
    <col min="4352" max="4352" width="15.42578125" style="38" customWidth="1"/>
    <col min="4353" max="4353" width="1.28515625" style="38" customWidth="1"/>
    <col min="4354" max="4354" width="12.42578125" style="38" customWidth="1"/>
    <col min="4355" max="4355" width="1.140625" style="38" customWidth="1"/>
    <col min="4356" max="4356" width="9" style="38" customWidth="1"/>
    <col min="4357" max="4358" width="7.7109375" style="38" customWidth="1"/>
    <col min="4359" max="4359" width="1" style="38" customWidth="1"/>
    <col min="4360" max="4361" width="7.7109375" style="38" customWidth="1"/>
    <col min="4362" max="4362" width="7.5703125" style="38" customWidth="1"/>
    <col min="4363" max="4365" width="4.85546875" style="38" customWidth="1"/>
    <col min="4366" max="4366" width="5.42578125" style="38" bestFit="1" customWidth="1"/>
    <col min="4367" max="4367" width="6.42578125" style="38" bestFit="1" customWidth="1"/>
    <col min="4368" max="4369" width="5.42578125" style="38" bestFit="1" customWidth="1"/>
    <col min="4370" max="4605" width="8.7109375" style="38"/>
    <col min="4606" max="4606" width="0.140625" style="38" customWidth="1"/>
    <col min="4607" max="4607" width="2.7109375" style="38" customWidth="1"/>
    <col min="4608" max="4608" width="15.42578125" style="38" customWidth="1"/>
    <col min="4609" max="4609" width="1.28515625" style="38" customWidth="1"/>
    <col min="4610" max="4610" width="12.42578125" style="38" customWidth="1"/>
    <col min="4611" max="4611" width="1.140625" style="38" customWidth="1"/>
    <col min="4612" max="4612" width="9" style="38" customWidth="1"/>
    <col min="4613" max="4614" width="7.7109375" style="38" customWidth="1"/>
    <col min="4615" max="4615" width="1" style="38" customWidth="1"/>
    <col min="4616" max="4617" width="7.7109375" style="38" customWidth="1"/>
    <col min="4618" max="4618" width="7.5703125" style="38" customWidth="1"/>
    <col min="4619" max="4621" width="4.85546875" style="38" customWidth="1"/>
    <col min="4622" max="4622" width="5.42578125" style="38" bestFit="1" customWidth="1"/>
    <col min="4623" max="4623" width="6.42578125" style="38" bestFit="1" customWidth="1"/>
    <col min="4624" max="4625" width="5.42578125" style="38" bestFit="1" customWidth="1"/>
    <col min="4626" max="4861" width="8.7109375" style="38"/>
    <col min="4862" max="4862" width="0.140625" style="38" customWidth="1"/>
    <col min="4863" max="4863" width="2.7109375" style="38" customWidth="1"/>
    <col min="4864" max="4864" width="15.42578125" style="38" customWidth="1"/>
    <col min="4865" max="4865" width="1.28515625" style="38" customWidth="1"/>
    <col min="4866" max="4866" width="12.42578125" style="38" customWidth="1"/>
    <col min="4867" max="4867" width="1.140625" style="38" customWidth="1"/>
    <col min="4868" max="4868" width="9" style="38" customWidth="1"/>
    <col min="4869" max="4870" width="7.7109375" style="38" customWidth="1"/>
    <col min="4871" max="4871" width="1" style="38" customWidth="1"/>
    <col min="4872" max="4873" width="7.7109375" style="38" customWidth="1"/>
    <col min="4874" max="4874" width="7.5703125" style="38" customWidth="1"/>
    <col min="4875" max="4877" width="4.85546875" style="38" customWidth="1"/>
    <col min="4878" max="4878" width="5.42578125" style="38" bestFit="1" customWidth="1"/>
    <col min="4879" max="4879" width="6.42578125" style="38" bestFit="1" customWidth="1"/>
    <col min="4880" max="4881" width="5.42578125" style="38" bestFit="1" customWidth="1"/>
    <col min="4882" max="5117" width="8.7109375" style="38"/>
    <col min="5118" max="5118" width="0.140625" style="38" customWidth="1"/>
    <col min="5119" max="5119" width="2.7109375" style="38" customWidth="1"/>
    <col min="5120" max="5120" width="15.42578125" style="38" customWidth="1"/>
    <col min="5121" max="5121" width="1.28515625" style="38" customWidth="1"/>
    <col min="5122" max="5122" width="12.42578125" style="38" customWidth="1"/>
    <col min="5123" max="5123" width="1.140625" style="38" customWidth="1"/>
    <col min="5124" max="5124" width="9" style="38" customWidth="1"/>
    <col min="5125" max="5126" width="7.7109375" style="38" customWidth="1"/>
    <col min="5127" max="5127" width="1" style="38" customWidth="1"/>
    <col min="5128" max="5129" width="7.7109375" style="38" customWidth="1"/>
    <col min="5130" max="5130" width="7.5703125" style="38" customWidth="1"/>
    <col min="5131" max="5133" width="4.85546875" style="38" customWidth="1"/>
    <col min="5134" max="5134" width="5.42578125" style="38" bestFit="1" customWidth="1"/>
    <col min="5135" max="5135" width="6.42578125" style="38" bestFit="1" customWidth="1"/>
    <col min="5136" max="5137" width="5.42578125" style="38" bestFit="1" customWidth="1"/>
    <col min="5138" max="5373" width="8.7109375" style="38"/>
    <col min="5374" max="5374" width="0.140625" style="38" customWidth="1"/>
    <col min="5375" max="5375" width="2.7109375" style="38" customWidth="1"/>
    <col min="5376" max="5376" width="15.42578125" style="38" customWidth="1"/>
    <col min="5377" max="5377" width="1.28515625" style="38" customWidth="1"/>
    <col min="5378" max="5378" width="12.42578125" style="38" customWidth="1"/>
    <col min="5379" max="5379" width="1.140625" style="38" customWidth="1"/>
    <col min="5380" max="5380" width="9" style="38" customWidth="1"/>
    <col min="5381" max="5382" width="7.7109375" style="38" customWidth="1"/>
    <col min="5383" max="5383" width="1" style="38" customWidth="1"/>
    <col min="5384" max="5385" width="7.7109375" style="38" customWidth="1"/>
    <col min="5386" max="5386" width="7.5703125" style="38" customWidth="1"/>
    <col min="5387" max="5389" width="4.85546875" style="38" customWidth="1"/>
    <col min="5390" max="5390" width="5.42578125" style="38" bestFit="1" customWidth="1"/>
    <col min="5391" max="5391" width="6.42578125" style="38" bestFit="1" customWidth="1"/>
    <col min="5392" max="5393" width="5.42578125" style="38" bestFit="1" customWidth="1"/>
    <col min="5394" max="5629" width="8.7109375" style="38"/>
    <col min="5630" max="5630" width="0.140625" style="38" customWidth="1"/>
    <col min="5631" max="5631" width="2.7109375" style="38" customWidth="1"/>
    <col min="5632" max="5632" width="15.42578125" style="38" customWidth="1"/>
    <col min="5633" max="5633" width="1.28515625" style="38" customWidth="1"/>
    <col min="5634" max="5634" width="12.42578125" style="38" customWidth="1"/>
    <col min="5635" max="5635" width="1.140625" style="38" customWidth="1"/>
    <col min="5636" max="5636" width="9" style="38" customWidth="1"/>
    <col min="5637" max="5638" width="7.7109375" style="38" customWidth="1"/>
    <col min="5639" max="5639" width="1" style="38" customWidth="1"/>
    <col min="5640" max="5641" width="7.7109375" style="38" customWidth="1"/>
    <col min="5642" max="5642" width="7.5703125" style="38" customWidth="1"/>
    <col min="5643" max="5645" width="4.85546875" style="38" customWidth="1"/>
    <col min="5646" max="5646" width="5.42578125" style="38" bestFit="1" customWidth="1"/>
    <col min="5647" max="5647" width="6.42578125" style="38" bestFit="1" customWidth="1"/>
    <col min="5648" max="5649" width="5.42578125" style="38" bestFit="1" customWidth="1"/>
    <col min="5650" max="5885" width="8.7109375" style="38"/>
    <col min="5886" max="5886" width="0.140625" style="38" customWidth="1"/>
    <col min="5887" max="5887" width="2.7109375" style="38" customWidth="1"/>
    <col min="5888" max="5888" width="15.42578125" style="38" customWidth="1"/>
    <col min="5889" max="5889" width="1.28515625" style="38" customWidth="1"/>
    <col min="5890" max="5890" width="12.42578125" style="38" customWidth="1"/>
    <col min="5891" max="5891" width="1.140625" style="38" customWidth="1"/>
    <col min="5892" max="5892" width="9" style="38" customWidth="1"/>
    <col min="5893" max="5894" width="7.7109375" style="38" customWidth="1"/>
    <col min="5895" max="5895" width="1" style="38" customWidth="1"/>
    <col min="5896" max="5897" width="7.7109375" style="38" customWidth="1"/>
    <col min="5898" max="5898" width="7.5703125" style="38" customWidth="1"/>
    <col min="5899" max="5901" width="4.85546875" style="38" customWidth="1"/>
    <col min="5902" max="5902" width="5.42578125" style="38" bestFit="1" customWidth="1"/>
    <col min="5903" max="5903" width="6.42578125" style="38" bestFit="1" customWidth="1"/>
    <col min="5904" max="5905" width="5.42578125" style="38" bestFit="1" customWidth="1"/>
    <col min="5906" max="6141" width="8.7109375" style="38"/>
    <col min="6142" max="6142" width="0.140625" style="38" customWidth="1"/>
    <col min="6143" max="6143" width="2.7109375" style="38" customWidth="1"/>
    <col min="6144" max="6144" width="15.42578125" style="38" customWidth="1"/>
    <col min="6145" max="6145" width="1.28515625" style="38" customWidth="1"/>
    <col min="6146" max="6146" width="12.42578125" style="38" customWidth="1"/>
    <col min="6147" max="6147" width="1.140625" style="38" customWidth="1"/>
    <col min="6148" max="6148" width="9" style="38" customWidth="1"/>
    <col min="6149" max="6150" width="7.7109375" style="38" customWidth="1"/>
    <col min="6151" max="6151" width="1" style="38" customWidth="1"/>
    <col min="6152" max="6153" width="7.7109375" style="38" customWidth="1"/>
    <col min="6154" max="6154" width="7.5703125" style="38" customWidth="1"/>
    <col min="6155" max="6157" width="4.85546875" style="38" customWidth="1"/>
    <col min="6158" max="6158" width="5.42578125" style="38" bestFit="1" customWidth="1"/>
    <col min="6159" max="6159" width="6.42578125" style="38" bestFit="1" customWidth="1"/>
    <col min="6160" max="6161" width="5.42578125" style="38" bestFit="1" customWidth="1"/>
    <col min="6162" max="6397" width="8.7109375" style="38"/>
    <col min="6398" max="6398" width="0.140625" style="38" customWidth="1"/>
    <col min="6399" max="6399" width="2.7109375" style="38" customWidth="1"/>
    <col min="6400" max="6400" width="15.42578125" style="38" customWidth="1"/>
    <col min="6401" max="6401" width="1.28515625" style="38" customWidth="1"/>
    <col min="6402" max="6402" width="12.42578125" style="38" customWidth="1"/>
    <col min="6403" max="6403" width="1.140625" style="38" customWidth="1"/>
    <col min="6404" max="6404" width="9" style="38" customWidth="1"/>
    <col min="6405" max="6406" width="7.7109375" style="38" customWidth="1"/>
    <col min="6407" max="6407" width="1" style="38" customWidth="1"/>
    <col min="6408" max="6409" width="7.7109375" style="38" customWidth="1"/>
    <col min="6410" max="6410" width="7.5703125" style="38" customWidth="1"/>
    <col min="6411" max="6413" width="4.85546875" style="38" customWidth="1"/>
    <col min="6414" max="6414" width="5.42578125" style="38" bestFit="1" customWidth="1"/>
    <col min="6415" max="6415" width="6.42578125" style="38" bestFit="1" customWidth="1"/>
    <col min="6416" max="6417" width="5.42578125" style="38" bestFit="1" customWidth="1"/>
    <col min="6418" max="6653" width="8.7109375" style="38"/>
    <col min="6654" max="6654" width="0.140625" style="38" customWidth="1"/>
    <col min="6655" max="6655" width="2.7109375" style="38" customWidth="1"/>
    <col min="6656" max="6656" width="15.42578125" style="38" customWidth="1"/>
    <col min="6657" max="6657" width="1.28515625" style="38" customWidth="1"/>
    <col min="6658" max="6658" width="12.42578125" style="38" customWidth="1"/>
    <col min="6659" max="6659" width="1.140625" style="38" customWidth="1"/>
    <col min="6660" max="6660" width="9" style="38" customWidth="1"/>
    <col min="6661" max="6662" width="7.7109375" style="38" customWidth="1"/>
    <col min="6663" max="6663" width="1" style="38" customWidth="1"/>
    <col min="6664" max="6665" width="7.7109375" style="38" customWidth="1"/>
    <col min="6666" max="6666" width="7.5703125" style="38" customWidth="1"/>
    <col min="6667" max="6669" width="4.85546875" style="38" customWidth="1"/>
    <col min="6670" max="6670" width="5.42578125" style="38" bestFit="1" customWidth="1"/>
    <col min="6671" max="6671" width="6.42578125" style="38" bestFit="1" customWidth="1"/>
    <col min="6672" max="6673" width="5.42578125" style="38" bestFit="1" customWidth="1"/>
    <col min="6674" max="6909" width="8.7109375" style="38"/>
    <col min="6910" max="6910" width="0.140625" style="38" customWidth="1"/>
    <col min="6911" max="6911" width="2.7109375" style="38" customWidth="1"/>
    <col min="6912" max="6912" width="15.42578125" style="38" customWidth="1"/>
    <col min="6913" max="6913" width="1.28515625" style="38" customWidth="1"/>
    <col min="6914" max="6914" width="12.42578125" style="38" customWidth="1"/>
    <col min="6915" max="6915" width="1.140625" style="38" customWidth="1"/>
    <col min="6916" max="6916" width="9" style="38" customWidth="1"/>
    <col min="6917" max="6918" width="7.7109375" style="38" customWidth="1"/>
    <col min="6919" max="6919" width="1" style="38" customWidth="1"/>
    <col min="6920" max="6921" width="7.7109375" style="38" customWidth="1"/>
    <col min="6922" max="6922" width="7.5703125" style="38" customWidth="1"/>
    <col min="6923" max="6925" width="4.85546875" style="38" customWidth="1"/>
    <col min="6926" max="6926" width="5.42578125" style="38" bestFit="1" customWidth="1"/>
    <col min="6927" max="6927" width="6.42578125" style="38" bestFit="1" customWidth="1"/>
    <col min="6928" max="6929" width="5.42578125" style="38" bestFit="1" customWidth="1"/>
    <col min="6930" max="7165" width="8.7109375" style="38"/>
    <col min="7166" max="7166" width="0.140625" style="38" customWidth="1"/>
    <col min="7167" max="7167" width="2.7109375" style="38" customWidth="1"/>
    <col min="7168" max="7168" width="15.42578125" style="38" customWidth="1"/>
    <col min="7169" max="7169" width="1.28515625" style="38" customWidth="1"/>
    <col min="7170" max="7170" width="12.42578125" style="38" customWidth="1"/>
    <col min="7171" max="7171" width="1.140625" style="38" customWidth="1"/>
    <col min="7172" max="7172" width="9" style="38" customWidth="1"/>
    <col min="7173" max="7174" width="7.7109375" style="38" customWidth="1"/>
    <col min="7175" max="7175" width="1" style="38" customWidth="1"/>
    <col min="7176" max="7177" width="7.7109375" style="38" customWidth="1"/>
    <col min="7178" max="7178" width="7.5703125" style="38" customWidth="1"/>
    <col min="7179" max="7181" width="4.85546875" style="38" customWidth="1"/>
    <col min="7182" max="7182" width="5.42578125" style="38" bestFit="1" customWidth="1"/>
    <col min="7183" max="7183" width="6.42578125" style="38" bestFit="1" customWidth="1"/>
    <col min="7184" max="7185" width="5.42578125" style="38" bestFit="1" customWidth="1"/>
    <col min="7186" max="7421" width="8.7109375" style="38"/>
    <col min="7422" max="7422" width="0.140625" style="38" customWidth="1"/>
    <col min="7423" max="7423" width="2.7109375" style="38" customWidth="1"/>
    <col min="7424" max="7424" width="15.42578125" style="38" customWidth="1"/>
    <col min="7425" max="7425" width="1.28515625" style="38" customWidth="1"/>
    <col min="7426" max="7426" width="12.42578125" style="38" customWidth="1"/>
    <col min="7427" max="7427" width="1.140625" style="38" customWidth="1"/>
    <col min="7428" max="7428" width="9" style="38" customWidth="1"/>
    <col min="7429" max="7430" width="7.7109375" style="38" customWidth="1"/>
    <col min="7431" max="7431" width="1" style="38" customWidth="1"/>
    <col min="7432" max="7433" width="7.7109375" style="38" customWidth="1"/>
    <col min="7434" max="7434" width="7.5703125" style="38" customWidth="1"/>
    <col min="7435" max="7437" width="4.85546875" style="38" customWidth="1"/>
    <col min="7438" max="7438" width="5.42578125" style="38" bestFit="1" customWidth="1"/>
    <col min="7439" max="7439" width="6.42578125" style="38" bestFit="1" customWidth="1"/>
    <col min="7440" max="7441" width="5.42578125" style="38" bestFit="1" customWidth="1"/>
    <col min="7442" max="7677" width="8.7109375" style="38"/>
    <col min="7678" max="7678" width="0.140625" style="38" customWidth="1"/>
    <col min="7679" max="7679" width="2.7109375" style="38" customWidth="1"/>
    <col min="7680" max="7680" width="15.42578125" style="38" customWidth="1"/>
    <col min="7681" max="7681" width="1.28515625" style="38" customWidth="1"/>
    <col min="7682" max="7682" width="12.42578125" style="38" customWidth="1"/>
    <col min="7683" max="7683" width="1.140625" style="38" customWidth="1"/>
    <col min="7684" max="7684" width="9" style="38" customWidth="1"/>
    <col min="7685" max="7686" width="7.7109375" style="38" customWidth="1"/>
    <col min="7687" max="7687" width="1" style="38" customWidth="1"/>
    <col min="7688" max="7689" width="7.7109375" style="38" customWidth="1"/>
    <col min="7690" max="7690" width="7.5703125" style="38" customWidth="1"/>
    <col min="7691" max="7693" width="4.85546875" style="38" customWidth="1"/>
    <col min="7694" max="7694" width="5.42578125" style="38" bestFit="1" customWidth="1"/>
    <col min="7695" max="7695" width="6.42578125" style="38" bestFit="1" customWidth="1"/>
    <col min="7696" max="7697" width="5.42578125" style="38" bestFit="1" customWidth="1"/>
    <col min="7698" max="7933" width="8.7109375" style="38"/>
    <col min="7934" max="7934" width="0.140625" style="38" customWidth="1"/>
    <col min="7935" max="7935" width="2.7109375" style="38" customWidth="1"/>
    <col min="7936" max="7936" width="15.42578125" style="38" customWidth="1"/>
    <col min="7937" max="7937" width="1.28515625" style="38" customWidth="1"/>
    <col min="7938" max="7938" width="12.42578125" style="38" customWidth="1"/>
    <col min="7939" max="7939" width="1.140625" style="38" customWidth="1"/>
    <col min="7940" max="7940" width="9" style="38" customWidth="1"/>
    <col min="7941" max="7942" width="7.7109375" style="38" customWidth="1"/>
    <col min="7943" max="7943" width="1" style="38" customWidth="1"/>
    <col min="7944" max="7945" width="7.7109375" style="38" customWidth="1"/>
    <col min="7946" max="7946" width="7.5703125" style="38" customWidth="1"/>
    <col min="7947" max="7949" width="4.85546875" style="38" customWidth="1"/>
    <col min="7950" max="7950" width="5.42578125" style="38" bestFit="1" customWidth="1"/>
    <col min="7951" max="7951" width="6.42578125" style="38" bestFit="1" customWidth="1"/>
    <col min="7952" max="7953" width="5.42578125" style="38" bestFit="1" customWidth="1"/>
    <col min="7954" max="8189" width="8.7109375" style="38"/>
    <col min="8190" max="8190" width="0.140625" style="38" customWidth="1"/>
    <col min="8191" max="8191" width="2.7109375" style="38" customWidth="1"/>
    <col min="8192" max="8192" width="15.42578125" style="38" customWidth="1"/>
    <col min="8193" max="8193" width="1.28515625" style="38" customWidth="1"/>
    <col min="8194" max="8194" width="12.42578125" style="38" customWidth="1"/>
    <col min="8195" max="8195" width="1.140625" style="38" customWidth="1"/>
    <col min="8196" max="8196" width="9" style="38" customWidth="1"/>
    <col min="8197" max="8198" width="7.7109375" style="38" customWidth="1"/>
    <col min="8199" max="8199" width="1" style="38" customWidth="1"/>
    <col min="8200" max="8201" width="7.7109375" style="38" customWidth="1"/>
    <col min="8202" max="8202" width="7.5703125" style="38" customWidth="1"/>
    <col min="8203" max="8205" width="4.85546875" style="38" customWidth="1"/>
    <col min="8206" max="8206" width="5.42578125" style="38" bestFit="1" customWidth="1"/>
    <col min="8207" max="8207" width="6.42578125" style="38" bestFit="1" customWidth="1"/>
    <col min="8208" max="8209" width="5.42578125" style="38" bestFit="1" customWidth="1"/>
    <col min="8210" max="8445" width="8.7109375" style="38"/>
    <col min="8446" max="8446" width="0.140625" style="38" customWidth="1"/>
    <col min="8447" max="8447" width="2.7109375" style="38" customWidth="1"/>
    <col min="8448" max="8448" width="15.42578125" style="38" customWidth="1"/>
    <col min="8449" max="8449" width="1.28515625" style="38" customWidth="1"/>
    <col min="8450" max="8450" width="12.42578125" style="38" customWidth="1"/>
    <col min="8451" max="8451" width="1.140625" style="38" customWidth="1"/>
    <col min="8452" max="8452" width="9" style="38" customWidth="1"/>
    <col min="8453" max="8454" width="7.7109375" style="38" customWidth="1"/>
    <col min="8455" max="8455" width="1" style="38" customWidth="1"/>
    <col min="8456" max="8457" width="7.7109375" style="38" customWidth="1"/>
    <col min="8458" max="8458" width="7.5703125" style="38" customWidth="1"/>
    <col min="8459" max="8461" width="4.85546875" style="38" customWidth="1"/>
    <col min="8462" max="8462" width="5.42578125" style="38" bestFit="1" customWidth="1"/>
    <col min="8463" max="8463" width="6.42578125" style="38" bestFit="1" customWidth="1"/>
    <col min="8464" max="8465" width="5.42578125" style="38" bestFit="1" customWidth="1"/>
    <col min="8466" max="8701" width="8.7109375" style="38"/>
    <col min="8702" max="8702" width="0.140625" style="38" customWidth="1"/>
    <col min="8703" max="8703" width="2.7109375" style="38" customWidth="1"/>
    <col min="8704" max="8704" width="15.42578125" style="38" customWidth="1"/>
    <col min="8705" max="8705" width="1.28515625" style="38" customWidth="1"/>
    <col min="8706" max="8706" width="12.42578125" style="38" customWidth="1"/>
    <col min="8707" max="8707" width="1.140625" style="38" customWidth="1"/>
    <col min="8708" max="8708" width="9" style="38" customWidth="1"/>
    <col min="8709" max="8710" width="7.7109375" style="38" customWidth="1"/>
    <col min="8711" max="8711" width="1" style="38" customWidth="1"/>
    <col min="8712" max="8713" width="7.7109375" style="38" customWidth="1"/>
    <col min="8714" max="8714" width="7.5703125" style="38" customWidth="1"/>
    <col min="8715" max="8717" width="4.85546875" style="38" customWidth="1"/>
    <col min="8718" max="8718" width="5.42578125" style="38" bestFit="1" customWidth="1"/>
    <col min="8719" max="8719" width="6.42578125" style="38" bestFit="1" customWidth="1"/>
    <col min="8720" max="8721" width="5.42578125" style="38" bestFit="1" customWidth="1"/>
    <col min="8722" max="8957" width="8.7109375" style="38"/>
    <col min="8958" max="8958" width="0.140625" style="38" customWidth="1"/>
    <col min="8959" max="8959" width="2.7109375" style="38" customWidth="1"/>
    <col min="8960" max="8960" width="15.42578125" style="38" customWidth="1"/>
    <col min="8961" max="8961" width="1.28515625" style="38" customWidth="1"/>
    <col min="8962" max="8962" width="12.42578125" style="38" customWidth="1"/>
    <col min="8963" max="8963" width="1.140625" style="38" customWidth="1"/>
    <col min="8964" max="8964" width="9" style="38" customWidth="1"/>
    <col min="8965" max="8966" width="7.7109375" style="38" customWidth="1"/>
    <col min="8967" max="8967" width="1" style="38" customWidth="1"/>
    <col min="8968" max="8969" width="7.7109375" style="38" customWidth="1"/>
    <col min="8970" max="8970" width="7.5703125" style="38" customWidth="1"/>
    <col min="8971" max="8973" width="4.85546875" style="38" customWidth="1"/>
    <col min="8974" max="8974" width="5.42578125" style="38" bestFit="1" customWidth="1"/>
    <col min="8975" max="8975" width="6.42578125" style="38" bestFit="1" customWidth="1"/>
    <col min="8976" max="8977" width="5.42578125" style="38" bestFit="1" customWidth="1"/>
    <col min="8978" max="9213" width="8.7109375" style="38"/>
    <col min="9214" max="9214" width="0.140625" style="38" customWidth="1"/>
    <col min="9215" max="9215" width="2.7109375" style="38" customWidth="1"/>
    <col min="9216" max="9216" width="15.42578125" style="38" customWidth="1"/>
    <col min="9217" max="9217" width="1.28515625" style="38" customWidth="1"/>
    <col min="9218" max="9218" width="12.42578125" style="38" customWidth="1"/>
    <col min="9219" max="9219" width="1.140625" style="38" customWidth="1"/>
    <col min="9220" max="9220" width="9" style="38" customWidth="1"/>
    <col min="9221" max="9222" width="7.7109375" style="38" customWidth="1"/>
    <col min="9223" max="9223" width="1" style="38" customWidth="1"/>
    <col min="9224" max="9225" width="7.7109375" style="38" customWidth="1"/>
    <col min="9226" max="9226" width="7.5703125" style="38" customWidth="1"/>
    <col min="9227" max="9229" width="4.85546875" style="38" customWidth="1"/>
    <col min="9230" max="9230" width="5.42578125" style="38" bestFit="1" customWidth="1"/>
    <col min="9231" max="9231" width="6.42578125" style="38" bestFit="1" customWidth="1"/>
    <col min="9232" max="9233" width="5.42578125" style="38" bestFit="1" customWidth="1"/>
    <col min="9234" max="9469" width="8.7109375" style="38"/>
    <col min="9470" max="9470" width="0.140625" style="38" customWidth="1"/>
    <col min="9471" max="9471" width="2.7109375" style="38" customWidth="1"/>
    <col min="9472" max="9472" width="15.42578125" style="38" customWidth="1"/>
    <col min="9473" max="9473" width="1.28515625" style="38" customWidth="1"/>
    <col min="9474" max="9474" width="12.42578125" style="38" customWidth="1"/>
    <col min="9475" max="9475" width="1.140625" style="38" customWidth="1"/>
    <col min="9476" max="9476" width="9" style="38" customWidth="1"/>
    <col min="9477" max="9478" width="7.7109375" style="38" customWidth="1"/>
    <col min="9479" max="9479" width="1" style="38" customWidth="1"/>
    <col min="9480" max="9481" width="7.7109375" style="38" customWidth="1"/>
    <col min="9482" max="9482" width="7.5703125" style="38" customWidth="1"/>
    <col min="9483" max="9485" width="4.85546875" style="38" customWidth="1"/>
    <col min="9486" max="9486" width="5.42578125" style="38" bestFit="1" customWidth="1"/>
    <col min="9487" max="9487" width="6.42578125" style="38" bestFit="1" customWidth="1"/>
    <col min="9488" max="9489" width="5.42578125" style="38" bestFit="1" customWidth="1"/>
    <col min="9490" max="9725" width="8.7109375" style="38"/>
    <col min="9726" max="9726" width="0.140625" style="38" customWidth="1"/>
    <col min="9727" max="9727" width="2.7109375" style="38" customWidth="1"/>
    <col min="9728" max="9728" width="15.42578125" style="38" customWidth="1"/>
    <col min="9729" max="9729" width="1.28515625" style="38" customWidth="1"/>
    <col min="9730" max="9730" width="12.42578125" style="38" customWidth="1"/>
    <col min="9731" max="9731" width="1.140625" style="38" customWidth="1"/>
    <col min="9732" max="9732" width="9" style="38" customWidth="1"/>
    <col min="9733" max="9734" width="7.7109375" style="38" customWidth="1"/>
    <col min="9735" max="9735" width="1" style="38" customWidth="1"/>
    <col min="9736" max="9737" width="7.7109375" style="38" customWidth="1"/>
    <col min="9738" max="9738" width="7.5703125" style="38" customWidth="1"/>
    <col min="9739" max="9741" width="4.85546875" style="38" customWidth="1"/>
    <col min="9742" max="9742" width="5.42578125" style="38" bestFit="1" customWidth="1"/>
    <col min="9743" max="9743" width="6.42578125" style="38" bestFit="1" customWidth="1"/>
    <col min="9744" max="9745" width="5.42578125" style="38" bestFit="1" customWidth="1"/>
    <col min="9746" max="9981" width="8.7109375" style="38"/>
    <col min="9982" max="9982" width="0.140625" style="38" customWidth="1"/>
    <col min="9983" max="9983" width="2.7109375" style="38" customWidth="1"/>
    <col min="9984" max="9984" width="15.42578125" style="38" customWidth="1"/>
    <col min="9985" max="9985" width="1.28515625" style="38" customWidth="1"/>
    <col min="9986" max="9986" width="12.42578125" style="38" customWidth="1"/>
    <col min="9987" max="9987" width="1.140625" style="38" customWidth="1"/>
    <col min="9988" max="9988" width="9" style="38" customWidth="1"/>
    <col min="9989" max="9990" width="7.7109375" style="38" customWidth="1"/>
    <col min="9991" max="9991" width="1" style="38" customWidth="1"/>
    <col min="9992" max="9993" width="7.7109375" style="38" customWidth="1"/>
    <col min="9994" max="9994" width="7.5703125" style="38" customWidth="1"/>
    <col min="9995" max="9997" width="4.85546875" style="38" customWidth="1"/>
    <col min="9998" max="9998" width="5.42578125" style="38" bestFit="1" customWidth="1"/>
    <col min="9999" max="9999" width="6.42578125" style="38" bestFit="1" customWidth="1"/>
    <col min="10000" max="10001" width="5.42578125" style="38" bestFit="1" customWidth="1"/>
    <col min="10002" max="10237" width="8.7109375" style="38"/>
    <col min="10238" max="10238" width="0.140625" style="38" customWidth="1"/>
    <col min="10239" max="10239" width="2.7109375" style="38" customWidth="1"/>
    <col min="10240" max="10240" width="15.42578125" style="38" customWidth="1"/>
    <col min="10241" max="10241" width="1.28515625" style="38" customWidth="1"/>
    <col min="10242" max="10242" width="12.42578125" style="38" customWidth="1"/>
    <col min="10243" max="10243" width="1.140625" style="38" customWidth="1"/>
    <col min="10244" max="10244" width="9" style="38" customWidth="1"/>
    <col min="10245" max="10246" width="7.7109375" style="38" customWidth="1"/>
    <col min="10247" max="10247" width="1" style="38" customWidth="1"/>
    <col min="10248" max="10249" width="7.7109375" style="38" customWidth="1"/>
    <col min="10250" max="10250" width="7.5703125" style="38" customWidth="1"/>
    <col min="10251" max="10253" width="4.85546875" style="38" customWidth="1"/>
    <col min="10254" max="10254" width="5.42578125" style="38" bestFit="1" customWidth="1"/>
    <col min="10255" max="10255" width="6.42578125" style="38" bestFit="1" customWidth="1"/>
    <col min="10256" max="10257" width="5.42578125" style="38" bestFit="1" customWidth="1"/>
    <col min="10258" max="10493" width="8.7109375" style="38"/>
    <col min="10494" max="10494" width="0.140625" style="38" customWidth="1"/>
    <col min="10495" max="10495" width="2.7109375" style="38" customWidth="1"/>
    <col min="10496" max="10496" width="15.42578125" style="38" customWidth="1"/>
    <col min="10497" max="10497" width="1.28515625" style="38" customWidth="1"/>
    <col min="10498" max="10498" width="12.42578125" style="38" customWidth="1"/>
    <col min="10499" max="10499" width="1.140625" style="38" customWidth="1"/>
    <col min="10500" max="10500" width="9" style="38" customWidth="1"/>
    <col min="10501" max="10502" width="7.7109375" style="38" customWidth="1"/>
    <col min="10503" max="10503" width="1" style="38" customWidth="1"/>
    <col min="10504" max="10505" width="7.7109375" style="38" customWidth="1"/>
    <col min="10506" max="10506" width="7.5703125" style="38" customWidth="1"/>
    <col min="10507" max="10509" width="4.85546875" style="38" customWidth="1"/>
    <col min="10510" max="10510" width="5.42578125" style="38" bestFit="1" customWidth="1"/>
    <col min="10511" max="10511" width="6.42578125" style="38" bestFit="1" customWidth="1"/>
    <col min="10512" max="10513" width="5.42578125" style="38" bestFit="1" customWidth="1"/>
    <col min="10514" max="10749" width="8.7109375" style="38"/>
    <col min="10750" max="10750" width="0.140625" style="38" customWidth="1"/>
    <col min="10751" max="10751" width="2.7109375" style="38" customWidth="1"/>
    <col min="10752" max="10752" width="15.42578125" style="38" customWidth="1"/>
    <col min="10753" max="10753" width="1.28515625" style="38" customWidth="1"/>
    <col min="10754" max="10754" width="12.42578125" style="38" customWidth="1"/>
    <col min="10755" max="10755" width="1.140625" style="38" customWidth="1"/>
    <col min="10756" max="10756" width="9" style="38" customWidth="1"/>
    <col min="10757" max="10758" width="7.7109375" style="38" customWidth="1"/>
    <col min="10759" max="10759" width="1" style="38" customWidth="1"/>
    <col min="10760" max="10761" width="7.7109375" style="38" customWidth="1"/>
    <col min="10762" max="10762" width="7.5703125" style="38" customWidth="1"/>
    <col min="10763" max="10765" width="4.85546875" style="38" customWidth="1"/>
    <col min="10766" max="10766" width="5.42578125" style="38" bestFit="1" customWidth="1"/>
    <col min="10767" max="10767" width="6.42578125" style="38" bestFit="1" customWidth="1"/>
    <col min="10768" max="10769" width="5.42578125" style="38" bestFit="1" customWidth="1"/>
    <col min="10770" max="11005" width="8.7109375" style="38"/>
    <col min="11006" max="11006" width="0.140625" style="38" customWidth="1"/>
    <col min="11007" max="11007" width="2.7109375" style="38" customWidth="1"/>
    <col min="11008" max="11008" width="15.42578125" style="38" customWidth="1"/>
    <col min="11009" max="11009" width="1.28515625" style="38" customWidth="1"/>
    <col min="11010" max="11010" width="12.42578125" style="38" customWidth="1"/>
    <col min="11011" max="11011" width="1.140625" style="38" customWidth="1"/>
    <col min="11012" max="11012" width="9" style="38" customWidth="1"/>
    <col min="11013" max="11014" width="7.7109375" style="38" customWidth="1"/>
    <col min="11015" max="11015" width="1" style="38" customWidth="1"/>
    <col min="11016" max="11017" width="7.7109375" style="38" customWidth="1"/>
    <col min="11018" max="11018" width="7.5703125" style="38" customWidth="1"/>
    <col min="11019" max="11021" width="4.85546875" style="38" customWidth="1"/>
    <col min="11022" max="11022" width="5.42578125" style="38" bestFit="1" customWidth="1"/>
    <col min="11023" max="11023" width="6.42578125" style="38" bestFit="1" customWidth="1"/>
    <col min="11024" max="11025" width="5.42578125" style="38" bestFit="1" customWidth="1"/>
    <col min="11026" max="11261" width="8.7109375" style="38"/>
    <col min="11262" max="11262" width="0.140625" style="38" customWidth="1"/>
    <col min="11263" max="11263" width="2.7109375" style="38" customWidth="1"/>
    <col min="11264" max="11264" width="15.42578125" style="38" customWidth="1"/>
    <col min="11265" max="11265" width="1.28515625" style="38" customWidth="1"/>
    <col min="11266" max="11266" width="12.42578125" style="38" customWidth="1"/>
    <col min="11267" max="11267" width="1.140625" style="38" customWidth="1"/>
    <col min="11268" max="11268" width="9" style="38" customWidth="1"/>
    <col min="11269" max="11270" width="7.7109375" style="38" customWidth="1"/>
    <col min="11271" max="11271" width="1" style="38" customWidth="1"/>
    <col min="11272" max="11273" width="7.7109375" style="38" customWidth="1"/>
    <col min="11274" max="11274" width="7.5703125" style="38" customWidth="1"/>
    <col min="11275" max="11277" width="4.85546875" style="38" customWidth="1"/>
    <col min="11278" max="11278" width="5.42578125" style="38" bestFit="1" customWidth="1"/>
    <col min="11279" max="11279" width="6.42578125" style="38" bestFit="1" customWidth="1"/>
    <col min="11280" max="11281" width="5.42578125" style="38" bestFit="1" customWidth="1"/>
    <col min="11282" max="11517" width="8.7109375" style="38"/>
    <col min="11518" max="11518" width="0.140625" style="38" customWidth="1"/>
    <col min="11519" max="11519" width="2.7109375" style="38" customWidth="1"/>
    <col min="11520" max="11520" width="15.42578125" style="38" customWidth="1"/>
    <col min="11521" max="11521" width="1.28515625" style="38" customWidth="1"/>
    <col min="11522" max="11522" width="12.42578125" style="38" customWidth="1"/>
    <col min="11523" max="11523" width="1.140625" style="38" customWidth="1"/>
    <col min="11524" max="11524" width="9" style="38" customWidth="1"/>
    <col min="11525" max="11526" width="7.7109375" style="38" customWidth="1"/>
    <col min="11527" max="11527" width="1" style="38" customWidth="1"/>
    <col min="11528" max="11529" width="7.7109375" style="38" customWidth="1"/>
    <col min="11530" max="11530" width="7.5703125" style="38" customWidth="1"/>
    <col min="11531" max="11533" width="4.85546875" style="38" customWidth="1"/>
    <col min="11534" max="11534" width="5.42578125" style="38" bestFit="1" customWidth="1"/>
    <col min="11535" max="11535" width="6.42578125" style="38" bestFit="1" customWidth="1"/>
    <col min="11536" max="11537" width="5.42578125" style="38" bestFit="1" customWidth="1"/>
    <col min="11538" max="11773" width="8.7109375" style="38"/>
    <col min="11774" max="11774" width="0.140625" style="38" customWidth="1"/>
    <col min="11775" max="11775" width="2.7109375" style="38" customWidth="1"/>
    <col min="11776" max="11776" width="15.42578125" style="38" customWidth="1"/>
    <col min="11777" max="11777" width="1.28515625" style="38" customWidth="1"/>
    <col min="11778" max="11778" width="12.42578125" style="38" customWidth="1"/>
    <col min="11779" max="11779" width="1.140625" style="38" customWidth="1"/>
    <col min="11780" max="11780" width="9" style="38" customWidth="1"/>
    <col min="11781" max="11782" width="7.7109375" style="38" customWidth="1"/>
    <col min="11783" max="11783" width="1" style="38" customWidth="1"/>
    <col min="11784" max="11785" width="7.7109375" style="38" customWidth="1"/>
    <col min="11786" max="11786" width="7.5703125" style="38" customWidth="1"/>
    <col min="11787" max="11789" width="4.85546875" style="38" customWidth="1"/>
    <col min="11790" max="11790" width="5.42578125" style="38" bestFit="1" customWidth="1"/>
    <col min="11791" max="11791" width="6.42578125" style="38" bestFit="1" customWidth="1"/>
    <col min="11792" max="11793" width="5.42578125" style="38" bestFit="1" customWidth="1"/>
    <col min="11794" max="12029" width="8.7109375" style="38"/>
    <col min="12030" max="12030" width="0.140625" style="38" customWidth="1"/>
    <col min="12031" max="12031" width="2.7109375" style="38" customWidth="1"/>
    <col min="12032" max="12032" width="15.42578125" style="38" customWidth="1"/>
    <col min="12033" max="12033" width="1.28515625" style="38" customWidth="1"/>
    <col min="12034" max="12034" width="12.42578125" style="38" customWidth="1"/>
    <col min="12035" max="12035" width="1.140625" style="38" customWidth="1"/>
    <col min="12036" max="12036" width="9" style="38" customWidth="1"/>
    <col min="12037" max="12038" width="7.7109375" style="38" customWidth="1"/>
    <col min="12039" max="12039" width="1" style="38" customWidth="1"/>
    <col min="12040" max="12041" width="7.7109375" style="38" customWidth="1"/>
    <col min="12042" max="12042" width="7.5703125" style="38" customWidth="1"/>
    <col min="12043" max="12045" width="4.85546875" style="38" customWidth="1"/>
    <col min="12046" max="12046" width="5.42578125" style="38" bestFit="1" customWidth="1"/>
    <col min="12047" max="12047" width="6.42578125" style="38" bestFit="1" customWidth="1"/>
    <col min="12048" max="12049" width="5.42578125" style="38" bestFit="1" customWidth="1"/>
    <col min="12050" max="12285" width="8.7109375" style="38"/>
    <col min="12286" max="12286" width="0.140625" style="38" customWidth="1"/>
    <col min="12287" max="12287" width="2.7109375" style="38" customWidth="1"/>
    <col min="12288" max="12288" width="15.42578125" style="38" customWidth="1"/>
    <col min="12289" max="12289" width="1.28515625" style="38" customWidth="1"/>
    <col min="12290" max="12290" width="12.42578125" style="38" customWidth="1"/>
    <col min="12291" max="12291" width="1.140625" style="38" customWidth="1"/>
    <col min="12292" max="12292" width="9" style="38" customWidth="1"/>
    <col min="12293" max="12294" width="7.7109375" style="38" customWidth="1"/>
    <col min="12295" max="12295" width="1" style="38" customWidth="1"/>
    <col min="12296" max="12297" width="7.7109375" style="38" customWidth="1"/>
    <col min="12298" max="12298" width="7.5703125" style="38" customWidth="1"/>
    <col min="12299" max="12301" width="4.85546875" style="38" customWidth="1"/>
    <col min="12302" max="12302" width="5.42578125" style="38" bestFit="1" customWidth="1"/>
    <col min="12303" max="12303" width="6.42578125" style="38" bestFit="1" customWidth="1"/>
    <col min="12304" max="12305" width="5.42578125" style="38" bestFit="1" customWidth="1"/>
    <col min="12306" max="12541" width="8.7109375" style="38"/>
    <col min="12542" max="12542" width="0.140625" style="38" customWidth="1"/>
    <col min="12543" max="12543" width="2.7109375" style="38" customWidth="1"/>
    <col min="12544" max="12544" width="15.42578125" style="38" customWidth="1"/>
    <col min="12545" max="12545" width="1.28515625" style="38" customWidth="1"/>
    <col min="12546" max="12546" width="12.42578125" style="38" customWidth="1"/>
    <col min="12547" max="12547" width="1.140625" style="38" customWidth="1"/>
    <col min="12548" max="12548" width="9" style="38" customWidth="1"/>
    <col min="12549" max="12550" width="7.7109375" style="38" customWidth="1"/>
    <col min="12551" max="12551" width="1" style="38" customWidth="1"/>
    <col min="12552" max="12553" width="7.7109375" style="38" customWidth="1"/>
    <col min="12554" max="12554" width="7.5703125" style="38" customWidth="1"/>
    <col min="12555" max="12557" width="4.85546875" style="38" customWidth="1"/>
    <col min="12558" max="12558" width="5.42578125" style="38" bestFit="1" customWidth="1"/>
    <col min="12559" max="12559" width="6.42578125" style="38" bestFit="1" customWidth="1"/>
    <col min="12560" max="12561" width="5.42578125" style="38" bestFit="1" customWidth="1"/>
    <col min="12562" max="12797" width="8.7109375" style="38"/>
    <col min="12798" max="12798" width="0.140625" style="38" customWidth="1"/>
    <col min="12799" max="12799" width="2.7109375" style="38" customWidth="1"/>
    <col min="12800" max="12800" width="15.42578125" style="38" customWidth="1"/>
    <col min="12801" max="12801" width="1.28515625" style="38" customWidth="1"/>
    <col min="12802" max="12802" width="12.42578125" style="38" customWidth="1"/>
    <col min="12803" max="12803" width="1.140625" style="38" customWidth="1"/>
    <col min="12804" max="12804" width="9" style="38" customWidth="1"/>
    <col min="12805" max="12806" width="7.7109375" style="38" customWidth="1"/>
    <col min="12807" max="12807" width="1" style="38" customWidth="1"/>
    <col min="12808" max="12809" width="7.7109375" style="38" customWidth="1"/>
    <col min="12810" max="12810" width="7.5703125" style="38" customWidth="1"/>
    <col min="12811" max="12813" width="4.85546875" style="38" customWidth="1"/>
    <col min="12814" max="12814" width="5.42578125" style="38" bestFit="1" customWidth="1"/>
    <col min="12815" max="12815" width="6.42578125" style="38" bestFit="1" customWidth="1"/>
    <col min="12816" max="12817" width="5.42578125" style="38" bestFit="1" customWidth="1"/>
    <col min="12818" max="13053" width="8.7109375" style="38"/>
    <col min="13054" max="13054" width="0.140625" style="38" customWidth="1"/>
    <col min="13055" max="13055" width="2.7109375" style="38" customWidth="1"/>
    <col min="13056" max="13056" width="15.42578125" style="38" customWidth="1"/>
    <col min="13057" max="13057" width="1.28515625" style="38" customWidth="1"/>
    <col min="13058" max="13058" width="12.42578125" style="38" customWidth="1"/>
    <col min="13059" max="13059" width="1.140625" style="38" customWidth="1"/>
    <col min="13060" max="13060" width="9" style="38" customWidth="1"/>
    <col min="13061" max="13062" width="7.7109375" style="38" customWidth="1"/>
    <col min="13063" max="13063" width="1" style="38" customWidth="1"/>
    <col min="13064" max="13065" width="7.7109375" style="38" customWidth="1"/>
    <col min="13066" max="13066" width="7.5703125" style="38" customWidth="1"/>
    <col min="13067" max="13069" width="4.85546875" style="38" customWidth="1"/>
    <col min="13070" max="13070" width="5.42578125" style="38" bestFit="1" customWidth="1"/>
    <col min="13071" max="13071" width="6.42578125" style="38" bestFit="1" customWidth="1"/>
    <col min="13072" max="13073" width="5.42578125" style="38" bestFit="1" customWidth="1"/>
    <col min="13074" max="13309" width="8.7109375" style="38"/>
    <col min="13310" max="13310" width="0.140625" style="38" customWidth="1"/>
    <col min="13311" max="13311" width="2.7109375" style="38" customWidth="1"/>
    <col min="13312" max="13312" width="15.42578125" style="38" customWidth="1"/>
    <col min="13313" max="13313" width="1.28515625" style="38" customWidth="1"/>
    <col min="13314" max="13314" width="12.42578125" style="38" customWidth="1"/>
    <col min="13315" max="13315" width="1.140625" style="38" customWidth="1"/>
    <col min="13316" max="13316" width="9" style="38" customWidth="1"/>
    <col min="13317" max="13318" width="7.7109375" style="38" customWidth="1"/>
    <col min="13319" max="13319" width="1" style="38" customWidth="1"/>
    <col min="13320" max="13321" width="7.7109375" style="38" customWidth="1"/>
    <col min="13322" max="13322" width="7.5703125" style="38" customWidth="1"/>
    <col min="13323" max="13325" width="4.85546875" style="38" customWidth="1"/>
    <col min="13326" max="13326" width="5.42578125" style="38" bestFit="1" customWidth="1"/>
    <col min="13327" max="13327" width="6.42578125" style="38" bestFit="1" customWidth="1"/>
    <col min="13328" max="13329" width="5.42578125" style="38" bestFit="1" customWidth="1"/>
    <col min="13330" max="13565" width="8.7109375" style="38"/>
    <col min="13566" max="13566" width="0.140625" style="38" customWidth="1"/>
    <col min="13567" max="13567" width="2.7109375" style="38" customWidth="1"/>
    <col min="13568" max="13568" width="15.42578125" style="38" customWidth="1"/>
    <col min="13569" max="13569" width="1.28515625" style="38" customWidth="1"/>
    <col min="13570" max="13570" width="12.42578125" style="38" customWidth="1"/>
    <col min="13571" max="13571" width="1.140625" style="38" customWidth="1"/>
    <col min="13572" max="13572" width="9" style="38" customWidth="1"/>
    <col min="13573" max="13574" width="7.7109375" style="38" customWidth="1"/>
    <col min="13575" max="13575" width="1" style="38" customWidth="1"/>
    <col min="13576" max="13577" width="7.7109375" style="38" customWidth="1"/>
    <col min="13578" max="13578" width="7.5703125" style="38" customWidth="1"/>
    <col min="13579" max="13581" width="4.85546875" style="38" customWidth="1"/>
    <col min="13582" max="13582" width="5.42578125" style="38" bestFit="1" customWidth="1"/>
    <col min="13583" max="13583" width="6.42578125" style="38" bestFit="1" customWidth="1"/>
    <col min="13584" max="13585" width="5.42578125" style="38" bestFit="1" customWidth="1"/>
    <col min="13586" max="13821" width="8.7109375" style="38"/>
    <col min="13822" max="13822" width="0.140625" style="38" customWidth="1"/>
    <col min="13823" max="13823" width="2.7109375" style="38" customWidth="1"/>
    <col min="13824" max="13824" width="15.42578125" style="38" customWidth="1"/>
    <col min="13825" max="13825" width="1.28515625" style="38" customWidth="1"/>
    <col min="13826" max="13826" width="12.42578125" style="38" customWidth="1"/>
    <col min="13827" max="13827" width="1.140625" style="38" customWidth="1"/>
    <col min="13828" max="13828" width="9" style="38" customWidth="1"/>
    <col min="13829" max="13830" width="7.7109375" style="38" customWidth="1"/>
    <col min="13831" max="13831" width="1" style="38" customWidth="1"/>
    <col min="13832" max="13833" width="7.7109375" style="38" customWidth="1"/>
    <col min="13834" max="13834" width="7.5703125" style="38" customWidth="1"/>
    <col min="13835" max="13837" width="4.85546875" style="38" customWidth="1"/>
    <col min="13838" max="13838" width="5.42578125" style="38" bestFit="1" customWidth="1"/>
    <col min="13839" max="13839" width="6.42578125" style="38" bestFit="1" customWidth="1"/>
    <col min="13840" max="13841" width="5.42578125" style="38" bestFit="1" customWidth="1"/>
    <col min="13842" max="14077" width="8.7109375" style="38"/>
    <col min="14078" max="14078" width="0.140625" style="38" customWidth="1"/>
    <col min="14079" max="14079" width="2.7109375" style="38" customWidth="1"/>
    <col min="14080" max="14080" width="15.42578125" style="38" customWidth="1"/>
    <col min="14081" max="14081" width="1.28515625" style="38" customWidth="1"/>
    <col min="14082" max="14082" width="12.42578125" style="38" customWidth="1"/>
    <col min="14083" max="14083" width="1.140625" style="38" customWidth="1"/>
    <col min="14084" max="14084" width="9" style="38" customWidth="1"/>
    <col min="14085" max="14086" width="7.7109375" style="38" customWidth="1"/>
    <col min="14087" max="14087" width="1" style="38" customWidth="1"/>
    <col min="14088" max="14089" width="7.7109375" style="38" customWidth="1"/>
    <col min="14090" max="14090" width="7.5703125" style="38" customWidth="1"/>
    <col min="14091" max="14093" width="4.85546875" style="38" customWidth="1"/>
    <col min="14094" max="14094" width="5.42578125" style="38" bestFit="1" customWidth="1"/>
    <col min="14095" max="14095" width="6.42578125" style="38" bestFit="1" customWidth="1"/>
    <col min="14096" max="14097" width="5.42578125" style="38" bestFit="1" customWidth="1"/>
    <col min="14098" max="14333" width="8.7109375" style="38"/>
    <col min="14334" max="14334" width="0.140625" style="38" customWidth="1"/>
    <col min="14335" max="14335" width="2.7109375" style="38" customWidth="1"/>
    <col min="14336" max="14336" width="15.42578125" style="38" customWidth="1"/>
    <col min="14337" max="14337" width="1.28515625" style="38" customWidth="1"/>
    <col min="14338" max="14338" width="12.42578125" style="38" customWidth="1"/>
    <col min="14339" max="14339" width="1.140625" style="38" customWidth="1"/>
    <col min="14340" max="14340" width="9" style="38" customWidth="1"/>
    <col min="14341" max="14342" width="7.7109375" style="38" customWidth="1"/>
    <col min="14343" max="14343" width="1" style="38" customWidth="1"/>
    <col min="14344" max="14345" width="7.7109375" style="38" customWidth="1"/>
    <col min="14346" max="14346" width="7.5703125" style="38" customWidth="1"/>
    <col min="14347" max="14349" width="4.85546875" style="38" customWidth="1"/>
    <col min="14350" max="14350" width="5.42578125" style="38" bestFit="1" customWidth="1"/>
    <col min="14351" max="14351" width="6.42578125" style="38" bestFit="1" customWidth="1"/>
    <col min="14352" max="14353" width="5.42578125" style="38" bestFit="1" customWidth="1"/>
    <col min="14354" max="14589" width="8.7109375" style="38"/>
    <col min="14590" max="14590" width="0.140625" style="38" customWidth="1"/>
    <col min="14591" max="14591" width="2.7109375" style="38" customWidth="1"/>
    <col min="14592" max="14592" width="15.42578125" style="38" customWidth="1"/>
    <col min="14593" max="14593" width="1.28515625" style="38" customWidth="1"/>
    <col min="14594" max="14594" width="12.42578125" style="38" customWidth="1"/>
    <col min="14595" max="14595" width="1.140625" style="38" customWidth="1"/>
    <col min="14596" max="14596" width="9" style="38" customWidth="1"/>
    <col min="14597" max="14598" width="7.7109375" style="38" customWidth="1"/>
    <col min="14599" max="14599" width="1" style="38" customWidth="1"/>
    <col min="14600" max="14601" width="7.7109375" style="38" customWidth="1"/>
    <col min="14602" max="14602" width="7.5703125" style="38" customWidth="1"/>
    <col min="14603" max="14605" width="4.85546875" style="38" customWidth="1"/>
    <col min="14606" max="14606" width="5.42578125" style="38" bestFit="1" customWidth="1"/>
    <col min="14607" max="14607" width="6.42578125" style="38" bestFit="1" customWidth="1"/>
    <col min="14608" max="14609" width="5.42578125" style="38" bestFit="1" customWidth="1"/>
    <col min="14610" max="14845" width="8.7109375" style="38"/>
    <col min="14846" max="14846" width="0.140625" style="38" customWidth="1"/>
    <col min="14847" max="14847" width="2.7109375" style="38" customWidth="1"/>
    <col min="14848" max="14848" width="15.42578125" style="38" customWidth="1"/>
    <col min="14849" max="14849" width="1.28515625" style="38" customWidth="1"/>
    <col min="14850" max="14850" width="12.42578125" style="38" customWidth="1"/>
    <col min="14851" max="14851" width="1.140625" style="38" customWidth="1"/>
    <col min="14852" max="14852" width="9" style="38" customWidth="1"/>
    <col min="14853" max="14854" width="7.7109375" style="38" customWidth="1"/>
    <col min="14855" max="14855" width="1" style="38" customWidth="1"/>
    <col min="14856" max="14857" width="7.7109375" style="38" customWidth="1"/>
    <col min="14858" max="14858" width="7.5703125" style="38" customWidth="1"/>
    <col min="14859" max="14861" width="4.85546875" style="38" customWidth="1"/>
    <col min="14862" max="14862" width="5.42578125" style="38" bestFit="1" customWidth="1"/>
    <col min="14863" max="14863" width="6.42578125" style="38" bestFit="1" customWidth="1"/>
    <col min="14864" max="14865" width="5.42578125" style="38" bestFit="1" customWidth="1"/>
    <col min="14866" max="15101" width="8.7109375" style="38"/>
    <col min="15102" max="15102" width="0.140625" style="38" customWidth="1"/>
    <col min="15103" max="15103" width="2.7109375" style="38" customWidth="1"/>
    <col min="15104" max="15104" width="15.42578125" style="38" customWidth="1"/>
    <col min="15105" max="15105" width="1.28515625" style="38" customWidth="1"/>
    <col min="15106" max="15106" width="12.42578125" style="38" customWidth="1"/>
    <col min="15107" max="15107" width="1.140625" style="38" customWidth="1"/>
    <col min="15108" max="15108" width="9" style="38" customWidth="1"/>
    <col min="15109" max="15110" width="7.7109375" style="38" customWidth="1"/>
    <col min="15111" max="15111" width="1" style="38" customWidth="1"/>
    <col min="15112" max="15113" width="7.7109375" style="38" customWidth="1"/>
    <col min="15114" max="15114" width="7.5703125" style="38" customWidth="1"/>
    <col min="15115" max="15117" width="4.85546875" style="38" customWidth="1"/>
    <col min="15118" max="15118" width="5.42578125" style="38" bestFit="1" customWidth="1"/>
    <col min="15119" max="15119" width="6.42578125" style="38" bestFit="1" customWidth="1"/>
    <col min="15120" max="15121" width="5.42578125" style="38" bestFit="1" customWidth="1"/>
    <col min="15122" max="15357" width="8.7109375" style="38"/>
    <col min="15358" max="15358" width="0.140625" style="38" customWidth="1"/>
    <col min="15359" max="15359" width="2.7109375" style="38" customWidth="1"/>
    <col min="15360" max="15360" width="15.42578125" style="38" customWidth="1"/>
    <col min="15361" max="15361" width="1.28515625" style="38" customWidth="1"/>
    <col min="15362" max="15362" width="12.42578125" style="38" customWidth="1"/>
    <col min="15363" max="15363" width="1.140625" style="38" customWidth="1"/>
    <col min="15364" max="15364" width="9" style="38" customWidth="1"/>
    <col min="15365" max="15366" width="7.7109375" style="38" customWidth="1"/>
    <col min="15367" max="15367" width="1" style="38" customWidth="1"/>
    <col min="15368" max="15369" width="7.7109375" style="38" customWidth="1"/>
    <col min="15370" max="15370" width="7.5703125" style="38" customWidth="1"/>
    <col min="15371" max="15373" width="4.85546875" style="38" customWidth="1"/>
    <col min="15374" max="15374" width="5.42578125" style="38" bestFit="1" customWidth="1"/>
    <col min="15375" max="15375" width="6.42578125" style="38" bestFit="1" customWidth="1"/>
    <col min="15376" max="15377" width="5.42578125" style="38" bestFit="1" customWidth="1"/>
    <col min="15378" max="15613" width="8.7109375" style="38"/>
    <col min="15614" max="15614" width="0.140625" style="38" customWidth="1"/>
    <col min="15615" max="15615" width="2.7109375" style="38" customWidth="1"/>
    <col min="15616" max="15616" width="15.42578125" style="38" customWidth="1"/>
    <col min="15617" max="15617" width="1.28515625" style="38" customWidth="1"/>
    <col min="15618" max="15618" width="12.42578125" style="38" customWidth="1"/>
    <col min="15619" max="15619" width="1.140625" style="38" customWidth="1"/>
    <col min="15620" max="15620" width="9" style="38" customWidth="1"/>
    <col min="15621" max="15622" width="7.7109375" style="38" customWidth="1"/>
    <col min="15623" max="15623" width="1" style="38" customWidth="1"/>
    <col min="15624" max="15625" width="7.7109375" style="38" customWidth="1"/>
    <col min="15626" max="15626" width="7.5703125" style="38" customWidth="1"/>
    <col min="15627" max="15629" width="4.85546875" style="38" customWidth="1"/>
    <col min="15630" max="15630" width="5.42578125" style="38" bestFit="1" customWidth="1"/>
    <col min="15631" max="15631" width="6.42578125" style="38" bestFit="1" customWidth="1"/>
    <col min="15632" max="15633" width="5.42578125" style="38" bestFit="1" customWidth="1"/>
    <col min="15634" max="15869" width="8.7109375" style="38"/>
    <col min="15870" max="15870" width="0.140625" style="38" customWidth="1"/>
    <col min="15871" max="15871" width="2.7109375" style="38" customWidth="1"/>
    <col min="15872" max="15872" width="15.42578125" style="38" customWidth="1"/>
    <col min="15873" max="15873" width="1.28515625" style="38" customWidth="1"/>
    <col min="15874" max="15874" width="12.42578125" style="38" customWidth="1"/>
    <col min="15875" max="15875" width="1.140625" style="38" customWidth="1"/>
    <col min="15876" max="15876" width="9" style="38" customWidth="1"/>
    <col min="15877" max="15878" width="7.7109375" style="38" customWidth="1"/>
    <col min="15879" max="15879" width="1" style="38" customWidth="1"/>
    <col min="15880" max="15881" width="7.7109375" style="38" customWidth="1"/>
    <col min="15882" max="15882" width="7.5703125" style="38" customWidth="1"/>
    <col min="15883" max="15885" width="4.85546875" style="38" customWidth="1"/>
    <col min="15886" max="15886" width="5.42578125" style="38" bestFit="1" customWidth="1"/>
    <col min="15887" max="15887" width="6.42578125" style="38" bestFit="1" customWidth="1"/>
    <col min="15888" max="15889" width="5.42578125" style="38" bestFit="1" customWidth="1"/>
    <col min="15890" max="16125" width="8.7109375" style="38"/>
    <col min="16126" max="16126" width="0.140625" style="38" customWidth="1"/>
    <col min="16127" max="16127" width="2.7109375" style="38" customWidth="1"/>
    <col min="16128" max="16128" width="15.42578125" style="38" customWidth="1"/>
    <col min="16129" max="16129" width="1.28515625" style="38" customWidth="1"/>
    <col min="16130" max="16130" width="12.42578125" style="38" customWidth="1"/>
    <col min="16131" max="16131" width="1.140625" style="38" customWidth="1"/>
    <col min="16132" max="16132" width="9" style="38" customWidth="1"/>
    <col min="16133" max="16134" width="7.7109375" style="38" customWidth="1"/>
    <col min="16135" max="16135" width="1" style="38" customWidth="1"/>
    <col min="16136" max="16137" width="7.7109375" style="38" customWidth="1"/>
    <col min="16138" max="16138" width="7.5703125" style="38" customWidth="1"/>
    <col min="16139" max="16141" width="4.85546875" style="38" customWidth="1"/>
    <col min="16142" max="16142" width="5.42578125" style="38" bestFit="1" customWidth="1"/>
    <col min="16143" max="16143" width="6.42578125" style="38" bestFit="1" customWidth="1"/>
    <col min="16144" max="16145" width="5.42578125" style="38" bestFit="1" customWidth="1"/>
    <col min="16146" max="16384" width="8.7109375" style="38"/>
  </cols>
  <sheetData>
    <row r="1" spans="1:21" s="32" customFormat="1" ht="0.75" customHeight="1"/>
    <row r="2" spans="1:21" s="32" customFormat="1" ht="21" customHeight="1">
      <c r="E2" s="15"/>
      <c r="J2" s="444" t="s">
        <v>50</v>
      </c>
    </row>
    <row r="3" spans="1:21" s="32" customFormat="1" ht="15" customHeight="1">
      <c r="E3" s="1078" t="s">
        <v>176</v>
      </c>
      <c r="F3" s="1078"/>
      <c r="G3" s="1078"/>
      <c r="H3" s="1078"/>
      <c r="I3" s="1078"/>
      <c r="J3" s="1078"/>
    </row>
    <row r="4" spans="1:21" s="25" customFormat="1" ht="20.25" customHeight="1">
      <c r="B4" s="16"/>
      <c r="C4" s="6" t="str">
        <f>Indice!C4</f>
        <v>Producción de energía eléctrica</v>
      </c>
    </row>
    <row r="5" spans="1:21" s="25" customFormat="1" ht="12.75" customHeight="1">
      <c r="B5" s="16"/>
      <c r="C5" s="7"/>
    </row>
    <row r="6" spans="1:21" s="25" customFormat="1" ht="13.5" customHeight="1">
      <c r="B6" s="16"/>
      <c r="C6" s="12"/>
      <c r="D6" s="33"/>
      <c r="E6" s="33"/>
    </row>
    <row r="7" spans="1:21" ht="12.75" customHeight="1">
      <c r="A7" s="25"/>
      <c r="B7" s="16"/>
      <c r="C7" s="1086" t="s">
        <v>477</v>
      </c>
      <c r="D7" s="33"/>
      <c r="E7" s="58"/>
      <c r="F7" s="59" t="s">
        <v>15</v>
      </c>
      <c r="G7" s="445">
        <v>2014</v>
      </c>
      <c r="H7" s="1103">
        <v>2015</v>
      </c>
      <c r="I7" s="1103"/>
      <c r="J7" s="62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ht="12.75" customHeight="1">
      <c r="A8" s="25"/>
      <c r="B8" s="16"/>
      <c r="C8" s="1086"/>
      <c r="D8" s="33"/>
      <c r="E8" s="63" t="s">
        <v>16</v>
      </c>
      <c r="F8" s="64" t="s">
        <v>11</v>
      </c>
      <c r="G8" s="64" t="s">
        <v>9</v>
      </c>
      <c r="H8" s="64" t="s">
        <v>9</v>
      </c>
      <c r="I8" s="64" t="s">
        <v>10</v>
      </c>
      <c r="J8" s="117" t="s">
        <v>177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ht="12.75" customHeight="1">
      <c r="A9" s="25"/>
      <c r="B9" s="16"/>
      <c r="C9" s="1086"/>
      <c r="D9" s="33"/>
      <c r="E9" s="886" t="s">
        <v>26</v>
      </c>
      <c r="F9" s="887">
        <f>'C37'!F10</f>
        <v>1011.3</v>
      </c>
      <c r="G9" s="888">
        <f>'C37'!G27</f>
        <v>7226.5259999999998</v>
      </c>
      <c r="H9" s="888">
        <f>'C37'!G10</f>
        <v>8435.3870000000006</v>
      </c>
      <c r="I9" s="889">
        <f t="shared" ref="I9:I16" si="0">+H9/H$17*100</f>
        <v>15.405737915885839</v>
      </c>
      <c r="J9" s="825">
        <f t="shared" ref="J9:J17" si="1">IF(G9&gt;0,IF((H9/G9-1)*100&gt;1000,"-",(H9/G9-1)*100),"-")</f>
        <v>16.728106976990055</v>
      </c>
      <c r="K9" s="109"/>
      <c r="L9" s="109"/>
      <c r="M9" s="109"/>
      <c r="N9" s="109"/>
      <c r="O9" s="109"/>
      <c r="P9" s="109"/>
      <c r="Q9" s="109"/>
      <c r="R9" s="109"/>
      <c r="S9" s="109"/>
      <c r="T9" s="108"/>
      <c r="U9" s="108"/>
    </row>
    <row r="10" spans="1:21" ht="12.75" customHeight="1">
      <c r="A10" s="25"/>
      <c r="B10" s="16"/>
      <c r="C10" s="130"/>
      <c r="D10" s="33"/>
      <c r="E10" s="886" t="s">
        <v>27</v>
      </c>
      <c r="F10" s="887">
        <f>'C37'!F11</f>
        <v>1005.83</v>
      </c>
      <c r="G10" s="888">
        <f>'C37'!G28</f>
        <v>7975.4809999999998</v>
      </c>
      <c r="H10" s="888">
        <f>'C37'!G11</f>
        <v>7636.6639999999998</v>
      </c>
      <c r="I10" s="889">
        <f t="shared" si="0"/>
        <v>13.947012050031656</v>
      </c>
      <c r="J10" s="889">
        <f t="shared" si="1"/>
        <v>-4.2482328025105982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8"/>
      <c r="U10" s="108"/>
    </row>
    <row r="11" spans="1:21" ht="12.75" customHeight="1">
      <c r="A11" s="25"/>
      <c r="B11" s="16"/>
      <c r="C11" s="14"/>
      <c r="D11" s="33"/>
      <c r="E11" s="886" t="s">
        <v>33</v>
      </c>
      <c r="F11" s="887">
        <f>'C37'!F12</f>
        <v>995.8</v>
      </c>
      <c r="G11" s="888">
        <f>'C37'!G29</f>
        <v>7096.8339999999998</v>
      </c>
      <c r="H11" s="888">
        <f>'C37'!G12</f>
        <v>7404.2049999999999</v>
      </c>
      <c r="I11" s="889">
        <f t="shared" si="0"/>
        <v>13.522466924812282</v>
      </c>
      <c r="J11" s="889">
        <f t="shared" si="1"/>
        <v>4.3311003188182262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8"/>
      <c r="U11" s="108"/>
    </row>
    <row r="12" spans="1:21" ht="12.75" customHeight="1">
      <c r="A12" s="25"/>
      <c r="B12" s="16"/>
      <c r="C12" s="130"/>
      <c r="D12" s="33"/>
      <c r="E12" s="886" t="s">
        <v>28</v>
      </c>
      <c r="F12" s="887">
        <f>'C37'!F13</f>
        <v>991.7</v>
      </c>
      <c r="G12" s="888">
        <f>'C37'!G30</f>
        <v>6858.0219999999999</v>
      </c>
      <c r="H12" s="888">
        <f>'C37'!G13</f>
        <v>8445.9930000000004</v>
      </c>
      <c r="I12" s="889">
        <f t="shared" si="0"/>
        <v>15.425107893378973</v>
      </c>
      <c r="J12" s="889">
        <f t="shared" si="1"/>
        <v>23.154941760175163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8"/>
      <c r="U12" s="108"/>
    </row>
    <row r="13" spans="1:21" ht="12.75" customHeight="1">
      <c r="A13" s="25"/>
      <c r="B13" s="16"/>
      <c r="C13" s="130"/>
      <c r="D13" s="33"/>
      <c r="E13" s="886" t="s">
        <v>17</v>
      </c>
      <c r="F13" s="887">
        <f>'C37'!F14</f>
        <v>1063.94</v>
      </c>
      <c r="G13" s="888">
        <f>'C37'!G31</f>
        <v>9108.2160000000003</v>
      </c>
      <c r="H13" s="888">
        <f>'C37'!G14</f>
        <v>7430.8019999999997</v>
      </c>
      <c r="I13" s="889">
        <f t="shared" si="0"/>
        <v>13.571041626998301</v>
      </c>
      <c r="J13" s="889">
        <f t="shared" si="1"/>
        <v>-18.416493416493417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8"/>
      <c r="U13" s="108"/>
    </row>
    <row r="14" spans="1:21" ht="12.75" customHeight="1">
      <c r="A14" s="25"/>
      <c r="B14" s="16"/>
      <c r="C14" s="130"/>
      <c r="D14" s="33"/>
      <c r="E14" s="886" t="s">
        <v>496</v>
      </c>
      <c r="F14" s="887">
        <f>'C37'!F15</f>
        <v>455.29</v>
      </c>
      <c r="G14" s="888">
        <f>'C37'!G32</f>
        <v>0</v>
      </c>
      <c r="H14" s="888">
        <f>'C37'!G15</f>
        <v>0</v>
      </c>
      <c r="I14" s="889">
        <f t="shared" si="0"/>
        <v>0</v>
      </c>
      <c r="J14" s="825" t="str">
        <f t="shared" si="1"/>
        <v>-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8"/>
      <c r="U14" s="108"/>
    </row>
    <row r="15" spans="1:21" ht="12.75" customHeight="1">
      <c r="E15" s="886" t="s">
        <v>13</v>
      </c>
      <c r="F15" s="887">
        <f>'C37'!F16</f>
        <v>1003.41</v>
      </c>
      <c r="G15" s="888">
        <f>'C37'!G33</f>
        <v>7783.9080000000004</v>
      </c>
      <c r="H15" s="888">
        <f>'C37'!G16</f>
        <v>7926.3590000000004</v>
      </c>
      <c r="I15" s="889">
        <f t="shared" si="0"/>
        <v>14.476088575571335</v>
      </c>
      <c r="J15" s="889">
        <f t="shared" si="1"/>
        <v>1.8300704479035534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8"/>
      <c r="U15" s="108"/>
    </row>
    <row r="16" spans="1:21" ht="12.75" customHeight="1">
      <c r="E16" s="890" t="s">
        <v>29</v>
      </c>
      <c r="F16" s="891">
        <f>'C37'!F17</f>
        <v>1045.31</v>
      </c>
      <c r="G16" s="892">
        <f>'C37'!G34</f>
        <v>8821.2520000000004</v>
      </c>
      <c r="H16" s="892">
        <f>'C37'!G17</f>
        <v>7475.429048</v>
      </c>
      <c r="I16" s="893">
        <f t="shared" si="0"/>
        <v>13.652545013321612</v>
      </c>
      <c r="J16" s="893">
        <f t="shared" si="1"/>
        <v>-15.256597952308814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8"/>
      <c r="U16" s="108"/>
    </row>
    <row r="17" spans="5:21" ht="16.5" customHeight="1">
      <c r="E17" s="894" t="s">
        <v>30</v>
      </c>
      <c r="F17" s="895">
        <f>SUM(F9:F16)</f>
        <v>7572.58</v>
      </c>
      <c r="G17" s="895">
        <f>SUM(G9:G16)</f>
        <v>54870.239000000001</v>
      </c>
      <c r="H17" s="895">
        <f>SUM(H9:H16)</f>
        <v>54754.839048000002</v>
      </c>
      <c r="I17" s="896">
        <f>SUM(I9:I16)</f>
        <v>100</v>
      </c>
      <c r="J17" s="896">
        <f t="shared" si="1"/>
        <v>-0.21031428713113032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11"/>
    </row>
    <row r="18" spans="5:21">
      <c r="E18" s="486" t="s">
        <v>512</v>
      </c>
    </row>
    <row r="19" spans="5:21">
      <c r="G19" s="120">
        <f>G17-'C37'!G35</f>
        <v>0</v>
      </c>
      <c r="H19" s="120">
        <f>H17-'C37'!G18</f>
        <v>0</v>
      </c>
    </row>
    <row r="22" spans="5:21" ht="16.5" customHeight="1"/>
  </sheetData>
  <mergeCells count="3">
    <mergeCell ref="E3:J3"/>
    <mergeCell ref="C7:C9"/>
    <mergeCell ref="H7:I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horizontalDpi="4294967292" verticalDpi="4294967292" r:id="rId1"/>
  <headerFooter alignWithMargins="0"/>
  <ignoredErrors>
    <ignoredError sqref="F9 F10:F16" unlockedFormula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autoPageBreaks="0"/>
  </sheetPr>
  <dimension ref="A1:Z56"/>
  <sheetViews>
    <sheetView showGridLines="0" showRowColHeaders="0" showOutlineSymbols="0" zoomScaleNormal="100" workbookViewId="0"/>
  </sheetViews>
  <sheetFormatPr baseColWidth="10" defaultRowHeight="11.25"/>
  <cols>
    <col min="1" max="1" width="0.140625" style="32" customWidth="1"/>
    <col min="2" max="2" width="2.7109375" style="32" customWidth="1"/>
    <col min="3" max="3" width="23.7109375" style="32" customWidth="1"/>
    <col min="4" max="4" width="1.28515625" style="32" customWidth="1"/>
    <col min="5" max="5" width="12" style="38" customWidth="1"/>
    <col min="6" max="6" width="6" style="38" customWidth="1"/>
    <col min="7" max="7" width="10.28515625" style="38" bestFit="1" customWidth="1"/>
    <col min="8" max="8" width="7.140625" style="38" bestFit="1" customWidth="1"/>
    <col min="9" max="9" width="13.140625" style="38" bestFit="1" customWidth="1"/>
    <col min="10" max="10" width="13.28515625" style="38" customWidth="1"/>
    <col min="11" max="11" width="7.5703125" style="38" customWidth="1"/>
    <col min="12" max="12" width="7.85546875" style="38" customWidth="1"/>
    <col min="13" max="13" width="11.5703125" style="38" bestFit="1" customWidth="1"/>
    <col min="14" max="253" width="11.42578125" style="38"/>
    <col min="254" max="254" width="0.140625" style="38" customWidth="1"/>
    <col min="255" max="255" width="2.7109375" style="38" customWidth="1"/>
    <col min="256" max="256" width="15.42578125" style="38" customWidth="1"/>
    <col min="257" max="257" width="1.28515625" style="38" customWidth="1"/>
    <col min="258" max="258" width="12" style="38" customWidth="1"/>
    <col min="259" max="259" width="6" style="38" customWidth="1"/>
    <col min="260" max="260" width="0.7109375" style="38" customWidth="1"/>
    <col min="261" max="261" width="9" style="38" customWidth="1"/>
    <col min="262" max="262" width="7.140625" style="38" bestFit="1" customWidth="1"/>
    <col min="263" max="263" width="0.85546875" style="38" customWidth="1"/>
    <col min="264" max="264" width="12" style="38" customWidth="1"/>
    <col min="265" max="265" width="13.28515625" style="38" customWidth="1"/>
    <col min="266" max="266" width="0.85546875" style="38" customWidth="1"/>
    <col min="267" max="267" width="7.5703125" style="38" customWidth="1"/>
    <col min="268" max="268" width="7.85546875" style="38" customWidth="1"/>
    <col min="269" max="269" width="11.5703125" style="38" bestFit="1" customWidth="1"/>
    <col min="270" max="280" width="4.42578125" style="38" customWidth="1"/>
    <col min="281" max="509" width="11.42578125" style="38"/>
    <col min="510" max="510" width="0.140625" style="38" customWidth="1"/>
    <col min="511" max="511" width="2.7109375" style="38" customWidth="1"/>
    <col min="512" max="512" width="15.42578125" style="38" customWidth="1"/>
    <col min="513" max="513" width="1.28515625" style="38" customWidth="1"/>
    <col min="514" max="514" width="12" style="38" customWidth="1"/>
    <col min="515" max="515" width="6" style="38" customWidth="1"/>
    <col min="516" max="516" width="0.7109375" style="38" customWidth="1"/>
    <col min="517" max="517" width="9" style="38" customWidth="1"/>
    <col min="518" max="518" width="7.140625" style="38" bestFit="1" customWidth="1"/>
    <col min="519" max="519" width="0.85546875" style="38" customWidth="1"/>
    <col min="520" max="520" width="12" style="38" customWidth="1"/>
    <col min="521" max="521" width="13.28515625" style="38" customWidth="1"/>
    <col min="522" max="522" width="0.85546875" style="38" customWidth="1"/>
    <col min="523" max="523" width="7.5703125" style="38" customWidth="1"/>
    <col min="524" max="524" width="7.85546875" style="38" customWidth="1"/>
    <col min="525" max="525" width="11.5703125" style="38" bestFit="1" customWidth="1"/>
    <col min="526" max="536" width="4.42578125" style="38" customWidth="1"/>
    <col min="537" max="765" width="11.42578125" style="38"/>
    <col min="766" max="766" width="0.140625" style="38" customWidth="1"/>
    <col min="767" max="767" width="2.7109375" style="38" customWidth="1"/>
    <col min="768" max="768" width="15.42578125" style="38" customWidth="1"/>
    <col min="769" max="769" width="1.28515625" style="38" customWidth="1"/>
    <col min="770" max="770" width="12" style="38" customWidth="1"/>
    <col min="771" max="771" width="6" style="38" customWidth="1"/>
    <col min="772" max="772" width="0.7109375" style="38" customWidth="1"/>
    <col min="773" max="773" width="9" style="38" customWidth="1"/>
    <col min="774" max="774" width="7.140625" style="38" bestFit="1" customWidth="1"/>
    <col min="775" max="775" width="0.85546875" style="38" customWidth="1"/>
    <col min="776" max="776" width="12" style="38" customWidth="1"/>
    <col min="777" max="777" width="13.28515625" style="38" customWidth="1"/>
    <col min="778" max="778" width="0.85546875" style="38" customWidth="1"/>
    <col min="779" max="779" width="7.5703125" style="38" customWidth="1"/>
    <col min="780" max="780" width="7.85546875" style="38" customWidth="1"/>
    <col min="781" max="781" width="11.5703125" style="38" bestFit="1" customWidth="1"/>
    <col min="782" max="792" width="4.42578125" style="38" customWidth="1"/>
    <col min="793" max="1021" width="11.42578125" style="38"/>
    <col min="1022" max="1022" width="0.140625" style="38" customWidth="1"/>
    <col min="1023" max="1023" width="2.7109375" style="38" customWidth="1"/>
    <col min="1024" max="1024" width="15.42578125" style="38" customWidth="1"/>
    <col min="1025" max="1025" width="1.28515625" style="38" customWidth="1"/>
    <col min="1026" max="1026" width="12" style="38" customWidth="1"/>
    <col min="1027" max="1027" width="6" style="38" customWidth="1"/>
    <col min="1028" max="1028" width="0.7109375" style="38" customWidth="1"/>
    <col min="1029" max="1029" width="9" style="38" customWidth="1"/>
    <col min="1030" max="1030" width="7.140625" style="38" bestFit="1" customWidth="1"/>
    <col min="1031" max="1031" width="0.85546875" style="38" customWidth="1"/>
    <col min="1032" max="1032" width="12" style="38" customWidth="1"/>
    <col min="1033" max="1033" width="13.28515625" style="38" customWidth="1"/>
    <col min="1034" max="1034" width="0.85546875" style="38" customWidth="1"/>
    <col min="1035" max="1035" width="7.5703125" style="38" customWidth="1"/>
    <col min="1036" max="1036" width="7.85546875" style="38" customWidth="1"/>
    <col min="1037" max="1037" width="11.5703125" style="38" bestFit="1" customWidth="1"/>
    <col min="1038" max="1048" width="4.42578125" style="38" customWidth="1"/>
    <col min="1049" max="1277" width="11.42578125" style="38"/>
    <col min="1278" max="1278" width="0.140625" style="38" customWidth="1"/>
    <col min="1279" max="1279" width="2.7109375" style="38" customWidth="1"/>
    <col min="1280" max="1280" width="15.42578125" style="38" customWidth="1"/>
    <col min="1281" max="1281" width="1.28515625" style="38" customWidth="1"/>
    <col min="1282" max="1282" width="12" style="38" customWidth="1"/>
    <col min="1283" max="1283" width="6" style="38" customWidth="1"/>
    <col min="1284" max="1284" width="0.7109375" style="38" customWidth="1"/>
    <col min="1285" max="1285" width="9" style="38" customWidth="1"/>
    <col min="1286" max="1286" width="7.140625" style="38" bestFit="1" customWidth="1"/>
    <col min="1287" max="1287" width="0.85546875" style="38" customWidth="1"/>
    <col min="1288" max="1288" width="12" style="38" customWidth="1"/>
    <col min="1289" max="1289" width="13.28515625" style="38" customWidth="1"/>
    <col min="1290" max="1290" width="0.85546875" style="38" customWidth="1"/>
    <col min="1291" max="1291" width="7.5703125" style="38" customWidth="1"/>
    <col min="1292" max="1292" width="7.85546875" style="38" customWidth="1"/>
    <col min="1293" max="1293" width="11.5703125" style="38" bestFit="1" customWidth="1"/>
    <col min="1294" max="1304" width="4.42578125" style="38" customWidth="1"/>
    <col min="1305" max="1533" width="11.42578125" style="38"/>
    <col min="1534" max="1534" width="0.140625" style="38" customWidth="1"/>
    <col min="1535" max="1535" width="2.7109375" style="38" customWidth="1"/>
    <col min="1536" max="1536" width="15.42578125" style="38" customWidth="1"/>
    <col min="1537" max="1537" width="1.28515625" style="38" customWidth="1"/>
    <col min="1538" max="1538" width="12" style="38" customWidth="1"/>
    <col min="1539" max="1539" width="6" style="38" customWidth="1"/>
    <col min="1540" max="1540" width="0.7109375" style="38" customWidth="1"/>
    <col min="1541" max="1541" width="9" style="38" customWidth="1"/>
    <col min="1542" max="1542" width="7.140625" style="38" bestFit="1" customWidth="1"/>
    <col min="1543" max="1543" width="0.85546875" style="38" customWidth="1"/>
    <col min="1544" max="1544" width="12" style="38" customWidth="1"/>
    <col min="1545" max="1545" width="13.28515625" style="38" customWidth="1"/>
    <col min="1546" max="1546" width="0.85546875" style="38" customWidth="1"/>
    <col min="1547" max="1547" width="7.5703125" style="38" customWidth="1"/>
    <col min="1548" max="1548" width="7.85546875" style="38" customWidth="1"/>
    <col min="1549" max="1549" width="11.5703125" style="38" bestFit="1" customWidth="1"/>
    <col min="1550" max="1560" width="4.42578125" style="38" customWidth="1"/>
    <col min="1561" max="1789" width="11.42578125" style="38"/>
    <col min="1790" max="1790" width="0.140625" style="38" customWidth="1"/>
    <col min="1791" max="1791" width="2.7109375" style="38" customWidth="1"/>
    <col min="1792" max="1792" width="15.42578125" style="38" customWidth="1"/>
    <col min="1793" max="1793" width="1.28515625" style="38" customWidth="1"/>
    <col min="1794" max="1794" width="12" style="38" customWidth="1"/>
    <col min="1795" max="1795" width="6" style="38" customWidth="1"/>
    <col min="1796" max="1796" width="0.7109375" style="38" customWidth="1"/>
    <col min="1797" max="1797" width="9" style="38" customWidth="1"/>
    <col min="1798" max="1798" width="7.140625" style="38" bestFit="1" customWidth="1"/>
    <col min="1799" max="1799" width="0.85546875" style="38" customWidth="1"/>
    <col min="1800" max="1800" width="12" style="38" customWidth="1"/>
    <col min="1801" max="1801" width="13.28515625" style="38" customWidth="1"/>
    <col min="1802" max="1802" width="0.85546875" style="38" customWidth="1"/>
    <col min="1803" max="1803" width="7.5703125" style="38" customWidth="1"/>
    <col min="1804" max="1804" width="7.85546875" style="38" customWidth="1"/>
    <col min="1805" max="1805" width="11.5703125" style="38" bestFit="1" customWidth="1"/>
    <col min="1806" max="1816" width="4.42578125" style="38" customWidth="1"/>
    <col min="1817" max="2045" width="11.42578125" style="38"/>
    <col min="2046" max="2046" width="0.140625" style="38" customWidth="1"/>
    <col min="2047" max="2047" width="2.7109375" style="38" customWidth="1"/>
    <col min="2048" max="2048" width="15.42578125" style="38" customWidth="1"/>
    <col min="2049" max="2049" width="1.28515625" style="38" customWidth="1"/>
    <col min="2050" max="2050" width="12" style="38" customWidth="1"/>
    <col min="2051" max="2051" width="6" style="38" customWidth="1"/>
    <col min="2052" max="2052" width="0.7109375" style="38" customWidth="1"/>
    <col min="2053" max="2053" width="9" style="38" customWidth="1"/>
    <col min="2054" max="2054" width="7.140625" style="38" bestFit="1" customWidth="1"/>
    <col min="2055" max="2055" width="0.85546875" style="38" customWidth="1"/>
    <col min="2056" max="2056" width="12" style="38" customWidth="1"/>
    <col min="2057" max="2057" width="13.28515625" style="38" customWidth="1"/>
    <col min="2058" max="2058" width="0.85546875" style="38" customWidth="1"/>
    <col min="2059" max="2059" width="7.5703125" style="38" customWidth="1"/>
    <col min="2060" max="2060" width="7.85546875" style="38" customWidth="1"/>
    <col min="2061" max="2061" width="11.5703125" style="38" bestFit="1" customWidth="1"/>
    <col min="2062" max="2072" width="4.42578125" style="38" customWidth="1"/>
    <col min="2073" max="2301" width="11.42578125" style="38"/>
    <col min="2302" max="2302" width="0.140625" style="38" customWidth="1"/>
    <col min="2303" max="2303" width="2.7109375" style="38" customWidth="1"/>
    <col min="2304" max="2304" width="15.42578125" style="38" customWidth="1"/>
    <col min="2305" max="2305" width="1.28515625" style="38" customWidth="1"/>
    <col min="2306" max="2306" width="12" style="38" customWidth="1"/>
    <col min="2307" max="2307" width="6" style="38" customWidth="1"/>
    <col min="2308" max="2308" width="0.7109375" style="38" customWidth="1"/>
    <col min="2309" max="2309" width="9" style="38" customWidth="1"/>
    <col min="2310" max="2310" width="7.140625" style="38" bestFit="1" customWidth="1"/>
    <col min="2311" max="2311" width="0.85546875" style="38" customWidth="1"/>
    <col min="2312" max="2312" width="12" style="38" customWidth="1"/>
    <col min="2313" max="2313" width="13.28515625" style="38" customWidth="1"/>
    <col min="2314" max="2314" width="0.85546875" style="38" customWidth="1"/>
    <col min="2315" max="2315" width="7.5703125" style="38" customWidth="1"/>
    <col min="2316" max="2316" width="7.85546875" style="38" customWidth="1"/>
    <col min="2317" max="2317" width="11.5703125" style="38" bestFit="1" customWidth="1"/>
    <col min="2318" max="2328" width="4.42578125" style="38" customWidth="1"/>
    <col min="2329" max="2557" width="11.42578125" style="38"/>
    <col min="2558" max="2558" width="0.140625" style="38" customWidth="1"/>
    <col min="2559" max="2559" width="2.7109375" style="38" customWidth="1"/>
    <col min="2560" max="2560" width="15.42578125" style="38" customWidth="1"/>
    <col min="2561" max="2561" width="1.28515625" style="38" customWidth="1"/>
    <col min="2562" max="2562" width="12" style="38" customWidth="1"/>
    <col min="2563" max="2563" width="6" style="38" customWidth="1"/>
    <col min="2564" max="2564" width="0.7109375" style="38" customWidth="1"/>
    <col min="2565" max="2565" width="9" style="38" customWidth="1"/>
    <col min="2566" max="2566" width="7.140625" style="38" bestFit="1" customWidth="1"/>
    <col min="2567" max="2567" width="0.85546875" style="38" customWidth="1"/>
    <col min="2568" max="2568" width="12" style="38" customWidth="1"/>
    <col min="2569" max="2569" width="13.28515625" style="38" customWidth="1"/>
    <col min="2570" max="2570" width="0.85546875" style="38" customWidth="1"/>
    <col min="2571" max="2571" width="7.5703125" style="38" customWidth="1"/>
    <col min="2572" max="2572" width="7.85546875" style="38" customWidth="1"/>
    <col min="2573" max="2573" width="11.5703125" style="38" bestFit="1" customWidth="1"/>
    <col min="2574" max="2584" width="4.42578125" style="38" customWidth="1"/>
    <col min="2585" max="2813" width="11.42578125" style="38"/>
    <col min="2814" max="2814" width="0.140625" style="38" customWidth="1"/>
    <col min="2815" max="2815" width="2.7109375" style="38" customWidth="1"/>
    <col min="2816" max="2816" width="15.42578125" style="38" customWidth="1"/>
    <col min="2817" max="2817" width="1.28515625" style="38" customWidth="1"/>
    <col min="2818" max="2818" width="12" style="38" customWidth="1"/>
    <col min="2819" max="2819" width="6" style="38" customWidth="1"/>
    <col min="2820" max="2820" width="0.7109375" style="38" customWidth="1"/>
    <col min="2821" max="2821" width="9" style="38" customWidth="1"/>
    <col min="2822" max="2822" width="7.140625" style="38" bestFit="1" customWidth="1"/>
    <col min="2823" max="2823" width="0.85546875" style="38" customWidth="1"/>
    <col min="2824" max="2824" width="12" style="38" customWidth="1"/>
    <col min="2825" max="2825" width="13.28515625" style="38" customWidth="1"/>
    <col min="2826" max="2826" width="0.85546875" style="38" customWidth="1"/>
    <col min="2827" max="2827" width="7.5703125" style="38" customWidth="1"/>
    <col min="2828" max="2828" width="7.85546875" style="38" customWidth="1"/>
    <col min="2829" max="2829" width="11.5703125" style="38" bestFit="1" customWidth="1"/>
    <col min="2830" max="2840" width="4.42578125" style="38" customWidth="1"/>
    <col min="2841" max="3069" width="11.42578125" style="38"/>
    <col min="3070" max="3070" width="0.140625" style="38" customWidth="1"/>
    <col min="3071" max="3071" width="2.7109375" style="38" customWidth="1"/>
    <col min="3072" max="3072" width="15.42578125" style="38" customWidth="1"/>
    <col min="3073" max="3073" width="1.28515625" style="38" customWidth="1"/>
    <col min="3074" max="3074" width="12" style="38" customWidth="1"/>
    <col min="3075" max="3075" width="6" style="38" customWidth="1"/>
    <col min="3076" max="3076" width="0.7109375" style="38" customWidth="1"/>
    <col min="3077" max="3077" width="9" style="38" customWidth="1"/>
    <col min="3078" max="3078" width="7.140625" style="38" bestFit="1" customWidth="1"/>
    <col min="3079" max="3079" width="0.85546875" style="38" customWidth="1"/>
    <col min="3080" max="3080" width="12" style="38" customWidth="1"/>
    <col min="3081" max="3081" width="13.28515625" style="38" customWidth="1"/>
    <col min="3082" max="3082" width="0.85546875" style="38" customWidth="1"/>
    <col min="3083" max="3083" width="7.5703125" style="38" customWidth="1"/>
    <col min="3084" max="3084" width="7.85546875" style="38" customWidth="1"/>
    <col min="3085" max="3085" width="11.5703125" style="38" bestFit="1" customWidth="1"/>
    <col min="3086" max="3096" width="4.42578125" style="38" customWidth="1"/>
    <col min="3097" max="3325" width="11.42578125" style="38"/>
    <col min="3326" max="3326" width="0.140625" style="38" customWidth="1"/>
    <col min="3327" max="3327" width="2.7109375" style="38" customWidth="1"/>
    <col min="3328" max="3328" width="15.42578125" style="38" customWidth="1"/>
    <col min="3329" max="3329" width="1.28515625" style="38" customWidth="1"/>
    <col min="3330" max="3330" width="12" style="38" customWidth="1"/>
    <col min="3331" max="3331" width="6" style="38" customWidth="1"/>
    <col min="3332" max="3332" width="0.7109375" style="38" customWidth="1"/>
    <col min="3333" max="3333" width="9" style="38" customWidth="1"/>
    <col min="3334" max="3334" width="7.140625" style="38" bestFit="1" customWidth="1"/>
    <col min="3335" max="3335" width="0.85546875" style="38" customWidth="1"/>
    <col min="3336" max="3336" width="12" style="38" customWidth="1"/>
    <col min="3337" max="3337" width="13.28515625" style="38" customWidth="1"/>
    <col min="3338" max="3338" width="0.85546875" style="38" customWidth="1"/>
    <col min="3339" max="3339" width="7.5703125" style="38" customWidth="1"/>
    <col min="3340" max="3340" width="7.85546875" style="38" customWidth="1"/>
    <col min="3341" max="3341" width="11.5703125" style="38" bestFit="1" customWidth="1"/>
    <col min="3342" max="3352" width="4.42578125" style="38" customWidth="1"/>
    <col min="3353" max="3581" width="11.42578125" style="38"/>
    <col min="3582" max="3582" width="0.140625" style="38" customWidth="1"/>
    <col min="3583" max="3583" width="2.7109375" style="38" customWidth="1"/>
    <col min="3584" max="3584" width="15.42578125" style="38" customWidth="1"/>
    <col min="3585" max="3585" width="1.28515625" style="38" customWidth="1"/>
    <col min="3586" max="3586" width="12" style="38" customWidth="1"/>
    <col min="3587" max="3587" width="6" style="38" customWidth="1"/>
    <col min="3588" max="3588" width="0.7109375" style="38" customWidth="1"/>
    <col min="3589" max="3589" width="9" style="38" customWidth="1"/>
    <col min="3590" max="3590" width="7.140625" style="38" bestFit="1" customWidth="1"/>
    <col min="3591" max="3591" width="0.85546875" style="38" customWidth="1"/>
    <col min="3592" max="3592" width="12" style="38" customWidth="1"/>
    <col min="3593" max="3593" width="13.28515625" style="38" customWidth="1"/>
    <col min="3594" max="3594" width="0.85546875" style="38" customWidth="1"/>
    <col min="3595" max="3595" width="7.5703125" style="38" customWidth="1"/>
    <col min="3596" max="3596" width="7.85546875" style="38" customWidth="1"/>
    <col min="3597" max="3597" width="11.5703125" style="38" bestFit="1" customWidth="1"/>
    <col min="3598" max="3608" width="4.42578125" style="38" customWidth="1"/>
    <col min="3609" max="3837" width="11.42578125" style="38"/>
    <col min="3838" max="3838" width="0.140625" style="38" customWidth="1"/>
    <col min="3839" max="3839" width="2.7109375" style="38" customWidth="1"/>
    <col min="3840" max="3840" width="15.42578125" style="38" customWidth="1"/>
    <col min="3841" max="3841" width="1.28515625" style="38" customWidth="1"/>
    <col min="3842" max="3842" width="12" style="38" customWidth="1"/>
    <col min="3843" max="3843" width="6" style="38" customWidth="1"/>
    <col min="3844" max="3844" width="0.7109375" style="38" customWidth="1"/>
    <col min="3845" max="3845" width="9" style="38" customWidth="1"/>
    <col min="3846" max="3846" width="7.140625" style="38" bestFit="1" customWidth="1"/>
    <col min="3847" max="3847" width="0.85546875" style="38" customWidth="1"/>
    <col min="3848" max="3848" width="12" style="38" customWidth="1"/>
    <col min="3849" max="3849" width="13.28515625" style="38" customWidth="1"/>
    <col min="3850" max="3850" width="0.85546875" style="38" customWidth="1"/>
    <col min="3851" max="3851" width="7.5703125" style="38" customWidth="1"/>
    <col min="3852" max="3852" width="7.85546875" style="38" customWidth="1"/>
    <col min="3853" max="3853" width="11.5703125" style="38" bestFit="1" customWidth="1"/>
    <col min="3854" max="3864" width="4.42578125" style="38" customWidth="1"/>
    <col min="3865" max="4093" width="11.42578125" style="38"/>
    <col min="4094" max="4094" width="0.140625" style="38" customWidth="1"/>
    <col min="4095" max="4095" width="2.7109375" style="38" customWidth="1"/>
    <col min="4096" max="4096" width="15.42578125" style="38" customWidth="1"/>
    <col min="4097" max="4097" width="1.28515625" style="38" customWidth="1"/>
    <col min="4098" max="4098" width="12" style="38" customWidth="1"/>
    <col min="4099" max="4099" width="6" style="38" customWidth="1"/>
    <col min="4100" max="4100" width="0.7109375" style="38" customWidth="1"/>
    <col min="4101" max="4101" width="9" style="38" customWidth="1"/>
    <col min="4102" max="4102" width="7.140625" style="38" bestFit="1" customWidth="1"/>
    <col min="4103" max="4103" width="0.85546875" style="38" customWidth="1"/>
    <col min="4104" max="4104" width="12" style="38" customWidth="1"/>
    <col min="4105" max="4105" width="13.28515625" style="38" customWidth="1"/>
    <col min="4106" max="4106" width="0.85546875" style="38" customWidth="1"/>
    <col min="4107" max="4107" width="7.5703125" style="38" customWidth="1"/>
    <col min="4108" max="4108" width="7.85546875" style="38" customWidth="1"/>
    <col min="4109" max="4109" width="11.5703125" style="38" bestFit="1" customWidth="1"/>
    <col min="4110" max="4120" width="4.42578125" style="38" customWidth="1"/>
    <col min="4121" max="4349" width="11.42578125" style="38"/>
    <col min="4350" max="4350" width="0.140625" style="38" customWidth="1"/>
    <col min="4351" max="4351" width="2.7109375" style="38" customWidth="1"/>
    <col min="4352" max="4352" width="15.42578125" style="38" customWidth="1"/>
    <col min="4353" max="4353" width="1.28515625" style="38" customWidth="1"/>
    <col min="4354" max="4354" width="12" style="38" customWidth="1"/>
    <col min="4355" max="4355" width="6" style="38" customWidth="1"/>
    <col min="4356" max="4356" width="0.7109375" style="38" customWidth="1"/>
    <col min="4357" max="4357" width="9" style="38" customWidth="1"/>
    <col min="4358" max="4358" width="7.140625" style="38" bestFit="1" customWidth="1"/>
    <col min="4359" max="4359" width="0.85546875" style="38" customWidth="1"/>
    <col min="4360" max="4360" width="12" style="38" customWidth="1"/>
    <col min="4361" max="4361" width="13.28515625" style="38" customWidth="1"/>
    <col min="4362" max="4362" width="0.85546875" style="38" customWidth="1"/>
    <col min="4363" max="4363" width="7.5703125" style="38" customWidth="1"/>
    <col min="4364" max="4364" width="7.85546875" style="38" customWidth="1"/>
    <col min="4365" max="4365" width="11.5703125" style="38" bestFit="1" customWidth="1"/>
    <col min="4366" max="4376" width="4.42578125" style="38" customWidth="1"/>
    <col min="4377" max="4605" width="11.42578125" style="38"/>
    <col min="4606" max="4606" width="0.140625" style="38" customWidth="1"/>
    <col min="4607" max="4607" width="2.7109375" style="38" customWidth="1"/>
    <col min="4608" max="4608" width="15.42578125" style="38" customWidth="1"/>
    <col min="4609" max="4609" width="1.28515625" style="38" customWidth="1"/>
    <col min="4610" max="4610" width="12" style="38" customWidth="1"/>
    <col min="4611" max="4611" width="6" style="38" customWidth="1"/>
    <col min="4612" max="4612" width="0.7109375" style="38" customWidth="1"/>
    <col min="4613" max="4613" width="9" style="38" customWidth="1"/>
    <col min="4614" max="4614" width="7.140625" style="38" bestFit="1" customWidth="1"/>
    <col min="4615" max="4615" width="0.85546875" style="38" customWidth="1"/>
    <col min="4616" max="4616" width="12" style="38" customWidth="1"/>
    <col min="4617" max="4617" width="13.28515625" style="38" customWidth="1"/>
    <col min="4618" max="4618" width="0.85546875" style="38" customWidth="1"/>
    <col min="4619" max="4619" width="7.5703125" style="38" customWidth="1"/>
    <col min="4620" max="4620" width="7.85546875" style="38" customWidth="1"/>
    <col min="4621" max="4621" width="11.5703125" style="38" bestFit="1" customWidth="1"/>
    <col min="4622" max="4632" width="4.42578125" style="38" customWidth="1"/>
    <col min="4633" max="4861" width="11.42578125" style="38"/>
    <col min="4862" max="4862" width="0.140625" style="38" customWidth="1"/>
    <col min="4863" max="4863" width="2.7109375" style="38" customWidth="1"/>
    <col min="4864" max="4864" width="15.42578125" style="38" customWidth="1"/>
    <col min="4865" max="4865" width="1.28515625" style="38" customWidth="1"/>
    <col min="4866" max="4866" width="12" style="38" customWidth="1"/>
    <col min="4867" max="4867" width="6" style="38" customWidth="1"/>
    <col min="4868" max="4868" width="0.7109375" style="38" customWidth="1"/>
    <col min="4869" max="4869" width="9" style="38" customWidth="1"/>
    <col min="4870" max="4870" width="7.140625" style="38" bestFit="1" customWidth="1"/>
    <col min="4871" max="4871" width="0.85546875" style="38" customWidth="1"/>
    <col min="4872" max="4872" width="12" style="38" customWidth="1"/>
    <col min="4873" max="4873" width="13.28515625" style="38" customWidth="1"/>
    <col min="4874" max="4874" width="0.85546875" style="38" customWidth="1"/>
    <col min="4875" max="4875" width="7.5703125" style="38" customWidth="1"/>
    <col min="4876" max="4876" width="7.85546875" style="38" customWidth="1"/>
    <col min="4877" max="4877" width="11.5703125" style="38" bestFit="1" customWidth="1"/>
    <col min="4878" max="4888" width="4.42578125" style="38" customWidth="1"/>
    <col min="4889" max="5117" width="11.42578125" style="38"/>
    <col min="5118" max="5118" width="0.140625" style="38" customWidth="1"/>
    <col min="5119" max="5119" width="2.7109375" style="38" customWidth="1"/>
    <col min="5120" max="5120" width="15.42578125" style="38" customWidth="1"/>
    <col min="5121" max="5121" width="1.28515625" style="38" customWidth="1"/>
    <col min="5122" max="5122" width="12" style="38" customWidth="1"/>
    <col min="5123" max="5123" width="6" style="38" customWidth="1"/>
    <col min="5124" max="5124" width="0.7109375" style="38" customWidth="1"/>
    <col min="5125" max="5125" width="9" style="38" customWidth="1"/>
    <col min="5126" max="5126" width="7.140625" style="38" bestFit="1" customWidth="1"/>
    <col min="5127" max="5127" width="0.85546875" style="38" customWidth="1"/>
    <col min="5128" max="5128" width="12" style="38" customWidth="1"/>
    <col min="5129" max="5129" width="13.28515625" style="38" customWidth="1"/>
    <col min="5130" max="5130" width="0.85546875" style="38" customWidth="1"/>
    <col min="5131" max="5131" width="7.5703125" style="38" customWidth="1"/>
    <col min="5132" max="5132" width="7.85546875" style="38" customWidth="1"/>
    <col min="5133" max="5133" width="11.5703125" style="38" bestFit="1" customWidth="1"/>
    <col min="5134" max="5144" width="4.42578125" style="38" customWidth="1"/>
    <col min="5145" max="5373" width="11.42578125" style="38"/>
    <col min="5374" max="5374" width="0.140625" style="38" customWidth="1"/>
    <col min="5375" max="5375" width="2.7109375" style="38" customWidth="1"/>
    <col min="5376" max="5376" width="15.42578125" style="38" customWidth="1"/>
    <col min="5377" max="5377" width="1.28515625" style="38" customWidth="1"/>
    <col min="5378" max="5378" width="12" style="38" customWidth="1"/>
    <col min="5379" max="5379" width="6" style="38" customWidth="1"/>
    <col min="5380" max="5380" width="0.7109375" style="38" customWidth="1"/>
    <col min="5381" max="5381" width="9" style="38" customWidth="1"/>
    <col min="5382" max="5382" width="7.140625" style="38" bestFit="1" customWidth="1"/>
    <col min="5383" max="5383" width="0.85546875" style="38" customWidth="1"/>
    <col min="5384" max="5384" width="12" style="38" customWidth="1"/>
    <col min="5385" max="5385" width="13.28515625" style="38" customWidth="1"/>
    <col min="5386" max="5386" width="0.85546875" style="38" customWidth="1"/>
    <col min="5387" max="5387" width="7.5703125" style="38" customWidth="1"/>
    <col min="5388" max="5388" width="7.85546875" style="38" customWidth="1"/>
    <col min="5389" max="5389" width="11.5703125" style="38" bestFit="1" customWidth="1"/>
    <col min="5390" max="5400" width="4.42578125" style="38" customWidth="1"/>
    <col min="5401" max="5629" width="11.42578125" style="38"/>
    <col min="5630" max="5630" width="0.140625" style="38" customWidth="1"/>
    <col min="5631" max="5631" width="2.7109375" style="38" customWidth="1"/>
    <col min="5632" max="5632" width="15.42578125" style="38" customWidth="1"/>
    <col min="5633" max="5633" width="1.28515625" style="38" customWidth="1"/>
    <col min="5634" max="5634" width="12" style="38" customWidth="1"/>
    <col min="5635" max="5635" width="6" style="38" customWidth="1"/>
    <col min="5636" max="5636" width="0.7109375" style="38" customWidth="1"/>
    <col min="5637" max="5637" width="9" style="38" customWidth="1"/>
    <col min="5638" max="5638" width="7.140625" style="38" bestFit="1" customWidth="1"/>
    <col min="5639" max="5639" width="0.85546875" style="38" customWidth="1"/>
    <col min="5640" max="5640" width="12" style="38" customWidth="1"/>
    <col min="5641" max="5641" width="13.28515625" style="38" customWidth="1"/>
    <col min="5642" max="5642" width="0.85546875" style="38" customWidth="1"/>
    <col min="5643" max="5643" width="7.5703125" style="38" customWidth="1"/>
    <col min="5644" max="5644" width="7.85546875" style="38" customWidth="1"/>
    <col min="5645" max="5645" width="11.5703125" style="38" bestFit="1" customWidth="1"/>
    <col min="5646" max="5656" width="4.42578125" style="38" customWidth="1"/>
    <col min="5657" max="5885" width="11.42578125" style="38"/>
    <col min="5886" max="5886" width="0.140625" style="38" customWidth="1"/>
    <col min="5887" max="5887" width="2.7109375" style="38" customWidth="1"/>
    <col min="5888" max="5888" width="15.42578125" style="38" customWidth="1"/>
    <col min="5889" max="5889" width="1.28515625" style="38" customWidth="1"/>
    <col min="5890" max="5890" width="12" style="38" customWidth="1"/>
    <col min="5891" max="5891" width="6" style="38" customWidth="1"/>
    <col min="5892" max="5892" width="0.7109375" style="38" customWidth="1"/>
    <col min="5893" max="5893" width="9" style="38" customWidth="1"/>
    <col min="5894" max="5894" width="7.140625" style="38" bestFit="1" customWidth="1"/>
    <col min="5895" max="5895" width="0.85546875" style="38" customWidth="1"/>
    <col min="5896" max="5896" width="12" style="38" customWidth="1"/>
    <col min="5897" max="5897" width="13.28515625" style="38" customWidth="1"/>
    <col min="5898" max="5898" width="0.85546875" style="38" customWidth="1"/>
    <col min="5899" max="5899" width="7.5703125" style="38" customWidth="1"/>
    <col min="5900" max="5900" width="7.85546875" style="38" customWidth="1"/>
    <col min="5901" max="5901" width="11.5703125" style="38" bestFit="1" customWidth="1"/>
    <col min="5902" max="5912" width="4.42578125" style="38" customWidth="1"/>
    <col min="5913" max="6141" width="11.42578125" style="38"/>
    <col min="6142" max="6142" width="0.140625" style="38" customWidth="1"/>
    <col min="6143" max="6143" width="2.7109375" style="38" customWidth="1"/>
    <col min="6144" max="6144" width="15.42578125" style="38" customWidth="1"/>
    <col min="6145" max="6145" width="1.28515625" style="38" customWidth="1"/>
    <col min="6146" max="6146" width="12" style="38" customWidth="1"/>
    <col min="6147" max="6147" width="6" style="38" customWidth="1"/>
    <col min="6148" max="6148" width="0.7109375" style="38" customWidth="1"/>
    <col min="6149" max="6149" width="9" style="38" customWidth="1"/>
    <col min="6150" max="6150" width="7.140625" style="38" bestFit="1" customWidth="1"/>
    <col min="6151" max="6151" width="0.85546875" style="38" customWidth="1"/>
    <col min="6152" max="6152" width="12" style="38" customWidth="1"/>
    <col min="6153" max="6153" width="13.28515625" style="38" customWidth="1"/>
    <col min="6154" max="6154" width="0.85546875" style="38" customWidth="1"/>
    <col min="6155" max="6155" width="7.5703125" style="38" customWidth="1"/>
    <col min="6156" max="6156" width="7.85546875" style="38" customWidth="1"/>
    <col min="6157" max="6157" width="11.5703125" style="38" bestFit="1" customWidth="1"/>
    <col min="6158" max="6168" width="4.42578125" style="38" customWidth="1"/>
    <col min="6169" max="6397" width="11.42578125" style="38"/>
    <col min="6398" max="6398" width="0.140625" style="38" customWidth="1"/>
    <col min="6399" max="6399" width="2.7109375" style="38" customWidth="1"/>
    <col min="6400" max="6400" width="15.42578125" style="38" customWidth="1"/>
    <col min="6401" max="6401" width="1.28515625" style="38" customWidth="1"/>
    <col min="6402" max="6402" width="12" style="38" customWidth="1"/>
    <col min="6403" max="6403" width="6" style="38" customWidth="1"/>
    <col min="6404" max="6404" width="0.7109375" style="38" customWidth="1"/>
    <col min="6405" max="6405" width="9" style="38" customWidth="1"/>
    <col min="6406" max="6406" width="7.140625" style="38" bestFit="1" customWidth="1"/>
    <col min="6407" max="6407" width="0.85546875" style="38" customWidth="1"/>
    <col min="6408" max="6408" width="12" style="38" customWidth="1"/>
    <col min="6409" max="6409" width="13.28515625" style="38" customWidth="1"/>
    <col min="6410" max="6410" width="0.85546875" style="38" customWidth="1"/>
    <col min="6411" max="6411" width="7.5703125" style="38" customWidth="1"/>
    <col min="6412" max="6412" width="7.85546875" style="38" customWidth="1"/>
    <col min="6413" max="6413" width="11.5703125" style="38" bestFit="1" customWidth="1"/>
    <col min="6414" max="6424" width="4.42578125" style="38" customWidth="1"/>
    <col min="6425" max="6653" width="11.42578125" style="38"/>
    <col min="6654" max="6654" width="0.140625" style="38" customWidth="1"/>
    <col min="6655" max="6655" width="2.7109375" style="38" customWidth="1"/>
    <col min="6656" max="6656" width="15.42578125" style="38" customWidth="1"/>
    <col min="6657" max="6657" width="1.28515625" style="38" customWidth="1"/>
    <col min="6658" max="6658" width="12" style="38" customWidth="1"/>
    <col min="6659" max="6659" width="6" style="38" customWidth="1"/>
    <col min="6660" max="6660" width="0.7109375" style="38" customWidth="1"/>
    <col min="6661" max="6661" width="9" style="38" customWidth="1"/>
    <col min="6662" max="6662" width="7.140625" style="38" bestFit="1" customWidth="1"/>
    <col min="6663" max="6663" width="0.85546875" style="38" customWidth="1"/>
    <col min="6664" max="6664" width="12" style="38" customWidth="1"/>
    <col min="6665" max="6665" width="13.28515625" style="38" customWidth="1"/>
    <col min="6666" max="6666" width="0.85546875" style="38" customWidth="1"/>
    <col min="6667" max="6667" width="7.5703125" style="38" customWidth="1"/>
    <col min="6668" max="6668" width="7.85546875" style="38" customWidth="1"/>
    <col min="6669" max="6669" width="11.5703125" style="38" bestFit="1" customWidth="1"/>
    <col min="6670" max="6680" width="4.42578125" style="38" customWidth="1"/>
    <col min="6681" max="6909" width="11.42578125" style="38"/>
    <col min="6910" max="6910" width="0.140625" style="38" customWidth="1"/>
    <col min="6911" max="6911" width="2.7109375" style="38" customWidth="1"/>
    <col min="6912" max="6912" width="15.42578125" style="38" customWidth="1"/>
    <col min="6913" max="6913" width="1.28515625" style="38" customWidth="1"/>
    <col min="6914" max="6914" width="12" style="38" customWidth="1"/>
    <col min="6915" max="6915" width="6" style="38" customWidth="1"/>
    <col min="6916" max="6916" width="0.7109375" style="38" customWidth="1"/>
    <col min="6917" max="6917" width="9" style="38" customWidth="1"/>
    <col min="6918" max="6918" width="7.140625" style="38" bestFit="1" customWidth="1"/>
    <col min="6919" max="6919" width="0.85546875" style="38" customWidth="1"/>
    <col min="6920" max="6920" width="12" style="38" customWidth="1"/>
    <col min="6921" max="6921" width="13.28515625" style="38" customWidth="1"/>
    <col min="6922" max="6922" width="0.85546875" style="38" customWidth="1"/>
    <col min="6923" max="6923" width="7.5703125" style="38" customWidth="1"/>
    <col min="6924" max="6924" width="7.85546875" style="38" customWidth="1"/>
    <col min="6925" max="6925" width="11.5703125" style="38" bestFit="1" customWidth="1"/>
    <col min="6926" max="6936" width="4.42578125" style="38" customWidth="1"/>
    <col min="6937" max="7165" width="11.42578125" style="38"/>
    <col min="7166" max="7166" width="0.140625" style="38" customWidth="1"/>
    <col min="7167" max="7167" width="2.7109375" style="38" customWidth="1"/>
    <col min="7168" max="7168" width="15.42578125" style="38" customWidth="1"/>
    <col min="7169" max="7169" width="1.28515625" style="38" customWidth="1"/>
    <col min="7170" max="7170" width="12" style="38" customWidth="1"/>
    <col min="7171" max="7171" width="6" style="38" customWidth="1"/>
    <col min="7172" max="7172" width="0.7109375" style="38" customWidth="1"/>
    <col min="7173" max="7173" width="9" style="38" customWidth="1"/>
    <col min="7174" max="7174" width="7.140625" style="38" bestFit="1" customWidth="1"/>
    <col min="7175" max="7175" width="0.85546875" style="38" customWidth="1"/>
    <col min="7176" max="7176" width="12" style="38" customWidth="1"/>
    <col min="7177" max="7177" width="13.28515625" style="38" customWidth="1"/>
    <col min="7178" max="7178" width="0.85546875" style="38" customWidth="1"/>
    <col min="7179" max="7179" width="7.5703125" style="38" customWidth="1"/>
    <col min="7180" max="7180" width="7.85546875" style="38" customWidth="1"/>
    <col min="7181" max="7181" width="11.5703125" style="38" bestFit="1" customWidth="1"/>
    <col min="7182" max="7192" width="4.42578125" style="38" customWidth="1"/>
    <col min="7193" max="7421" width="11.42578125" style="38"/>
    <col min="7422" max="7422" width="0.140625" style="38" customWidth="1"/>
    <col min="7423" max="7423" width="2.7109375" style="38" customWidth="1"/>
    <col min="7424" max="7424" width="15.42578125" style="38" customWidth="1"/>
    <col min="7425" max="7425" width="1.28515625" style="38" customWidth="1"/>
    <col min="7426" max="7426" width="12" style="38" customWidth="1"/>
    <col min="7427" max="7427" width="6" style="38" customWidth="1"/>
    <col min="7428" max="7428" width="0.7109375" style="38" customWidth="1"/>
    <col min="7429" max="7429" width="9" style="38" customWidth="1"/>
    <col min="7430" max="7430" width="7.140625" style="38" bestFit="1" customWidth="1"/>
    <col min="7431" max="7431" width="0.85546875" style="38" customWidth="1"/>
    <col min="7432" max="7432" width="12" style="38" customWidth="1"/>
    <col min="7433" max="7433" width="13.28515625" style="38" customWidth="1"/>
    <col min="7434" max="7434" width="0.85546875" style="38" customWidth="1"/>
    <col min="7435" max="7435" width="7.5703125" style="38" customWidth="1"/>
    <col min="7436" max="7436" width="7.85546875" style="38" customWidth="1"/>
    <col min="7437" max="7437" width="11.5703125" style="38" bestFit="1" customWidth="1"/>
    <col min="7438" max="7448" width="4.42578125" style="38" customWidth="1"/>
    <col min="7449" max="7677" width="11.42578125" style="38"/>
    <col min="7678" max="7678" width="0.140625" style="38" customWidth="1"/>
    <col min="7679" max="7679" width="2.7109375" style="38" customWidth="1"/>
    <col min="7680" max="7680" width="15.42578125" style="38" customWidth="1"/>
    <col min="7681" max="7681" width="1.28515625" style="38" customWidth="1"/>
    <col min="7682" max="7682" width="12" style="38" customWidth="1"/>
    <col min="7683" max="7683" width="6" style="38" customWidth="1"/>
    <col min="7684" max="7684" width="0.7109375" style="38" customWidth="1"/>
    <col min="7685" max="7685" width="9" style="38" customWidth="1"/>
    <col min="7686" max="7686" width="7.140625" style="38" bestFit="1" customWidth="1"/>
    <col min="7687" max="7687" width="0.85546875" style="38" customWidth="1"/>
    <col min="7688" max="7688" width="12" style="38" customWidth="1"/>
    <col min="7689" max="7689" width="13.28515625" style="38" customWidth="1"/>
    <col min="7690" max="7690" width="0.85546875" style="38" customWidth="1"/>
    <col min="7691" max="7691" width="7.5703125" style="38" customWidth="1"/>
    <col min="7692" max="7692" width="7.85546875" style="38" customWidth="1"/>
    <col min="7693" max="7693" width="11.5703125" style="38" bestFit="1" customWidth="1"/>
    <col min="7694" max="7704" width="4.42578125" style="38" customWidth="1"/>
    <col min="7705" max="7933" width="11.42578125" style="38"/>
    <col min="7934" max="7934" width="0.140625" style="38" customWidth="1"/>
    <col min="7935" max="7935" width="2.7109375" style="38" customWidth="1"/>
    <col min="7936" max="7936" width="15.42578125" style="38" customWidth="1"/>
    <col min="7937" max="7937" width="1.28515625" style="38" customWidth="1"/>
    <col min="7938" max="7938" width="12" style="38" customWidth="1"/>
    <col min="7939" max="7939" width="6" style="38" customWidth="1"/>
    <col min="7940" max="7940" width="0.7109375" style="38" customWidth="1"/>
    <col min="7941" max="7941" width="9" style="38" customWidth="1"/>
    <col min="7942" max="7942" width="7.140625" style="38" bestFit="1" customWidth="1"/>
    <col min="7943" max="7943" width="0.85546875" style="38" customWidth="1"/>
    <col min="7944" max="7944" width="12" style="38" customWidth="1"/>
    <col min="7945" max="7945" width="13.28515625" style="38" customWidth="1"/>
    <col min="7946" max="7946" width="0.85546875" style="38" customWidth="1"/>
    <col min="7947" max="7947" width="7.5703125" style="38" customWidth="1"/>
    <col min="7948" max="7948" width="7.85546875" style="38" customWidth="1"/>
    <col min="7949" max="7949" width="11.5703125" style="38" bestFit="1" customWidth="1"/>
    <col min="7950" max="7960" width="4.42578125" style="38" customWidth="1"/>
    <col min="7961" max="8189" width="11.42578125" style="38"/>
    <col min="8190" max="8190" width="0.140625" style="38" customWidth="1"/>
    <col min="8191" max="8191" width="2.7109375" style="38" customWidth="1"/>
    <col min="8192" max="8192" width="15.42578125" style="38" customWidth="1"/>
    <col min="8193" max="8193" width="1.28515625" style="38" customWidth="1"/>
    <col min="8194" max="8194" width="12" style="38" customWidth="1"/>
    <col min="8195" max="8195" width="6" style="38" customWidth="1"/>
    <col min="8196" max="8196" width="0.7109375" style="38" customWidth="1"/>
    <col min="8197" max="8197" width="9" style="38" customWidth="1"/>
    <col min="8198" max="8198" width="7.140625" style="38" bestFit="1" customWidth="1"/>
    <col min="8199" max="8199" width="0.85546875" style="38" customWidth="1"/>
    <col min="8200" max="8200" width="12" style="38" customWidth="1"/>
    <col min="8201" max="8201" width="13.28515625" style="38" customWidth="1"/>
    <col min="8202" max="8202" width="0.85546875" style="38" customWidth="1"/>
    <col min="8203" max="8203" width="7.5703125" style="38" customWidth="1"/>
    <col min="8204" max="8204" width="7.85546875" style="38" customWidth="1"/>
    <col min="8205" max="8205" width="11.5703125" style="38" bestFit="1" customWidth="1"/>
    <col min="8206" max="8216" width="4.42578125" style="38" customWidth="1"/>
    <col min="8217" max="8445" width="11.42578125" style="38"/>
    <col min="8446" max="8446" width="0.140625" style="38" customWidth="1"/>
    <col min="8447" max="8447" width="2.7109375" style="38" customWidth="1"/>
    <col min="8448" max="8448" width="15.42578125" style="38" customWidth="1"/>
    <col min="8449" max="8449" width="1.28515625" style="38" customWidth="1"/>
    <col min="8450" max="8450" width="12" style="38" customWidth="1"/>
    <col min="8451" max="8451" width="6" style="38" customWidth="1"/>
    <col min="8452" max="8452" width="0.7109375" style="38" customWidth="1"/>
    <col min="8453" max="8453" width="9" style="38" customWidth="1"/>
    <col min="8454" max="8454" width="7.140625" style="38" bestFit="1" customWidth="1"/>
    <col min="8455" max="8455" width="0.85546875" style="38" customWidth="1"/>
    <col min="8456" max="8456" width="12" style="38" customWidth="1"/>
    <col min="8457" max="8457" width="13.28515625" style="38" customWidth="1"/>
    <col min="8458" max="8458" width="0.85546875" style="38" customWidth="1"/>
    <col min="8459" max="8459" width="7.5703125" style="38" customWidth="1"/>
    <col min="8460" max="8460" width="7.85546875" style="38" customWidth="1"/>
    <col min="8461" max="8461" width="11.5703125" style="38" bestFit="1" customWidth="1"/>
    <col min="8462" max="8472" width="4.42578125" style="38" customWidth="1"/>
    <col min="8473" max="8701" width="11.42578125" style="38"/>
    <col min="8702" max="8702" width="0.140625" style="38" customWidth="1"/>
    <col min="8703" max="8703" width="2.7109375" style="38" customWidth="1"/>
    <col min="8704" max="8704" width="15.42578125" style="38" customWidth="1"/>
    <col min="8705" max="8705" width="1.28515625" style="38" customWidth="1"/>
    <col min="8706" max="8706" width="12" style="38" customWidth="1"/>
    <col min="8707" max="8707" width="6" style="38" customWidth="1"/>
    <col min="8708" max="8708" width="0.7109375" style="38" customWidth="1"/>
    <col min="8709" max="8709" width="9" style="38" customWidth="1"/>
    <col min="8710" max="8710" width="7.140625" style="38" bestFit="1" customWidth="1"/>
    <col min="8711" max="8711" width="0.85546875" style="38" customWidth="1"/>
    <col min="8712" max="8712" width="12" style="38" customWidth="1"/>
    <col min="8713" max="8713" width="13.28515625" style="38" customWidth="1"/>
    <col min="8714" max="8714" width="0.85546875" style="38" customWidth="1"/>
    <col min="8715" max="8715" width="7.5703125" style="38" customWidth="1"/>
    <col min="8716" max="8716" width="7.85546875" style="38" customWidth="1"/>
    <col min="8717" max="8717" width="11.5703125" style="38" bestFit="1" customWidth="1"/>
    <col min="8718" max="8728" width="4.42578125" style="38" customWidth="1"/>
    <col min="8729" max="8957" width="11.42578125" style="38"/>
    <col min="8958" max="8958" width="0.140625" style="38" customWidth="1"/>
    <col min="8959" max="8959" width="2.7109375" style="38" customWidth="1"/>
    <col min="8960" max="8960" width="15.42578125" style="38" customWidth="1"/>
    <col min="8961" max="8961" width="1.28515625" style="38" customWidth="1"/>
    <col min="8962" max="8962" width="12" style="38" customWidth="1"/>
    <col min="8963" max="8963" width="6" style="38" customWidth="1"/>
    <col min="8964" max="8964" width="0.7109375" style="38" customWidth="1"/>
    <col min="8965" max="8965" width="9" style="38" customWidth="1"/>
    <col min="8966" max="8966" width="7.140625" style="38" bestFit="1" customWidth="1"/>
    <col min="8967" max="8967" width="0.85546875" style="38" customWidth="1"/>
    <col min="8968" max="8968" width="12" style="38" customWidth="1"/>
    <col min="8969" max="8969" width="13.28515625" style="38" customWidth="1"/>
    <col min="8970" max="8970" width="0.85546875" style="38" customWidth="1"/>
    <col min="8971" max="8971" width="7.5703125" style="38" customWidth="1"/>
    <col min="8972" max="8972" width="7.85546875" style="38" customWidth="1"/>
    <col min="8973" max="8973" width="11.5703125" style="38" bestFit="1" customWidth="1"/>
    <col min="8974" max="8984" width="4.42578125" style="38" customWidth="1"/>
    <col min="8985" max="9213" width="11.42578125" style="38"/>
    <col min="9214" max="9214" width="0.140625" style="38" customWidth="1"/>
    <col min="9215" max="9215" width="2.7109375" style="38" customWidth="1"/>
    <col min="9216" max="9216" width="15.42578125" style="38" customWidth="1"/>
    <col min="9217" max="9217" width="1.28515625" style="38" customWidth="1"/>
    <col min="9218" max="9218" width="12" style="38" customWidth="1"/>
    <col min="9219" max="9219" width="6" style="38" customWidth="1"/>
    <col min="9220" max="9220" width="0.7109375" style="38" customWidth="1"/>
    <col min="9221" max="9221" width="9" style="38" customWidth="1"/>
    <col min="9222" max="9222" width="7.140625" style="38" bestFit="1" customWidth="1"/>
    <col min="9223" max="9223" width="0.85546875" style="38" customWidth="1"/>
    <col min="9224" max="9224" width="12" style="38" customWidth="1"/>
    <col min="9225" max="9225" width="13.28515625" style="38" customWidth="1"/>
    <col min="9226" max="9226" width="0.85546875" style="38" customWidth="1"/>
    <col min="9227" max="9227" width="7.5703125" style="38" customWidth="1"/>
    <col min="9228" max="9228" width="7.85546875" style="38" customWidth="1"/>
    <col min="9229" max="9229" width="11.5703125" style="38" bestFit="1" customWidth="1"/>
    <col min="9230" max="9240" width="4.42578125" style="38" customWidth="1"/>
    <col min="9241" max="9469" width="11.42578125" style="38"/>
    <col min="9470" max="9470" width="0.140625" style="38" customWidth="1"/>
    <col min="9471" max="9471" width="2.7109375" style="38" customWidth="1"/>
    <col min="9472" max="9472" width="15.42578125" style="38" customWidth="1"/>
    <col min="9473" max="9473" width="1.28515625" style="38" customWidth="1"/>
    <col min="9474" max="9474" width="12" style="38" customWidth="1"/>
    <col min="9475" max="9475" width="6" style="38" customWidth="1"/>
    <col min="9476" max="9476" width="0.7109375" style="38" customWidth="1"/>
    <col min="9477" max="9477" width="9" style="38" customWidth="1"/>
    <col min="9478" max="9478" width="7.140625" style="38" bestFit="1" customWidth="1"/>
    <col min="9479" max="9479" width="0.85546875" style="38" customWidth="1"/>
    <col min="9480" max="9480" width="12" style="38" customWidth="1"/>
    <col min="9481" max="9481" width="13.28515625" style="38" customWidth="1"/>
    <col min="9482" max="9482" width="0.85546875" style="38" customWidth="1"/>
    <col min="9483" max="9483" width="7.5703125" style="38" customWidth="1"/>
    <col min="9484" max="9484" width="7.85546875" style="38" customWidth="1"/>
    <col min="9485" max="9485" width="11.5703125" style="38" bestFit="1" customWidth="1"/>
    <col min="9486" max="9496" width="4.42578125" style="38" customWidth="1"/>
    <col min="9497" max="9725" width="11.42578125" style="38"/>
    <col min="9726" max="9726" width="0.140625" style="38" customWidth="1"/>
    <col min="9727" max="9727" width="2.7109375" style="38" customWidth="1"/>
    <col min="9728" max="9728" width="15.42578125" style="38" customWidth="1"/>
    <col min="9729" max="9729" width="1.28515625" style="38" customWidth="1"/>
    <col min="9730" max="9730" width="12" style="38" customWidth="1"/>
    <col min="9731" max="9731" width="6" style="38" customWidth="1"/>
    <col min="9732" max="9732" width="0.7109375" style="38" customWidth="1"/>
    <col min="9733" max="9733" width="9" style="38" customWidth="1"/>
    <col min="9734" max="9734" width="7.140625" style="38" bestFit="1" customWidth="1"/>
    <col min="9735" max="9735" width="0.85546875" style="38" customWidth="1"/>
    <col min="9736" max="9736" width="12" style="38" customWidth="1"/>
    <col min="9737" max="9737" width="13.28515625" style="38" customWidth="1"/>
    <col min="9738" max="9738" width="0.85546875" style="38" customWidth="1"/>
    <col min="9739" max="9739" width="7.5703125" style="38" customWidth="1"/>
    <col min="9740" max="9740" width="7.85546875" style="38" customWidth="1"/>
    <col min="9741" max="9741" width="11.5703125" style="38" bestFit="1" customWidth="1"/>
    <col min="9742" max="9752" width="4.42578125" style="38" customWidth="1"/>
    <col min="9753" max="9981" width="11.42578125" style="38"/>
    <col min="9982" max="9982" width="0.140625" style="38" customWidth="1"/>
    <col min="9983" max="9983" width="2.7109375" style="38" customWidth="1"/>
    <col min="9984" max="9984" width="15.42578125" style="38" customWidth="1"/>
    <col min="9985" max="9985" width="1.28515625" style="38" customWidth="1"/>
    <col min="9986" max="9986" width="12" style="38" customWidth="1"/>
    <col min="9987" max="9987" width="6" style="38" customWidth="1"/>
    <col min="9988" max="9988" width="0.7109375" style="38" customWidth="1"/>
    <col min="9989" max="9989" width="9" style="38" customWidth="1"/>
    <col min="9990" max="9990" width="7.140625" style="38" bestFit="1" customWidth="1"/>
    <col min="9991" max="9991" width="0.85546875" style="38" customWidth="1"/>
    <col min="9992" max="9992" width="12" style="38" customWidth="1"/>
    <col min="9993" max="9993" width="13.28515625" style="38" customWidth="1"/>
    <col min="9994" max="9994" width="0.85546875" style="38" customWidth="1"/>
    <col min="9995" max="9995" width="7.5703125" style="38" customWidth="1"/>
    <col min="9996" max="9996" width="7.85546875" style="38" customWidth="1"/>
    <col min="9997" max="9997" width="11.5703125" style="38" bestFit="1" customWidth="1"/>
    <col min="9998" max="10008" width="4.42578125" style="38" customWidth="1"/>
    <col min="10009" max="10237" width="11.42578125" style="38"/>
    <col min="10238" max="10238" width="0.140625" style="38" customWidth="1"/>
    <col min="10239" max="10239" width="2.7109375" style="38" customWidth="1"/>
    <col min="10240" max="10240" width="15.42578125" style="38" customWidth="1"/>
    <col min="10241" max="10241" width="1.28515625" style="38" customWidth="1"/>
    <col min="10242" max="10242" width="12" style="38" customWidth="1"/>
    <col min="10243" max="10243" width="6" style="38" customWidth="1"/>
    <col min="10244" max="10244" width="0.7109375" style="38" customWidth="1"/>
    <col min="10245" max="10245" width="9" style="38" customWidth="1"/>
    <col min="10246" max="10246" width="7.140625" style="38" bestFit="1" customWidth="1"/>
    <col min="10247" max="10247" width="0.85546875" style="38" customWidth="1"/>
    <col min="10248" max="10248" width="12" style="38" customWidth="1"/>
    <col min="10249" max="10249" width="13.28515625" style="38" customWidth="1"/>
    <col min="10250" max="10250" width="0.85546875" style="38" customWidth="1"/>
    <col min="10251" max="10251" width="7.5703125" style="38" customWidth="1"/>
    <col min="10252" max="10252" width="7.85546875" style="38" customWidth="1"/>
    <col min="10253" max="10253" width="11.5703125" style="38" bestFit="1" customWidth="1"/>
    <col min="10254" max="10264" width="4.42578125" style="38" customWidth="1"/>
    <col min="10265" max="10493" width="11.42578125" style="38"/>
    <col min="10494" max="10494" width="0.140625" style="38" customWidth="1"/>
    <col min="10495" max="10495" width="2.7109375" style="38" customWidth="1"/>
    <col min="10496" max="10496" width="15.42578125" style="38" customWidth="1"/>
    <col min="10497" max="10497" width="1.28515625" style="38" customWidth="1"/>
    <col min="10498" max="10498" width="12" style="38" customWidth="1"/>
    <col min="10499" max="10499" width="6" style="38" customWidth="1"/>
    <col min="10500" max="10500" width="0.7109375" style="38" customWidth="1"/>
    <col min="10501" max="10501" width="9" style="38" customWidth="1"/>
    <col min="10502" max="10502" width="7.140625" style="38" bestFit="1" customWidth="1"/>
    <col min="10503" max="10503" width="0.85546875" style="38" customWidth="1"/>
    <col min="10504" max="10504" width="12" style="38" customWidth="1"/>
    <col min="10505" max="10505" width="13.28515625" style="38" customWidth="1"/>
    <col min="10506" max="10506" width="0.85546875" style="38" customWidth="1"/>
    <col min="10507" max="10507" width="7.5703125" style="38" customWidth="1"/>
    <col min="10508" max="10508" width="7.85546875" style="38" customWidth="1"/>
    <col min="10509" max="10509" width="11.5703125" style="38" bestFit="1" customWidth="1"/>
    <col min="10510" max="10520" width="4.42578125" style="38" customWidth="1"/>
    <col min="10521" max="10749" width="11.42578125" style="38"/>
    <col min="10750" max="10750" width="0.140625" style="38" customWidth="1"/>
    <col min="10751" max="10751" width="2.7109375" style="38" customWidth="1"/>
    <col min="10752" max="10752" width="15.42578125" style="38" customWidth="1"/>
    <col min="10753" max="10753" width="1.28515625" style="38" customWidth="1"/>
    <col min="10754" max="10754" width="12" style="38" customWidth="1"/>
    <col min="10755" max="10755" width="6" style="38" customWidth="1"/>
    <col min="10756" max="10756" width="0.7109375" style="38" customWidth="1"/>
    <col min="10757" max="10757" width="9" style="38" customWidth="1"/>
    <col min="10758" max="10758" width="7.140625" style="38" bestFit="1" customWidth="1"/>
    <col min="10759" max="10759" width="0.85546875" style="38" customWidth="1"/>
    <col min="10760" max="10760" width="12" style="38" customWidth="1"/>
    <col min="10761" max="10761" width="13.28515625" style="38" customWidth="1"/>
    <col min="10762" max="10762" width="0.85546875" style="38" customWidth="1"/>
    <col min="10763" max="10763" width="7.5703125" style="38" customWidth="1"/>
    <col min="10764" max="10764" width="7.85546875" style="38" customWidth="1"/>
    <col min="10765" max="10765" width="11.5703125" style="38" bestFit="1" customWidth="1"/>
    <col min="10766" max="10776" width="4.42578125" style="38" customWidth="1"/>
    <col min="10777" max="11005" width="11.42578125" style="38"/>
    <col min="11006" max="11006" width="0.140625" style="38" customWidth="1"/>
    <col min="11007" max="11007" width="2.7109375" style="38" customWidth="1"/>
    <col min="11008" max="11008" width="15.42578125" style="38" customWidth="1"/>
    <col min="11009" max="11009" width="1.28515625" style="38" customWidth="1"/>
    <col min="11010" max="11010" width="12" style="38" customWidth="1"/>
    <col min="11011" max="11011" width="6" style="38" customWidth="1"/>
    <col min="11012" max="11012" width="0.7109375" style="38" customWidth="1"/>
    <col min="11013" max="11013" width="9" style="38" customWidth="1"/>
    <col min="11014" max="11014" width="7.140625" style="38" bestFit="1" customWidth="1"/>
    <col min="11015" max="11015" width="0.85546875" style="38" customWidth="1"/>
    <col min="11016" max="11016" width="12" style="38" customWidth="1"/>
    <col min="11017" max="11017" width="13.28515625" style="38" customWidth="1"/>
    <col min="11018" max="11018" width="0.85546875" style="38" customWidth="1"/>
    <col min="11019" max="11019" width="7.5703125" style="38" customWidth="1"/>
    <col min="11020" max="11020" width="7.85546875" style="38" customWidth="1"/>
    <col min="11021" max="11021" width="11.5703125" style="38" bestFit="1" customWidth="1"/>
    <col min="11022" max="11032" width="4.42578125" style="38" customWidth="1"/>
    <col min="11033" max="11261" width="11.42578125" style="38"/>
    <col min="11262" max="11262" width="0.140625" style="38" customWidth="1"/>
    <col min="11263" max="11263" width="2.7109375" style="38" customWidth="1"/>
    <col min="11264" max="11264" width="15.42578125" style="38" customWidth="1"/>
    <col min="11265" max="11265" width="1.28515625" style="38" customWidth="1"/>
    <col min="11266" max="11266" width="12" style="38" customWidth="1"/>
    <col min="11267" max="11267" width="6" style="38" customWidth="1"/>
    <col min="11268" max="11268" width="0.7109375" style="38" customWidth="1"/>
    <col min="11269" max="11269" width="9" style="38" customWidth="1"/>
    <col min="11270" max="11270" width="7.140625" style="38" bestFit="1" customWidth="1"/>
    <col min="11271" max="11271" width="0.85546875" style="38" customWidth="1"/>
    <col min="11272" max="11272" width="12" style="38" customWidth="1"/>
    <col min="11273" max="11273" width="13.28515625" style="38" customWidth="1"/>
    <col min="11274" max="11274" width="0.85546875" style="38" customWidth="1"/>
    <col min="11275" max="11275" width="7.5703125" style="38" customWidth="1"/>
    <col min="11276" max="11276" width="7.85546875" style="38" customWidth="1"/>
    <col min="11277" max="11277" width="11.5703125" style="38" bestFit="1" customWidth="1"/>
    <col min="11278" max="11288" width="4.42578125" style="38" customWidth="1"/>
    <col min="11289" max="11517" width="11.42578125" style="38"/>
    <col min="11518" max="11518" width="0.140625" style="38" customWidth="1"/>
    <col min="11519" max="11519" width="2.7109375" style="38" customWidth="1"/>
    <col min="11520" max="11520" width="15.42578125" style="38" customWidth="1"/>
    <col min="11521" max="11521" width="1.28515625" style="38" customWidth="1"/>
    <col min="11522" max="11522" width="12" style="38" customWidth="1"/>
    <col min="11523" max="11523" width="6" style="38" customWidth="1"/>
    <col min="11524" max="11524" width="0.7109375" style="38" customWidth="1"/>
    <col min="11525" max="11525" width="9" style="38" customWidth="1"/>
    <col min="11526" max="11526" width="7.140625" style="38" bestFit="1" customWidth="1"/>
    <col min="11527" max="11527" width="0.85546875" style="38" customWidth="1"/>
    <col min="11528" max="11528" width="12" style="38" customWidth="1"/>
    <col min="11529" max="11529" width="13.28515625" style="38" customWidth="1"/>
    <col min="11530" max="11530" width="0.85546875" style="38" customWidth="1"/>
    <col min="11531" max="11531" width="7.5703125" style="38" customWidth="1"/>
    <col min="11532" max="11532" width="7.85546875" style="38" customWidth="1"/>
    <col min="11533" max="11533" width="11.5703125" style="38" bestFit="1" customWidth="1"/>
    <col min="11534" max="11544" width="4.42578125" style="38" customWidth="1"/>
    <col min="11545" max="11773" width="11.42578125" style="38"/>
    <col min="11774" max="11774" width="0.140625" style="38" customWidth="1"/>
    <col min="11775" max="11775" width="2.7109375" style="38" customWidth="1"/>
    <col min="11776" max="11776" width="15.42578125" style="38" customWidth="1"/>
    <col min="11777" max="11777" width="1.28515625" style="38" customWidth="1"/>
    <col min="11778" max="11778" width="12" style="38" customWidth="1"/>
    <col min="11779" max="11779" width="6" style="38" customWidth="1"/>
    <col min="11780" max="11780" width="0.7109375" style="38" customWidth="1"/>
    <col min="11781" max="11781" width="9" style="38" customWidth="1"/>
    <col min="11782" max="11782" width="7.140625" style="38" bestFit="1" customWidth="1"/>
    <col min="11783" max="11783" width="0.85546875" style="38" customWidth="1"/>
    <col min="11784" max="11784" width="12" style="38" customWidth="1"/>
    <col min="11785" max="11785" width="13.28515625" style="38" customWidth="1"/>
    <col min="11786" max="11786" width="0.85546875" style="38" customWidth="1"/>
    <col min="11787" max="11787" width="7.5703125" style="38" customWidth="1"/>
    <col min="11788" max="11788" width="7.85546875" style="38" customWidth="1"/>
    <col min="11789" max="11789" width="11.5703125" style="38" bestFit="1" customWidth="1"/>
    <col min="11790" max="11800" width="4.42578125" style="38" customWidth="1"/>
    <col min="11801" max="12029" width="11.42578125" style="38"/>
    <col min="12030" max="12030" width="0.140625" style="38" customWidth="1"/>
    <col min="12031" max="12031" width="2.7109375" style="38" customWidth="1"/>
    <col min="12032" max="12032" width="15.42578125" style="38" customWidth="1"/>
    <col min="12033" max="12033" width="1.28515625" style="38" customWidth="1"/>
    <col min="12034" max="12034" width="12" style="38" customWidth="1"/>
    <col min="12035" max="12035" width="6" style="38" customWidth="1"/>
    <col min="12036" max="12036" width="0.7109375" style="38" customWidth="1"/>
    <col min="12037" max="12037" width="9" style="38" customWidth="1"/>
    <col min="12038" max="12038" width="7.140625" style="38" bestFit="1" customWidth="1"/>
    <col min="12039" max="12039" width="0.85546875" style="38" customWidth="1"/>
    <col min="12040" max="12040" width="12" style="38" customWidth="1"/>
    <col min="12041" max="12041" width="13.28515625" style="38" customWidth="1"/>
    <col min="12042" max="12042" width="0.85546875" style="38" customWidth="1"/>
    <col min="12043" max="12043" width="7.5703125" style="38" customWidth="1"/>
    <col min="12044" max="12044" width="7.85546875" style="38" customWidth="1"/>
    <col min="12045" max="12045" width="11.5703125" style="38" bestFit="1" customWidth="1"/>
    <col min="12046" max="12056" width="4.42578125" style="38" customWidth="1"/>
    <col min="12057" max="12285" width="11.42578125" style="38"/>
    <col min="12286" max="12286" width="0.140625" style="38" customWidth="1"/>
    <col min="12287" max="12287" width="2.7109375" style="38" customWidth="1"/>
    <col min="12288" max="12288" width="15.42578125" style="38" customWidth="1"/>
    <col min="12289" max="12289" width="1.28515625" style="38" customWidth="1"/>
    <col min="12290" max="12290" width="12" style="38" customWidth="1"/>
    <col min="12291" max="12291" width="6" style="38" customWidth="1"/>
    <col min="12292" max="12292" width="0.7109375" style="38" customWidth="1"/>
    <col min="12293" max="12293" width="9" style="38" customWidth="1"/>
    <col min="12294" max="12294" width="7.140625" style="38" bestFit="1" customWidth="1"/>
    <col min="12295" max="12295" width="0.85546875" style="38" customWidth="1"/>
    <col min="12296" max="12296" width="12" style="38" customWidth="1"/>
    <col min="12297" max="12297" width="13.28515625" style="38" customWidth="1"/>
    <col min="12298" max="12298" width="0.85546875" style="38" customWidth="1"/>
    <col min="12299" max="12299" width="7.5703125" style="38" customWidth="1"/>
    <col min="12300" max="12300" width="7.85546875" style="38" customWidth="1"/>
    <col min="12301" max="12301" width="11.5703125" style="38" bestFit="1" customWidth="1"/>
    <col min="12302" max="12312" width="4.42578125" style="38" customWidth="1"/>
    <col min="12313" max="12541" width="11.42578125" style="38"/>
    <col min="12542" max="12542" width="0.140625" style="38" customWidth="1"/>
    <col min="12543" max="12543" width="2.7109375" style="38" customWidth="1"/>
    <col min="12544" max="12544" width="15.42578125" style="38" customWidth="1"/>
    <col min="12545" max="12545" width="1.28515625" style="38" customWidth="1"/>
    <col min="12546" max="12546" width="12" style="38" customWidth="1"/>
    <col min="12547" max="12547" width="6" style="38" customWidth="1"/>
    <col min="12548" max="12548" width="0.7109375" style="38" customWidth="1"/>
    <col min="12549" max="12549" width="9" style="38" customWidth="1"/>
    <col min="12550" max="12550" width="7.140625" style="38" bestFit="1" customWidth="1"/>
    <col min="12551" max="12551" width="0.85546875" style="38" customWidth="1"/>
    <col min="12552" max="12552" width="12" style="38" customWidth="1"/>
    <col min="12553" max="12553" width="13.28515625" style="38" customWidth="1"/>
    <col min="12554" max="12554" width="0.85546875" style="38" customWidth="1"/>
    <col min="12555" max="12555" width="7.5703125" style="38" customWidth="1"/>
    <col min="12556" max="12556" width="7.85546875" style="38" customWidth="1"/>
    <col min="12557" max="12557" width="11.5703125" style="38" bestFit="1" customWidth="1"/>
    <col min="12558" max="12568" width="4.42578125" style="38" customWidth="1"/>
    <col min="12569" max="12797" width="11.42578125" style="38"/>
    <col min="12798" max="12798" width="0.140625" style="38" customWidth="1"/>
    <col min="12799" max="12799" width="2.7109375" style="38" customWidth="1"/>
    <col min="12800" max="12800" width="15.42578125" style="38" customWidth="1"/>
    <col min="12801" max="12801" width="1.28515625" style="38" customWidth="1"/>
    <col min="12802" max="12802" width="12" style="38" customWidth="1"/>
    <col min="12803" max="12803" width="6" style="38" customWidth="1"/>
    <col min="12804" max="12804" width="0.7109375" style="38" customWidth="1"/>
    <col min="12805" max="12805" width="9" style="38" customWidth="1"/>
    <col min="12806" max="12806" width="7.140625" style="38" bestFit="1" customWidth="1"/>
    <col min="12807" max="12807" width="0.85546875" style="38" customWidth="1"/>
    <col min="12808" max="12808" width="12" style="38" customWidth="1"/>
    <col min="12809" max="12809" width="13.28515625" style="38" customWidth="1"/>
    <col min="12810" max="12810" width="0.85546875" style="38" customWidth="1"/>
    <col min="12811" max="12811" width="7.5703125" style="38" customWidth="1"/>
    <col min="12812" max="12812" width="7.85546875" style="38" customWidth="1"/>
    <col min="12813" max="12813" width="11.5703125" style="38" bestFit="1" customWidth="1"/>
    <col min="12814" max="12824" width="4.42578125" style="38" customWidth="1"/>
    <col min="12825" max="13053" width="11.42578125" style="38"/>
    <col min="13054" max="13054" width="0.140625" style="38" customWidth="1"/>
    <col min="13055" max="13055" width="2.7109375" style="38" customWidth="1"/>
    <col min="13056" max="13056" width="15.42578125" style="38" customWidth="1"/>
    <col min="13057" max="13057" width="1.28515625" style="38" customWidth="1"/>
    <col min="13058" max="13058" width="12" style="38" customWidth="1"/>
    <col min="13059" max="13059" width="6" style="38" customWidth="1"/>
    <col min="13060" max="13060" width="0.7109375" style="38" customWidth="1"/>
    <col min="13061" max="13061" width="9" style="38" customWidth="1"/>
    <col min="13062" max="13062" width="7.140625" style="38" bestFit="1" customWidth="1"/>
    <col min="13063" max="13063" width="0.85546875" style="38" customWidth="1"/>
    <col min="13064" max="13064" width="12" style="38" customWidth="1"/>
    <col min="13065" max="13065" width="13.28515625" style="38" customWidth="1"/>
    <col min="13066" max="13066" width="0.85546875" style="38" customWidth="1"/>
    <col min="13067" max="13067" width="7.5703125" style="38" customWidth="1"/>
    <col min="13068" max="13068" width="7.85546875" style="38" customWidth="1"/>
    <col min="13069" max="13069" width="11.5703125" style="38" bestFit="1" customWidth="1"/>
    <col min="13070" max="13080" width="4.42578125" style="38" customWidth="1"/>
    <col min="13081" max="13309" width="11.42578125" style="38"/>
    <col min="13310" max="13310" width="0.140625" style="38" customWidth="1"/>
    <col min="13311" max="13311" width="2.7109375" style="38" customWidth="1"/>
    <col min="13312" max="13312" width="15.42578125" style="38" customWidth="1"/>
    <col min="13313" max="13313" width="1.28515625" style="38" customWidth="1"/>
    <col min="13314" max="13314" width="12" style="38" customWidth="1"/>
    <col min="13315" max="13315" width="6" style="38" customWidth="1"/>
    <col min="13316" max="13316" width="0.7109375" style="38" customWidth="1"/>
    <col min="13317" max="13317" width="9" style="38" customWidth="1"/>
    <col min="13318" max="13318" width="7.140625" style="38" bestFit="1" customWidth="1"/>
    <col min="13319" max="13319" width="0.85546875" style="38" customWidth="1"/>
    <col min="13320" max="13320" width="12" style="38" customWidth="1"/>
    <col min="13321" max="13321" width="13.28515625" style="38" customWidth="1"/>
    <col min="13322" max="13322" width="0.85546875" style="38" customWidth="1"/>
    <col min="13323" max="13323" width="7.5703125" style="38" customWidth="1"/>
    <col min="13324" max="13324" width="7.85546875" style="38" customWidth="1"/>
    <col min="13325" max="13325" width="11.5703125" style="38" bestFit="1" customWidth="1"/>
    <col min="13326" max="13336" width="4.42578125" style="38" customWidth="1"/>
    <col min="13337" max="13565" width="11.42578125" style="38"/>
    <col min="13566" max="13566" width="0.140625" style="38" customWidth="1"/>
    <col min="13567" max="13567" width="2.7109375" style="38" customWidth="1"/>
    <col min="13568" max="13568" width="15.42578125" style="38" customWidth="1"/>
    <col min="13569" max="13569" width="1.28515625" style="38" customWidth="1"/>
    <col min="13570" max="13570" width="12" style="38" customWidth="1"/>
    <col min="13571" max="13571" width="6" style="38" customWidth="1"/>
    <col min="13572" max="13572" width="0.7109375" style="38" customWidth="1"/>
    <col min="13573" max="13573" width="9" style="38" customWidth="1"/>
    <col min="13574" max="13574" width="7.140625" style="38" bestFit="1" customWidth="1"/>
    <col min="13575" max="13575" width="0.85546875" style="38" customWidth="1"/>
    <col min="13576" max="13576" width="12" style="38" customWidth="1"/>
    <col min="13577" max="13577" width="13.28515625" style="38" customWidth="1"/>
    <col min="13578" max="13578" width="0.85546875" style="38" customWidth="1"/>
    <col min="13579" max="13579" width="7.5703125" style="38" customWidth="1"/>
    <col min="13580" max="13580" width="7.85546875" style="38" customWidth="1"/>
    <col min="13581" max="13581" width="11.5703125" style="38" bestFit="1" customWidth="1"/>
    <col min="13582" max="13592" width="4.42578125" style="38" customWidth="1"/>
    <col min="13593" max="13821" width="11.42578125" style="38"/>
    <col min="13822" max="13822" width="0.140625" style="38" customWidth="1"/>
    <col min="13823" max="13823" width="2.7109375" style="38" customWidth="1"/>
    <col min="13824" max="13824" width="15.42578125" style="38" customWidth="1"/>
    <col min="13825" max="13825" width="1.28515625" style="38" customWidth="1"/>
    <col min="13826" max="13826" width="12" style="38" customWidth="1"/>
    <col min="13827" max="13827" width="6" style="38" customWidth="1"/>
    <col min="13828" max="13828" width="0.7109375" style="38" customWidth="1"/>
    <col min="13829" max="13829" width="9" style="38" customWidth="1"/>
    <col min="13830" max="13830" width="7.140625" style="38" bestFit="1" customWidth="1"/>
    <col min="13831" max="13831" width="0.85546875" style="38" customWidth="1"/>
    <col min="13832" max="13832" width="12" style="38" customWidth="1"/>
    <col min="13833" max="13833" width="13.28515625" style="38" customWidth="1"/>
    <col min="13834" max="13834" width="0.85546875" style="38" customWidth="1"/>
    <col min="13835" max="13835" width="7.5703125" style="38" customWidth="1"/>
    <col min="13836" max="13836" width="7.85546875" style="38" customWidth="1"/>
    <col min="13837" max="13837" width="11.5703125" style="38" bestFit="1" customWidth="1"/>
    <col min="13838" max="13848" width="4.42578125" style="38" customWidth="1"/>
    <col min="13849" max="14077" width="11.42578125" style="38"/>
    <col min="14078" max="14078" width="0.140625" style="38" customWidth="1"/>
    <col min="14079" max="14079" width="2.7109375" style="38" customWidth="1"/>
    <col min="14080" max="14080" width="15.42578125" style="38" customWidth="1"/>
    <col min="14081" max="14081" width="1.28515625" style="38" customWidth="1"/>
    <col min="14082" max="14082" width="12" style="38" customWidth="1"/>
    <col min="14083" max="14083" width="6" style="38" customWidth="1"/>
    <col min="14084" max="14084" width="0.7109375" style="38" customWidth="1"/>
    <col min="14085" max="14085" width="9" style="38" customWidth="1"/>
    <col min="14086" max="14086" width="7.140625" style="38" bestFit="1" customWidth="1"/>
    <col min="14087" max="14087" width="0.85546875" style="38" customWidth="1"/>
    <col min="14088" max="14088" width="12" style="38" customWidth="1"/>
    <col min="14089" max="14089" width="13.28515625" style="38" customWidth="1"/>
    <col min="14090" max="14090" width="0.85546875" style="38" customWidth="1"/>
    <col min="14091" max="14091" width="7.5703125" style="38" customWidth="1"/>
    <col min="14092" max="14092" width="7.85546875" style="38" customWidth="1"/>
    <col min="14093" max="14093" width="11.5703125" style="38" bestFit="1" customWidth="1"/>
    <col min="14094" max="14104" width="4.42578125" style="38" customWidth="1"/>
    <col min="14105" max="14333" width="11.42578125" style="38"/>
    <col min="14334" max="14334" width="0.140625" style="38" customWidth="1"/>
    <col min="14335" max="14335" width="2.7109375" style="38" customWidth="1"/>
    <col min="14336" max="14336" width="15.42578125" style="38" customWidth="1"/>
    <col min="14337" max="14337" width="1.28515625" style="38" customWidth="1"/>
    <col min="14338" max="14338" width="12" style="38" customWidth="1"/>
    <col min="14339" max="14339" width="6" style="38" customWidth="1"/>
    <col min="14340" max="14340" width="0.7109375" style="38" customWidth="1"/>
    <col min="14341" max="14341" width="9" style="38" customWidth="1"/>
    <col min="14342" max="14342" width="7.140625" style="38" bestFit="1" customWidth="1"/>
    <col min="14343" max="14343" width="0.85546875" style="38" customWidth="1"/>
    <col min="14344" max="14344" width="12" style="38" customWidth="1"/>
    <col min="14345" max="14345" width="13.28515625" style="38" customWidth="1"/>
    <col min="14346" max="14346" width="0.85546875" style="38" customWidth="1"/>
    <col min="14347" max="14347" width="7.5703125" style="38" customWidth="1"/>
    <col min="14348" max="14348" width="7.85546875" style="38" customWidth="1"/>
    <col min="14349" max="14349" width="11.5703125" style="38" bestFit="1" customWidth="1"/>
    <col min="14350" max="14360" width="4.42578125" style="38" customWidth="1"/>
    <col min="14361" max="14589" width="11.42578125" style="38"/>
    <col min="14590" max="14590" width="0.140625" style="38" customWidth="1"/>
    <col min="14591" max="14591" width="2.7109375" style="38" customWidth="1"/>
    <col min="14592" max="14592" width="15.42578125" style="38" customWidth="1"/>
    <col min="14593" max="14593" width="1.28515625" style="38" customWidth="1"/>
    <col min="14594" max="14594" width="12" style="38" customWidth="1"/>
    <col min="14595" max="14595" width="6" style="38" customWidth="1"/>
    <col min="14596" max="14596" width="0.7109375" style="38" customWidth="1"/>
    <col min="14597" max="14597" width="9" style="38" customWidth="1"/>
    <col min="14598" max="14598" width="7.140625" style="38" bestFit="1" customWidth="1"/>
    <col min="14599" max="14599" width="0.85546875" style="38" customWidth="1"/>
    <col min="14600" max="14600" width="12" style="38" customWidth="1"/>
    <col min="14601" max="14601" width="13.28515625" style="38" customWidth="1"/>
    <col min="14602" max="14602" width="0.85546875" style="38" customWidth="1"/>
    <col min="14603" max="14603" width="7.5703125" style="38" customWidth="1"/>
    <col min="14604" max="14604" width="7.85546875" style="38" customWidth="1"/>
    <col min="14605" max="14605" width="11.5703125" style="38" bestFit="1" customWidth="1"/>
    <col min="14606" max="14616" width="4.42578125" style="38" customWidth="1"/>
    <col min="14617" max="14845" width="11.42578125" style="38"/>
    <col min="14846" max="14846" width="0.140625" style="38" customWidth="1"/>
    <col min="14847" max="14847" width="2.7109375" style="38" customWidth="1"/>
    <col min="14848" max="14848" width="15.42578125" style="38" customWidth="1"/>
    <col min="14849" max="14849" width="1.28515625" style="38" customWidth="1"/>
    <col min="14850" max="14850" width="12" style="38" customWidth="1"/>
    <col min="14851" max="14851" width="6" style="38" customWidth="1"/>
    <col min="14852" max="14852" width="0.7109375" style="38" customWidth="1"/>
    <col min="14853" max="14853" width="9" style="38" customWidth="1"/>
    <col min="14854" max="14854" width="7.140625" style="38" bestFit="1" customWidth="1"/>
    <col min="14855" max="14855" width="0.85546875" style="38" customWidth="1"/>
    <col min="14856" max="14856" width="12" style="38" customWidth="1"/>
    <col min="14857" max="14857" width="13.28515625" style="38" customWidth="1"/>
    <col min="14858" max="14858" width="0.85546875" style="38" customWidth="1"/>
    <col min="14859" max="14859" width="7.5703125" style="38" customWidth="1"/>
    <col min="14860" max="14860" width="7.85546875" style="38" customWidth="1"/>
    <col min="14861" max="14861" width="11.5703125" style="38" bestFit="1" customWidth="1"/>
    <col min="14862" max="14872" width="4.42578125" style="38" customWidth="1"/>
    <col min="14873" max="15101" width="11.42578125" style="38"/>
    <col min="15102" max="15102" width="0.140625" style="38" customWidth="1"/>
    <col min="15103" max="15103" width="2.7109375" style="38" customWidth="1"/>
    <col min="15104" max="15104" width="15.42578125" style="38" customWidth="1"/>
    <col min="15105" max="15105" width="1.28515625" style="38" customWidth="1"/>
    <col min="15106" max="15106" width="12" style="38" customWidth="1"/>
    <col min="15107" max="15107" width="6" style="38" customWidth="1"/>
    <col min="15108" max="15108" width="0.7109375" style="38" customWidth="1"/>
    <col min="15109" max="15109" width="9" style="38" customWidth="1"/>
    <col min="15110" max="15110" width="7.140625" style="38" bestFit="1" customWidth="1"/>
    <col min="15111" max="15111" width="0.85546875" style="38" customWidth="1"/>
    <col min="15112" max="15112" width="12" style="38" customWidth="1"/>
    <col min="15113" max="15113" width="13.28515625" style="38" customWidth="1"/>
    <col min="15114" max="15114" width="0.85546875" style="38" customWidth="1"/>
    <col min="15115" max="15115" width="7.5703125" style="38" customWidth="1"/>
    <col min="15116" max="15116" width="7.85546875" style="38" customWidth="1"/>
    <col min="15117" max="15117" width="11.5703125" style="38" bestFit="1" customWidth="1"/>
    <col min="15118" max="15128" width="4.42578125" style="38" customWidth="1"/>
    <col min="15129" max="15357" width="11.42578125" style="38"/>
    <col min="15358" max="15358" width="0.140625" style="38" customWidth="1"/>
    <col min="15359" max="15359" width="2.7109375" style="38" customWidth="1"/>
    <col min="15360" max="15360" width="15.42578125" style="38" customWidth="1"/>
    <col min="15361" max="15361" width="1.28515625" style="38" customWidth="1"/>
    <col min="15362" max="15362" width="12" style="38" customWidth="1"/>
    <col min="15363" max="15363" width="6" style="38" customWidth="1"/>
    <col min="15364" max="15364" width="0.7109375" style="38" customWidth="1"/>
    <col min="15365" max="15365" width="9" style="38" customWidth="1"/>
    <col min="15366" max="15366" width="7.140625" style="38" bestFit="1" customWidth="1"/>
    <col min="15367" max="15367" width="0.85546875" style="38" customWidth="1"/>
    <col min="15368" max="15368" width="12" style="38" customWidth="1"/>
    <col min="15369" max="15369" width="13.28515625" style="38" customWidth="1"/>
    <col min="15370" max="15370" width="0.85546875" style="38" customWidth="1"/>
    <col min="15371" max="15371" width="7.5703125" style="38" customWidth="1"/>
    <col min="15372" max="15372" width="7.85546875" style="38" customWidth="1"/>
    <col min="15373" max="15373" width="11.5703125" style="38" bestFit="1" customWidth="1"/>
    <col min="15374" max="15384" width="4.42578125" style="38" customWidth="1"/>
    <col min="15385" max="15613" width="11.42578125" style="38"/>
    <col min="15614" max="15614" width="0.140625" style="38" customWidth="1"/>
    <col min="15615" max="15615" width="2.7109375" style="38" customWidth="1"/>
    <col min="15616" max="15616" width="15.42578125" style="38" customWidth="1"/>
    <col min="15617" max="15617" width="1.28515625" style="38" customWidth="1"/>
    <col min="15618" max="15618" width="12" style="38" customWidth="1"/>
    <col min="15619" max="15619" width="6" style="38" customWidth="1"/>
    <col min="15620" max="15620" width="0.7109375" style="38" customWidth="1"/>
    <col min="15621" max="15621" width="9" style="38" customWidth="1"/>
    <col min="15622" max="15622" width="7.140625" style="38" bestFit="1" customWidth="1"/>
    <col min="15623" max="15623" width="0.85546875" style="38" customWidth="1"/>
    <col min="15624" max="15624" width="12" style="38" customWidth="1"/>
    <col min="15625" max="15625" width="13.28515625" style="38" customWidth="1"/>
    <col min="15626" max="15626" width="0.85546875" style="38" customWidth="1"/>
    <col min="15627" max="15627" width="7.5703125" style="38" customWidth="1"/>
    <col min="15628" max="15628" width="7.85546875" style="38" customWidth="1"/>
    <col min="15629" max="15629" width="11.5703125" style="38" bestFit="1" customWidth="1"/>
    <col min="15630" max="15640" width="4.42578125" style="38" customWidth="1"/>
    <col min="15641" max="15869" width="11.42578125" style="38"/>
    <col min="15870" max="15870" width="0.140625" style="38" customWidth="1"/>
    <col min="15871" max="15871" width="2.7109375" style="38" customWidth="1"/>
    <col min="15872" max="15872" width="15.42578125" style="38" customWidth="1"/>
    <col min="15873" max="15873" width="1.28515625" style="38" customWidth="1"/>
    <col min="15874" max="15874" width="12" style="38" customWidth="1"/>
    <col min="15875" max="15875" width="6" style="38" customWidth="1"/>
    <col min="15876" max="15876" width="0.7109375" style="38" customWidth="1"/>
    <col min="15877" max="15877" width="9" style="38" customWidth="1"/>
    <col min="15878" max="15878" width="7.140625" style="38" bestFit="1" customWidth="1"/>
    <col min="15879" max="15879" width="0.85546875" style="38" customWidth="1"/>
    <col min="15880" max="15880" width="12" style="38" customWidth="1"/>
    <col min="15881" max="15881" width="13.28515625" style="38" customWidth="1"/>
    <col min="15882" max="15882" width="0.85546875" style="38" customWidth="1"/>
    <col min="15883" max="15883" width="7.5703125" style="38" customWidth="1"/>
    <col min="15884" max="15884" width="7.85546875" style="38" customWidth="1"/>
    <col min="15885" max="15885" width="11.5703125" style="38" bestFit="1" customWidth="1"/>
    <col min="15886" max="15896" width="4.42578125" style="38" customWidth="1"/>
    <col min="15897" max="16125" width="11.42578125" style="38"/>
    <col min="16126" max="16126" width="0.140625" style="38" customWidth="1"/>
    <col min="16127" max="16127" width="2.7109375" style="38" customWidth="1"/>
    <col min="16128" max="16128" width="15.42578125" style="38" customWidth="1"/>
    <col min="16129" max="16129" width="1.28515625" style="38" customWidth="1"/>
    <col min="16130" max="16130" width="12" style="38" customWidth="1"/>
    <col min="16131" max="16131" width="6" style="38" customWidth="1"/>
    <col min="16132" max="16132" width="0.7109375" style="38" customWidth="1"/>
    <col min="16133" max="16133" width="9" style="38" customWidth="1"/>
    <col min="16134" max="16134" width="7.140625" style="38" bestFit="1" customWidth="1"/>
    <col min="16135" max="16135" width="0.85546875" style="38" customWidth="1"/>
    <col min="16136" max="16136" width="12" style="38" customWidth="1"/>
    <col min="16137" max="16137" width="13.28515625" style="38" customWidth="1"/>
    <col min="16138" max="16138" width="0.85546875" style="38" customWidth="1"/>
    <col min="16139" max="16139" width="7.5703125" style="38" customWidth="1"/>
    <col min="16140" max="16140" width="7.85546875" style="38" customWidth="1"/>
    <col min="16141" max="16141" width="11.5703125" style="38" bestFit="1" customWidth="1"/>
    <col min="16142" max="16152" width="4.42578125" style="38" customWidth="1"/>
    <col min="16153" max="16384" width="11.42578125" style="38"/>
  </cols>
  <sheetData>
    <row r="1" spans="1:26" s="32" customFormat="1" ht="0.75" customHeight="1"/>
    <row r="2" spans="1:26" s="32" customFormat="1" ht="21" customHeight="1">
      <c r="E2" s="15"/>
      <c r="G2" s="15"/>
      <c r="M2" s="444" t="s">
        <v>50</v>
      </c>
    </row>
    <row r="3" spans="1:26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</row>
    <row r="4" spans="1:26" s="25" customFormat="1" ht="20.25" customHeight="1">
      <c r="B4" s="16"/>
      <c r="C4" s="6" t="str">
        <f>Indice!C4</f>
        <v>Producción de energía eléctrica</v>
      </c>
    </row>
    <row r="5" spans="1:26" s="25" customFormat="1" ht="12.75" customHeight="1">
      <c r="B5" s="16"/>
      <c r="C5" s="7"/>
    </row>
    <row r="6" spans="1:26" s="25" customFormat="1" ht="13.5" customHeight="1">
      <c r="B6" s="16"/>
      <c r="C6" s="12"/>
      <c r="D6" s="33"/>
      <c r="E6" s="33"/>
    </row>
    <row r="7" spans="1:26" ht="12.75" customHeight="1">
      <c r="A7" s="25"/>
      <c r="B7" s="16"/>
      <c r="C7" s="1086" t="s">
        <v>689</v>
      </c>
      <c r="D7" s="33"/>
      <c r="E7" s="48"/>
      <c r="F7" s="49"/>
      <c r="G7" s="77"/>
      <c r="H7" s="49"/>
      <c r="I7" s="1097" t="s">
        <v>32</v>
      </c>
      <c r="J7" s="1097"/>
      <c r="K7" s="55" t="s">
        <v>21</v>
      </c>
      <c r="L7" s="57"/>
      <c r="M7" s="49"/>
    </row>
    <row r="8" spans="1:26" ht="12.75" customHeight="1">
      <c r="A8" s="25"/>
      <c r="B8" s="16"/>
      <c r="C8" s="1086"/>
      <c r="D8" s="33"/>
      <c r="E8" s="52"/>
      <c r="F8" s="49" t="s">
        <v>18</v>
      </c>
      <c r="G8" s="77" t="s">
        <v>36</v>
      </c>
      <c r="H8" s="49" t="s">
        <v>19</v>
      </c>
      <c r="I8" s="54"/>
      <c r="J8" s="54" t="s">
        <v>20</v>
      </c>
      <c r="K8" s="78"/>
      <c r="L8" s="1099" t="s">
        <v>168</v>
      </c>
      <c r="M8" s="49" t="s">
        <v>22</v>
      </c>
    </row>
    <row r="9" spans="1:26" ht="12.75" customHeight="1">
      <c r="A9" s="25"/>
      <c r="B9" s="16"/>
      <c r="C9" s="1086"/>
      <c r="D9" s="33"/>
      <c r="E9" s="19" t="s">
        <v>12</v>
      </c>
      <c r="F9" s="55" t="s">
        <v>34</v>
      </c>
      <c r="G9" s="50" t="s">
        <v>9</v>
      </c>
      <c r="H9" s="50" t="s">
        <v>130</v>
      </c>
      <c r="I9" s="50" t="s">
        <v>415</v>
      </c>
      <c r="J9" s="443" t="s">
        <v>416</v>
      </c>
      <c r="K9" s="443" t="s">
        <v>169</v>
      </c>
      <c r="L9" s="1100"/>
      <c r="M9" s="50" t="s">
        <v>47</v>
      </c>
    </row>
    <row r="10" spans="1:26" ht="12.75" customHeight="1">
      <c r="A10" s="25"/>
      <c r="B10" s="16"/>
      <c r="C10" s="1086"/>
      <c r="D10" s="33"/>
      <c r="E10" s="648" t="s">
        <v>26</v>
      </c>
      <c r="F10" s="869">
        <v>1011.3</v>
      </c>
      <c r="G10" s="870">
        <v>8435.3870000000006</v>
      </c>
      <c r="H10" s="869">
        <v>8612</v>
      </c>
      <c r="I10" s="871">
        <f t="shared" ref="I10:I18" si="0">(G10/((M10/100)*F10*8.76))*100</f>
        <v>97.939398905608954</v>
      </c>
      <c r="J10" s="871">
        <f>((G10/(F10/1000))/H10)*100</f>
        <v>96.854763191725439</v>
      </c>
      <c r="K10" s="872">
        <v>0</v>
      </c>
      <c r="L10" s="872">
        <v>2.7782432372636503</v>
      </c>
      <c r="M10" s="873">
        <f t="shared" ref="M10:M18" si="1">100-K10-L10</f>
        <v>97.221756762736348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>
      <c r="A11" s="25"/>
      <c r="B11" s="16"/>
      <c r="C11" s="1086"/>
      <c r="D11" s="33"/>
      <c r="E11" s="648" t="s">
        <v>27</v>
      </c>
      <c r="F11" s="869">
        <v>1005.83</v>
      </c>
      <c r="G11" s="870">
        <v>7636.6639999999998</v>
      </c>
      <c r="H11" s="869">
        <v>7708</v>
      </c>
      <c r="I11" s="871">
        <f t="shared" si="0"/>
        <v>98.48173742893141</v>
      </c>
      <c r="J11" s="871">
        <f>((G11/(F11/1000))/H11)*100</f>
        <v>98.500263443367515</v>
      </c>
      <c r="K11" s="872">
        <v>10.947488584474714</v>
      </c>
      <c r="L11" s="872">
        <v>1.0450913242009152</v>
      </c>
      <c r="M11" s="873">
        <f t="shared" si="1"/>
        <v>88.007420091324377</v>
      </c>
    </row>
    <row r="12" spans="1:26" ht="12.75" customHeight="1">
      <c r="A12" s="25"/>
      <c r="B12" s="16"/>
      <c r="D12" s="33"/>
      <c r="E12" s="648" t="s">
        <v>33</v>
      </c>
      <c r="F12" s="869">
        <v>995.8</v>
      </c>
      <c r="G12" s="870">
        <v>7404.2049999999999</v>
      </c>
      <c r="H12" s="869">
        <v>7725</v>
      </c>
      <c r="I12" s="871">
        <f t="shared" si="0"/>
        <v>96.679990830540859</v>
      </c>
      <c r="J12" s="871">
        <f>((G12/(F12/1000))/H12)*100</f>
        <v>96.251570512008044</v>
      </c>
      <c r="K12" s="872">
        <v>10.95871385083732</v>
      </c>
      <c r="L12" s="872">
        <v>1.2471306045512993</v>
      </c>
      <c r="M12" s="873">
        <f t="shared" si="1"/>
        <v>87.794155544611385</v>
      </c>
    </row>
    <row r="13" spans="1:26" ht="12.75" customHeight="1">
      <c r="A13" s="25"/>
      <c r="B13" s="16"/>
      <c r="D13" s="33"/>
      <c r="E13" s="648" t="s">
        <v>28</v>
      </c>
      <c r="F13" s="869">
        <v>991.7</v>
      </c>
      <c r="G13" s="870">
        <v>8445.9930000000004</v>
      </c>
      <c r="H13" s="869">
        <v>8656</v>
      </c>
      <c r="I13" s="871">
        <f t="shared" si="0"/>
        <v>98.414149897058806</v>
      </c>
      <c r="J13" s="871">
        <f>((G13/(F13/1000))/H13)*100</f>
        <v>98.390497413187489</v>
      </c>
      <c r="K13" s="872">
        <v>0</v>
      </c>
      <c r="L13" s="872">
        <v>1.2109629022868473</v>
      </c>
      <c r="M13" s="873">
        <f t="shared" si="1"/>
        <v>98.789037097713148</v>
      </c>
    </row>
    <row r="14" spans="1:26" ht="12.75" customHeight="1">
      <c r="C14" s="34"/>
      <c r="E14" s="648" t="s">
        <v>17</v>
      </c>
      <c r="F14" s="869">
        <v>1063.94</v>
      </c>
      <c r="G14" s="870">
        <v>7430.8019999999997</v>
      </c>
      <c r="H14" s="869">
        <v>7326</v>
      </c>
      <c r="I14" s="871">
        <f t="shared" si="0"/>
        <v>95.713673909116537</v>
      </c>
      <c r="J14" s="871">
        <f>((G14/(F14/1000))/H14)*100</f>
        <v>95.334839117383225</v>
      </c>
      <c r="K14" s="872">
        <v>0</v>
      </c>
      <c r="L14" s="872">
        <v>16.700871157403519</v>
      </c>
      <c r="M14" s="873">
        <f t="shared" si="1"/>
        <v>83.299128842596474</v>
      </c>
    </row>
    <row r="15" spans="1:26" ht="12.75" customHeight="1">
      <c r="C15" s="34"/>
      <c r="E15" s="648" t="s">
        <v>507</v>
      </c>
      <c r="F15" s="869">
        <v>455.29</v>
      </c>
      <c r="G15" s="870">
        <v>0</v>
      </c>
      <c r="H15" s="869">
        <v>0</v>
      </c>
      <c r="I15" s="871">
        <f t="shared" si="0"/>
        <v>0</v>
      </c>
      <c r="J15" s="871">
        <v>0</v>
      </c>
      <c r="K15" s="872">
        <v>100.00000000000686</v>
      </c>
      <c r="L15" s="872">
        <v>0</v>
      </c>
      <c r="M15" s="873">
        <f t="shared" si="1"/>
        <v>-6.8638428274425678E-12</v>
      </c>
    </row>
    <row r="16" spans="1:26" ht="12.75" customHeight="1">
      <c r="C16" s="34"/>
      <c r="E16" s="648" t="s">
        <v>13</v>
      </c>
      <c r="F16" s="869">
        <v>1003.41</v>
      </c>
      <c r="G16" s="870">
        <v>7926.3590000000004</v>
      </c>
      <c r="H16" s="869">
        <v>8016</v>
      </c>
      <c r="I16" s="871">
        <f t="shared" si="0"/>
        <v>98.536697614664703</v>
      </c>
      <c r="J16" s="871">
        <f>((G16/(F16/1000))/H16)*100</f>
        <v>98.545683271938913</v>
      </c>
      <c r="K16" s="872">
        <v>8.474695585996967</v>
      </c>
      <c r="L16" s="872">
        <v>1.011050036271292E-2</v>
      </c>
      <c r="M16" s="873">
        <f t="shared" si="1"/>
        <v>91.515193913640317</v>
      </c>
    </row>
    <row r="17" spans="1:13" ht="12.75" customHeight="1">
      <c r="C17" s="34"/>
      <c r="E17" s="670" t="s">
        <v>31</v>
      </c>
      <c r="F17" s="874">
        <v>1045.31</v>
      </c>
      <c r="G17" s="875">
        <v>7475.429048</v>
      </c>
      <c r="H17" s="874">
        <v>7353</v>
      </c>
      <c r="I17" s="876">
        <f t="shared" si="0"/>
        <v>97.243482481302905</v>
      </c>
      <c r="J17" s="876">
        <f>((G17/(F17/1000))/H17)*100</f>
        <v>97.258250406698636</v>
      </c>
      <c r="K17" s="877">
        <v>11.775875190259066</v>
      </c>
      <c r="L17" s="877">
        <v>4.2730213089802058</v>
      </c>
      <c r="M17" s="878">
        <f t="shared" si="1"/>
        <v>83.951103500760723</v>
      </c>
    </row>
    <row r="18" spans="1:13" ht="16.5" customHeight="1">
      <c r="E18" s="879" t="s">
        <v>0</v>
      </c>
      <c r="F18" s="880">
        <f>SUM(F10:F17)</f>
        <v>7572.58</v>
      </c>
      <c r="G18" s="881">
        <f>SUM(G10:G17)</f>
        <v>54754.839048000002</v>
      </c>
      <c r="H18" s="882">
        <f>SUMPRODUCT(F10:F17,H10:H17)/SUM(F10:F17)</f>
        <v>7429.8174294626142</v>
      </c>
      <c r="I18" s="883">
        <f t="shared" si="0"/>
        <v>97.597350329407988</v>
      </c>
      <c r="J18" s="883">
        <f>((G18/(F18/1000))/H18)*100</f>
        <v>97.319640164422282</v>
      </c>
      <c r="K18" s="884">
        <v>11.65600549464833</v>
      </c>
      <c r="L18" s="884">
        <v>3.7700661993062781</v>
      </c>
      <c r="M18" s="885">
        <f t="shared" si="1"/>
        <v>84.573928306045389</v>
      </c>
    </row>
    <row r="19" spans="1:13" ht="25.5" customHeight="1">
      <c r="E19" s="1107" t="s">
        <v>495</v>
      </c>
      <c r="F19" s="1107"/>
      <c r="G19" s="1107"/>
      <c r="H19" s="1107"/>
      <c r="I19" s="1107"/>
      <c r="J19" s="1107"/>
      <c r="K19" s="1107"/>
      <c r="L19" s="1107"/>
      <c r="M19" s="1107"/>
    </row>
    <row r="20" spans="1:13" ht="22.5" customHeight="1">
      <c r="E20" s="1108" t="s">
        <v>494</v>
      </c>
      <c r="F20" s="1108"/>
      <c r="G20" s="1108"/>
      <c r="H20" s="1108"/>
      <c r="I20" s="1108"/>
      <c r="J20" s="1108"/>
      <c r="K20" s="1108"/>
      <c r="L20" s="1108"/>
      <c r="M20" s="1108"/>
    </row>
    <row r="21" spans="1:13" ht="12.75" customHeight="1">
      <c r="E21" s="1102" t="s">
        <v>506</v>
      </c>
      <c r="F21" s="1102"/>
      <c r="G21" s="1102"/>
      <c r="H21" s="1102"/>
      <c r="I21" s="1102"/>
      <c r="J21" s="1102"/>
      <c r="K21" s="1102"/>
      <c r="L21" s="1102"/>
      <c r="M21" s="1102"/>
    </row>
    <row r="22" spans="1:13" ht="12.75" customHeight="1">
      <c r="E22" s="1106"/>
      <c r="F22" s="1106"/>
      <c r="G22" s="1106"/>
      <c r="H22" s="1106"/>
      <c r="I22" s="1106"/>
      <c r="J22" s="1106"/>
      <c r="K22" s="1106"/>
      <c r="L22" s="1106"/>
      <c r="M22" s="1106"/>
    </row>
    <row r="23" spans="1:13" s="68" customFormat="1" ht="16.5" customHeight="1">
      <c r="A23" s="32"/>
      <c r="B23" s="32"/>
      <c r="C23" s="32"/>
      <c r="D23" s="32"/>
    </row>
    <row r="24" spans="1:13" ht="12.75" customHeight="1">
      <c r="C24" s="1086" t="s">
        <v>480</v>
      </c>
      <c r="D24" s="33"/>
      <c r="E24" s="48"/>
      <c r="F24" s="49"/>
      <c r="G24" s="77"/>
      <c r="H24" s="49"/>
      <c r="I24" s="1097" t="s">
        <v>32</v>
      </c>
      <c r="J24" s="1097"/>
      <c r="K24" s="55" t="s">
        <v>21</v>
      </c>
      <c r="L24" s="57"/>
      <c r="M24" s="49"/>
    </row>
    <row r="25" spans="1:13" ht="12.75" customHeight="1">
      <c r="C25" s="1086"/>
      <c r="D25" s="33"/>
      <c r="E25" s="52"/>
      <c r="F25" s="49" t="s">
        <v>18</v>
      </c>
      <c r="G25" s="77" t="s">
        <v>36</v>
      </c>
      <c r="H25" s="49" t="s">
        <v>19</v>
      </c>
      <c r="I25" s="54"/>
      <c r="J25" s="54" t="s">
        <v>20</v>
      </c>
      <c r="K25" s="78"/>
      <c r="L25" s="1099" t="s">
        <v>168</v>
      </c>
      <c r="M25" s="49" t="s">
        <v>22</v>
      </c>
    </row>
    <row r="26" spans="1:13" ht="12.75" customHeight="1">
      <c r="C26" s="1086"/>
      <c r="D26" s="33"/>
      <c r="E26" s="19" t="s">
        <v>12</v>
      </c>
      <c r="F26" s="55" t="s">
        <v>34</v>
      </c>
      <c r="G26" s="50" t="s">
        <v>9</v>
      </c>
      <c r="H26" s="50" t="s">
        <v>130</v>
      </c>
      <c r="I26" s="50" t="s">
        <v>415</v>
      </c>
      <c r="J26" s="459" t="s">
        <v>416</v>
      </c>
      <c r="K26" s="443" t="s">
        <v>169</v>
      </c>
      <c r="L26" s="1100"/>
      <c r="M26" s="50" t="s">
        <v>47</v>
      </c>
    </row>
    <row r="27" spans="1:13" ht="12.75" customHeight="1">
      <c r="C27" s="1086"/>
      <c r="D27" s="33"/>
      <c r="E27" s="648" t="s">
        <v>26</v>
      </c>
      <c r="F27" s="869">
        <v>1011.3</v>
      </c>
      <c r="G27" s="870">
        <v>7226.5259999999998</v>
      </c>
      <c r="H27" s="869">
        <v>7351</v>
      </c>
      <c r="I27" s="871">
        <f>(G27/((M27/100)*F27*8.76))*100</f>
        <v>97.38011158208748</v>
      </c>
      <c r="J27" s="871">
        <f>((G27/(F27/1000))/H27)*100</f>
        <v>97.208253308152521</v>
      </c>
      <c r="K27" s="872">
        <v>15.87899543379036</v>
      </c>
      <c r="L27" s="872">
        <v>0.35357516757745477</v>
      </c>
      <c r="M27" s="873">
        <f t="shared" ref="M27:M34" si="2">100-K27-L27</f>
        <v>83.767429398632174</v>
      </c>
    </row>
    <row r="28" spans="1:13" ht="12.75" customHeight="1">
      <c r="C28" s="1086"/>
      <c r="D28" s="33"/>
      <c r="E28" s="648" t="s">
        <v>27</v>
      </c>
      <c r="F28" s="869">
        <v>1005.83</v>
      </c>
      <c r="G28" s="870">
        <v>7975.4809999999998</v>
      </c>
      <c r="H28" s="869">
        <v>8054</v>
      </c>
      <c r="I28" s="871">
        <f>(G28/((M28/100)*F28*8.76))*100</f>
        <v>98.516174962588153</v>
      </c>
      <c r="J28" s="871">
        <f>((G28/(F28/1000))/H28)*100</f>
        <v>98.451123073909457</v>
      </c>
      <c r="K28" s="872">
        <v>6.8164003044140014</v>
      </c>
      <c r="L28" s="872">
        <v>1.30367037795225</v>
      </c>
      <c r="M28" s="873">
        <f t="shared" si="2"/>
        <v>91.879929317633753</v>
      </c>
    </row>
    <row r="29" spans="1:13" ht="12.75" customHeight="1">
      <c r="C29" s="14"/>
      <c r="D29" s="33"/>
      <c r="E29" s="648" t="s">
        <v>33</v>
      </c>
      <c r="F29" s="869">
        <v>995.8</v>
      </c>
      <c r="G29" s="870">
        <v>7096.8339999999998</v>
      </c>
      <c r="H29" s="869">
        <v>7224</v>
      </c>
      <c r="I29" s="871">
        <f>((G29/((M29/100)*F29*8.76))*100)</f>
        <v>97.823701357657754</v>
      </c>
      <c r="J29" s="871">
        <f>(((G29/(F29/1000))/H29)*100)</f>
        <v>98.654020196008176</v>
      </c>
      <c r="K29" s="872">
        <v>16.04642313546465</v>
      </c>
      <c r="L29" s="872">
        <v>0.78786149162861585</v>
      </c>
      <c r="M29" s="873">
        <f t="shared" si="2"/>
        <v>83.165715372906732</v>
      </c>
    </row>
    <row r="30" spans="1:13" ht="12.75" customHeight="1">
      <c r="C30" s="14"/>
      <c r="D30" s="33"/>
      <c r="E30" s="648" t="s">
        <v>28</v>
      </c>
      <c r="F30" s="869">
        <v>991.7</v>
      </c>
      <c r="G30" s="870">
        <v>6858.0219999999999</v>
      </c>
      <c r="H30" s="869">
        <v>7007</v>
      </c>
      <c r="I30" s="871">
        <f t="shared" ref="I30:I34" si="3">(G30/((M30/100)*F30*8.76))*100</f>
        <v>98.808736798197742</v>
      </c>
      <c r="J30" s="871">
        <f t="shared" ref="J30:J35" si="4">((G30/(F30/1000))/H30)*100</f>
        <v>98.693021062977408</v>
      </c>
      <c r="K30" s="872">
        <v>11.780821917808002</v>
      </c>
      <c r="L30" s="872">
        <v>8.3242689052775205</v>
      </c>
      <c r="M30" s="873">
        <f t="shared" si="2"/>
        <v>79.894909176914481</v>
      </c>
    </row>
    <row r="31" spans="1:13" ht="12.75" customHeight="1">
      <c r="C31" s="14"/>
      <c r="E31" s="648" t="s">
        <v>17</v>
      </c>
      <c r="F31" s="869">
        <v>1063.94</v>
      </c>
      <c r="G31" s="870">
        <v>9108.2160000000003</v>
      </c>
      <c r="H31" s="869">
        <v>8758</v>
      </c>
      <c r="I31" s="871">
        <f t="shared" si="3"/>
        <v>99.018117616528755</v>
      </c>
      <c r="J31" s="871">
        <f t="shared" si="4"/>
        <v>97.748756992191915</v>
      </c>
      <c r="K31" s="872">
        <v>0</v>
      </c>
      <c r="L31" s="872">
        <v>1.3044862124582266</v>
      </c>
      <c r="M31" s="873">
        <f t="shared" si="2"/>
        <v>98.695513787541771</v>
      </c>
    </row>
    <row r="32" spans="1:13" ht="12.75" customHeight="1">
      <c r="C32" s="14"/>
      <c r="E32" s="648" t="s">
        <v>507</v>
      </c>
      <c r="F32" s="869">
        <v>455.29</v>
      </c>
      <c r="G32" s="870">
        <v>0</v>
      </c>
      <c r="H32" s="869"/>
      <c r="I32" s="871">
        <f t="shared" si="3"/>
        <v>0</v>
      </c>
      <c r="J32" s="871">
        <v>0</v>
      </c>
      <c r="K32" s="872">
        <v>100.00000000000686</v>
      </c>
      <c r="L32" s="872">
        <v>0</v>
      </c>
      <c r="M32" s="873">
        <f t="shared" si="2"/>
        <v>-6.8638428274425678E-12</v>
      </c>
    </row>
    <row r="33" spans="5:13" ht="12.75" customHeight="1">
      <c r="E33" s="648" t="s">
        <v>13</v>
      </c>
      <c r="F33" s="869">
        <v>1003.41</v>
      </c>
      <c r="G33" s="870">
        <v>7783.9080000000004</v>
      </c>
      <c r="H33" s="869">
        <v>7898</v>
      </c>
      <c r="I33" s="871">
        <f t="shared" si="3"/>
        <v>96.804368491910367</v>
      </c>
      <c r="J33" s="871">
        <f t="shared" si="4"/>
        <v>98.220499850384854</v>
      </c>
      <c r="K33" s="872">
        <v>8.3894596651446083</v>
      </c>
      <c r="L33" s="872">
        <v>0.13179340791887481</v>
      </c>
      <c r="M33" s="873">
        <f t="shared" si="2"/>
        <v>91.478746926936509</v>
      </c>
    </row>
    <row r="34" spans="5:13" ht="12.75" customHeight="1">
      <c r="E34" s="670" t="s">
        <v>31</v>
      </c>
      <c r="F34" s="874">
        <v>1045.31</v>
      </c>
      <c r="G34" s="875">
        <v>8821.2520000000004</v>
      </c>
      <c r="H34" s="874">
        <v>8665</v>
      </c>
      <c r="I34" s="876">
        <f t="shared" si="3"/>
        <v>96.848896012497974</v>
      </c>
      <c r="J34" s="876">
        <f t="shared" si="4"/>
        <v>97.390491310724912</v>
      </c>
      <c r="K34" s="877">
        <v>0</v>
      </c>
      <c r="L34" s="877">
        <v>0.53132265046394711</v>
      </c>
      <c r="M34" s="878">
        <f t="shared" si="2"/>
        <v>99.468677349536051</v>
      </c>
    </row>
    <row r="35" spans="5:13" ht="16.149999999999999" customHeight="1">
      <c r="E35" s="879" t="s">
        <v>0</v>
      </c>
      <c r="F35" s="880">
        <f>SUM(F27:F34)</f>
        <v>7572.58</v>
      </c>
      <c r="G35" s="881">
        <f>SUM(G27:G34)</f>
        <v>54870.239000000001</v>
      </c>
      <c r="H35" s="882">
        <f>SUMPRODUCT(F27:F34,H27:H34)/SUM(F27:F34)</f>
        <v>7392.2034590588664</v>
      </c>
      <c r="I35" s="883">
        <f>(G35/((M35/100)*F35*8.76))*100</f>
        <v>97.878335239423606</v>
      </c>
      <c r="J35" s="883">
        <f t="shared" si="4"/>
        <v>98.020986745636165</v>
      </c>
      <c r="K35" s="884">
        <v>13.802918553144725</v>
      </c>
      <c r="L35" s="884">
        <v>1.6882101019775868</v>
      </c>
      <c r="M35" s="885">
        <f>100-K35-L35</f>
        <v>84.50887134487769</v>
      </c>
    </row>
    <row r="36" spans="5:13" ht="25.5" customHeight="1">
      <c r="E36" s="1107" t="s">
        <v>495</v>
      </c>
      <c r="F36" s="1107"/>
      <c r="G36" s="1107"/>
      <c r="H36" s="1107"/>
      <c r="I36" s="1107"/>
      <c r="J36" s="1107"/>
      <c r="K36" s="1107"/>
      <c r="L36" s="1107"/>
      <c r="M36" s="1107"/>
    </row>
    <row r="37" spans="5:13" ht="22.5" customHeight="1">
      <c r="E37" s="1108" t="s">
        <v>494</v>
      </c>
      <c r="F37" s="1108"/>
      <c r="G37" s="1108"/>
      <c r="H37" s="1108"/>
      <c r="I37" s="1108"/>
      <c r="J37" s="1108"/>
      <c r="K37" s="1108"/>
      <c r="L37" s="1108"/>
      <c r="M37" s="1108"/>
    </row>
    <row r="38" spans="5:13" ht="12.75" customHeight="1">
      <c r="E38" s="486" t="s">
        <v>506</v>
      </c>
      <c r="F38" s="450"/>
      <c r="G38" s="450"/>
      <c r="H38" s="450"/>
      <c r="I38" s="450"/>
      <c r="J38" s="450"/>
      <c r="K38" s="450"/>
      <c r="L38" s="450"/>
      <c r="M38" s="450"/>
    </row>
    <row r="39" spans="5:13" ht="12.75" customHeight="1">
      <c r="E39" s="1106"/>
      <c r="F39" s="1106"/>
      <c r="G39" s="1106"/>
      <c r="H39" s="1106"/>
      <c r="I39" s="1106"/>
      <c r="J39" s="1106"/>
      <c r="K39" s="1106"/>
      <c r="L39" s="1106"/>
      <c r="M39" s="1106"/>
    </row>
    <row r="40" spans="5:13" ht="12.75" customHeight="1">
      <c r="F40" s="79"/>
      <c r="H40" s="70"/>
    </row>
    <row r="41" spans="5:13">
      <c r="H41" s="70"/>
    </row>
    <row r="42" spans="5:13">
      <c r="H42" s="72"/>
    </row>
    <row r="43" spans="5:13">
      <c r="H43" s="70"/>
    </row>
    <row r="44" spans="5:13">
      <c r="H44" s="70"/>
    </row>
    <row r="45" spans="5:13">
      <c r="H45" s="70"/>
    </row>
    <row r="46" spans="5:13">
      <c r="H46" s="70"/>
    </row>
    <row r="47" spans="5:13">
      <c r="H47" s="70"/>
    </row>
    <row r="48" spans="5:13">
      <c r="H48" s="70"/>
    </row>
    <row r="49" spans="8:8">
      <c r="H49" s="70"/>
    </row>
    <row r="50" spans="8:8">
      <c r="H50" s="70"/>
    </row>
    <row r="51" spans="8:8">
      <c r="H51" s="70"/>
    </row>
    <row r="52" spans="8:8">
      <c r="H52" s="70"/>
    </row>
    <row r="53" spans="8:8">
      <c r="H53" s="70"/>
    </row>
    <row r="54" spans="8:8">
      <c r="H54" s="70"/>
    </row>
    <row r="55" spans="8:8">
      <c r="H55" s="71"/>
    </row>
    <row r="56" spans="8:8">
      <c r="H56" s="71"/>
    </row>
  </sheetData>
  <mergeCells count="14">
    <mergeCell ref="E36:M36"/>
    <mergeCell ref="E37:M37"/>
    <mergeCell ref="E39:M39"/>
    <mergeCell ref="E3:M3"/>
    <mergeCell ref="I7:J7"/>
    <mergeCell ref="L8:L9"/>
    <mergeCell ref="E19:M19"/>
    <mergeCell ref="E20:M20"/>
    <mergeCell ref="E21:M21"/>
    <mergeCell ref="C7:C11"/>
    <mergeCell ref="C24:C28"/>
    <mergeCell ref="E22:M22"/>
    <mergeCell ref="I24:J24"/>
    <mergeCell ref="L25:L26"/>
  </mergeCells>
  <hyperlinks>
    <hyperlink ref="C4" location="Indice!A1" display="Indice!A1"/>
  </hyperlinks>
  <printOptions horizontalCentered="1" verticalCentered="1"/>
  <pageMargins left="0.78740157480314965" right="0.74803149606299213" top="0.78740157480314965" bottom="0.98425196850393704" header="0" footer="0"/>
  <pageSetup paperSize="9" scale="86" orientation="landscape" cellComments="asDisplayed" horizontalDpi="4294967292" verticalDpi="4294967292" r:id="rId1"/>
  <headerFooter alignWithMargins="0"/>
  <ignoredErrors>
    <ignoredError sqref="J29" formula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2">
    <pageSetUpPr autoPageBreaks="0"/>
  </sheetPr>
  <dimension ref="A1:P32"/>
  <sheetViews>
    <sheetView showGridLines="0" showRowColHeaders="0" showOutlineSymbols="0" zoomScaleNormal="100" workbookViewId="0">
      <selection activeCell="C15" sqref="C15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256" width="11.42578125" style="1"/>
    <col min="257" max="257" width="0.140625" style="1" customWidth="1"/>
    <col min="258" max="258" width="2.7109375" style="1" customWidth="1"/>
    <col min="259" max="259" width="18.5703125" style="1" customWidth="1"/>
    <col min="260" max="260" width="1.28515625" style="1" customWidth="1"/>
    <col min="261" max="261" width="58.85546875" style="1" customWidth="1"/>
    <col min="262" max="263" width="11.42578125" style="1"/>
    <col min="264" max="264" width="12.85546875" style="1" customWidth="1"/>
    <col min="265" max="265" width="4.7109375" style="1" customWidth="1"/>
    <col min="266" max="512" width="11.42578125" style="1"/>
    <col min="513" max="513" width="0.140625" style="1" customWidth="1"/>
    <col min="514" max="514" width="2.7109375" style="1" customWidth="1"/>
    <col min="515" max="515" width="18.5703125" style="1" customWidth="1"/>
    <col min="516" max="516" width="1.28515625" style="1" customWidth="1"/>
    <col min="517" max="517" width="58.85546875" style="1" customWidth="1"/>
    <col min="518" max="519" width="11.42578125" style="1"/>
    <col min="520" max="520" width="12.85546875" style="1" customWidth="1"/>
    <col min="521" max="521" width="4.7109375" style="1" customWidth="1"/>
    <col min="522" max="768" width="11.42578125" style="1"/>
    <col min="769" max="769" width="0.140625" style="1" customWidth="1"/>
    <col min="770" max="770" width="2.7109375" style="1" customWidth="1"/>
    <col min="771" max="771" width="18.5703125" style="1" customWidth="1"/>
    <col min="772" max="772" width="1.28515625" style="1" customWidth="1"/>
    <col min="773" max="773" width="58.85546875" style="1" customWidth="1"/>
    <col min="774" max="775" width="11.42578125" style="1"/>
    <col min="776" max="776" width="12.85546875" style="1" customWidth="1"/>
    <col min="777" max="777" width="4.7109375" style="1" customWidth="1"/>
    <col min="778" max="1024" width="11.42578125" style="1"/>
    <col min="1025" max="1025" width="0.140625" style="1" customWidth="1"/>
    <col min="1026" max="1026" width="2.7109375" style="1" customWidth="1"/>
    <col min="1027" max="1027" width="18.5703125" style="1" customWidth="1"/>
    <col min="1028" max="1028" width="1.28515625" style="1" customWidth="1"/>
    <col min="1029" max="1029" width="58.85546875" style="1" customWidth="1"/>
    <col min="1030" max="1031" width="11.42578125" style="1"/>
    <col min="1032" max="1032" width="12.85546875" style="1" customWidth="1"/>
    <col min="1033" max="1033" width="4.7109375" style="1" customWidth="1"/>
    <col min="1034" max="1280" width="11.42578125" style="1"/>
    <col min="1281" max="1281" width="0.140625" style="1" customWidth="1"/>
    <col min="1282" max="1282" width="2.7109375" style="1" customWidth="1"/>
    <col min="1283" max="1283" width="18.5703125" style="1" customWidth="1"/>
    <col min="1284" max="1284" width="1.28515625" style="1" customWidth="1"/>
    <col min="1285" max="1285" width="58.85546875" style="1" customWidth="1"/>
    <col min="1286" max="1287" width="11.42578125" style="1"/>
    <col min="1288" max="1288" width="12.85546875" style="1" customWidth="1"/>
    <col min="1289" max="1289" width="4.7109375" style="1" customWidth="1"/>
    <col min="1290" max="1536" width="11.42578125" style="1"/>
    <col min="1537" max="1537" width="0.140625" style="1" customWidth="1"/>
    <col min="1538" max="1538" width="2.7109375" style="1" customWidth="1"/>
    <col min="1539" max="1539" width="18.5703125" style="1" customWidth="1"/>
    <col min="1540" max="1540" width="1.28515625" style="1" customWidth="1"/>
    <col min="1541" max="1541" width="58.85546875" style="1" customWidth="1"/>
    <col min="1542" max="1543" width="11.42578125" style="1"/>
    <col min="1544" max="1544" width="12.85546875" style="1" customWidth="1"/>
    <col min="1545" max="1545" width="4.7109375" style="1" customWidth="1"/>
    <col min="1546" max="1792" width="11.42578125" style="1"/>
    <col min="1793" max="1793" width="0.140625" style="1" customWidth="1"/>
    <col min="1794" max="1794" width="2.7109375" style="1" customWidth="1"/>
    <col min="1795" max="1795" width="18.5703125" style="1" customWidth="1"/>
    <col min="1796" max="1796" width="1.28515625" style="1" customWidth="1"/>
    <col min="1797" max="1797" width="58.85546875" style="1" customWidth="1"/>
    <col min="1798" max="1799" width="11.42578125" style="1"/>
    <col min="1800" max="1800" width="12.85546875" style="1" customWidth="1"/>
    <col min="1801" max="1801" width="4.7109375" style="1" customWidth="1"/>
    <col min="1802" max="2048" width="11.42578125" style="1"/>
    <col min="2049" max="2049" width="0.140625" style="1" customWidth="1"/>
    <col min="2050" max="2050" width="2.7109375" style="1" customWidth="1"/>
    <col min="2051" max="2051" width="18.5703125" style="1" customWidth="1"/>
    <col min="2052" max="2052" width="1.28515625" style="1" customWidth="1"/>
    <col min="2053" max="2053" width="58.85546875" style="1" customWidth="1"/>
    <col min="2054" max="2055" width="11.42578125" style="1"/>
    <col min="2056" max="2056" width="12.85546875" style="1" customWidth="1"/>
    <col min="2057" max="2057" width="4.7109375" style="1" customWidth="1"/>
    <col min="2058" max="2304" width="11.42578125" style="1"/>
    <col min="2305" max="2305" width="0.140625" style="1" customWidth="1"/>
    <col min="2306" max="2306" width="2.7109375" style="1" customWidth="1"/>
    <col min="2307" max="2307" width="18.5703125" style="1" customWidth="1"/>
    <col min="2308" max="2308" width="1.28515625" style="1" customWidth="1"/>
    <col min="2309" max="2309" width="58.85546875" style="1" customWidth="1"/>
    <col min="2310" max="2311" width="11.42578125" style="1"/>
    <col min="2312" max="2312" width="12.85546875" style="1" customWidth="1"/>
    <col min="2313" max="2313" width="4.7109375" style="1" customWidth="1"/>
    <col min="2314" max="2560" width="11.42578125" style="1"/>
    <col min="2561" max="2561" width="0.140625" style="1" customWidth="1"/>
    <col min="2562" max="2562" width="2.7109375" style="1" customWidth="1"/>
    <col min="2563" max="2563" width="18.5703125" style="1" customWidth="1"/>
    <col min="2564" max="2564" width="1.28515625" style="1" customWidth="1"/>
    <col min="2565" max="2565" width="58.85546875" style="1" customWidth="1"/>
    <col min="2566" max="2567" width="11.42578125" style="1"/>
    <col min="2568" max="2568" width="12.85546875" style="1" customWidth="1"/>
    <col min="2569" max="2569" width="4.7109375" style="1" customWidth="1"/>
    <col min="2570" max="2816" width="11.42578125" style="1"/>
    <col min="2817" max="2817" width="0.140625" style="1" customWidth="1"/>
    <col min="2818" max="2818" width="2.7109375" style="1" customWidth="1"/>
    <col min="2819" max="2819" width="18.5703125" style="1" customWidth="1"/>
    <col min="2820" max="2820" width="1.28515625" style="1" customWidth="1"/>
    <col min="2821" max="2821" width="58.85546875" style="1" customWidth="1"/>
    <col min="2822" max="2823" width="11.42578125" style="1"/>
    <col min="2824" max="2824" width="12.85546875" style="1" customWidth="1"/>
    <col min="2825" max="2825" width="4.7109375" style="1" customWidth="1"/>
    <col min="2826" max="3072" width="11.42578125" style="1"/>
    <col min="3073" max="3073" width="0.140625" style="1" customWidth="1"/>
    <col min="3074" max="3074" width="2.7109375" style="1" customWidth="1"/>
    <col min="3075" max="3075" width="18.5703125" style="1" customWidth="1"/>
    <col min="3076" max="3076" width="1.28515625" style="1" customWidth="1"/>
    <col min="3077" max="3077" width="58.85546875" style="1" customWidth="1"/>
    <col min="3078" max="3079" width="11.42578125" style="1"/>
    <col min="3080" max="3080" width="12.85546875" style="1" customWidth="1"/>
    <col min="3081" max="3081" width="4.7109375" style="1" customWidth="1"/>
    <col min="3082" max="3328" width="11.42578125" style="1"/>
    <col min="3329" max="3329" width="0.140625" style="1" customWidth="1"/>
    <col min="3330" max="3330" width="2.7109375" style="1" customWidth="1"/>
    <col min="3331" max="3331" width="18.5703125" style="1" customWidth="1"/>
    <col min="3332" max="3332" width="1.28515625" style="1" customWidth="1"/>
    <col min="3333" max="3333" width="58.85546875" style="1" customWidth="1"/>
    <col min="3334" max="3335" width="11.42578125" style="1"/>
    <col min="3336" max="3336" width="12.85546875" style="1" customWidth="1"/>
    <col min="3337" max="3337" width="4.7109375" style="1" customWidth="1"/>
    <col min="3338" max="3584" width="11.42578125" style="1"/>
    <col min="3585" max="3585" width="0.140625" style="1" customWidth="1"/>
    <col min="3586" max="3586" width="2.7109375" style="1" customWidth="1"/>
    <col min="3587" max="3587" width="18.5703125" style="1" customWidth="1"/>
    <col min="3588" max="3588" width="1.28515625" style="1" customWidth="1"/>
    <col min="3589" max="3589" width="58.85546875" style="1" customWidth="1"/>
    <col min="3590" max="3591" width="11.42578125" style="1"/>
    <col min="3592" max="3592" width="12.85546875" style="1" customWidth="1"/>
    <col min="3593" max="3593" width="4.7109375" style="1" customWidth="1"/>
    <col min="3594" max="3840" width="11.42578125" style="1"/>
    <col min="3841" max="3841" width="0.140625" style="1" customWidth="1"/>
    <col min="3842" max="3842" width="2.7109375" style="1" customWidth="1"/>
    <col min="3843" max="3843" width="18.5703125" style="1" customWidth="1"/>
    <col min="3844" max="3844" width="1.28515625" style="1" customWidth="1"/>
    <col min="3845" max="3845" width="58.85546875" style="1" customWidth="1"/>
    <col min="3846" max="3847" width="11.42578125" style="1"/>
    <col min="3848" max="3848" width="12.85546875" style="1" customWidth="1"/>
    <col min="3849" max="3849" width="4.7109375" style="1" customWidth="1"/>
    <col min="3850" max="4096" width="11.42578125" style="1"/>
    <col min="4097" max="4097" width="0.140625" style="1" customWidth="1"/>
    <col min="4098" max="4098" width="2.7109375" style="1" customWidth="1"/>
    <col min="4099" max="4099" width="18.5703125" style="1" customWidth="1"/>
    <col min="4100" max="4100" width="1.28515625" style="1" customWidth="1"/>
    <col min="4101" max="4101" width="58.85546875" style="1" customWidth="1"/>
    <col min="4102" max="4103" width="11.42578125" style="1"/>
    <col min="4104" max="4104" width="12.85546875" style="1" customWidth="1"/>
    <col min="4105" max="4105" width="4.7109375" style="1" customWidth="1"/>
    <col min="4106" max="4352" width="11.42578125" style="1"/>
    <col min="4353" max="4353" width="0.140625" style="1" customWidth="1"/>
    <col min="4354" max="4354" width="2.7109375" style="1" customWidth="1"/>
    <col min="4355" max="4355" width="18.5703125" style="1" customWidth="1"/>
    <col min="4356" max="4356" width="1.28515625" style="1" customWidth="1"/>
    <col min="4357" max="4357" width="58.85546875" style="1" customWidth="1"/>
    <col min="4358" max="4359" width="11.42578125" style="1"/>
    <col min="4360" max="4360" width="12.85546875" style="1" customWidth="1"/>
    <col min="4361" max="4361" width="4.7109375" style="1" customWidth="1"/>
    <col min="4362" max="4608" width="11.42578125" style="1"/>
    <col min="4609" max="4609" width="0.140625" style="1" customWidth="1"/>
    <col min="4610" max="4610" width="2.7109375" style="1" customWidth="1"/>
    <col min="4611" max="4611" width="18.5703125" style="1" customWidth="1"/>
    <col min="4612" max="4612" width="1.28515625" style="1" customWidth="1"/>
    <col min="4613" max="4613" width="58.85546875" style="1" customWidth="1"/>
    <col min="4614" max="4615" width="11.42578125" style="1"/>
    <col min="4616" max="4616" width="12.85546875" style="1" customWidth="1"/>
    <col min="4617" max="4617" width="4.7109375" style="1" customWidth="1"/>
    <col min="4618" max="4864" width="11.42578125" style="1"/>
    <col min="4865" max="4865" width="0.140625" style="1" customWidth="1"/>
    <col min="4866" max="4866" width="2.7109375" style="1" customWidth="1"/>
    <col min="4867" max="4867" width="18.5703125" style="1" customWidth="1"/>
    <col min="4868" max="4868" width="1.28515625" style="1" customWidth="1"/>
    <col min="4869" max="4869" width="58.85546875" style="1" customWidth="1"/>
    <col min="4870" max="4871" width="11.42578125" style="1"/>
    <col min="4872" max="4872" width="12.85546875" style="1" customWidth="1"/>
    <col min="4873" max="4873" width="4.7109375" style="1" customWidth="1"/>
    <col min="4874" max="5120" width="11.42578125" style="1"/>
    <col min="5121" max="5121" width="0.140625" style="1" customWidth="1"/>
    <col min="5122" max="5122" width="2.7109375" style="1" customWidth="1"/>
    <col min="5123" max="5123" width="18.5703125" style="1" customWidth="1"/>
    <col min="5124" max="5124" width="1.28515625" style="1" customWidth="1"/>
    <col min="5125" max="5125" width="58.85546875" style="1" customWidth="1"/>
    <col min="5126" max="5127" width="11.42578125" style="1"/>
    <col min="5128" max="5128" width="12.85546875" style="1" customWidth="1"/>
    <col min="5129" max="5129" width="4.7109375" style="1" customWidth="1"/>
    <col min="5130" max="5376" width="11.42578125" style="1"/>
    <col min="5377" max="5377" width="0.140625" style="1" customWidth="1"/>
    <col min="5378" max="5378" width="2.7109375" style="1" customWidth="1"/>
    <col min="5379" max="5379" width="18.5703125" style="1" customWidth="1"/>
    <col min="5380" max="5380" width="1.28515625" style="1" customWidth="1"/>
    <col min="5381" max="5381" width="58.85546875" style="1" customWidth="1"/>
    <col min="5382" max="5383" width="11.42578125" style="1"/>
    <col min="5384" max="5384" width="12.85546875" style="1" customWidth="1"/>
    <col min="5385" max="5385" width="4.7109375" style="1" customWidth="1"/>
    <col min="5386" max="5632" width="11.42578125" style="1"/>
    <col min="5633" max="5633" width="0.140625" style="1" customWidth="1"/>
    <col min="5634" max="5634" width="2.7109375" style="1" customWidth="1"/>
    <col min="5635" max="5635" width="18.5703125" style="1" customWidth="1"/>
    <col min="5636" max="5636" width="1.28515625" style="1" customWidth="1"/>
    <col min="5637" max="5637" width="58.85546875" style="1" customWidth="1"/>
    <col min="5638" max="5639" width="11.42578125" style="1"/>
    <col min="5640" max="5640" width="12.85546875" style="1" customWidth="1"/>
    <col min="5641" max="5641" width="4.7109375" style="1" customWidth="1"/>
    <col min="5642" max="5888" width="11.42578125" style="1"/>
    <col min="5889" max="5889" width="0.140625" style="1" customWidth="1"/>
    <col min="5890" max="5890" width="2.7109375" style="1" customWidth="1"/>
    <col min="5891" max="5891" width="18.5703125" style="1" customWidth="1"/>
    <col min="5892" max="5892" width="1.28515625" style="1" customWidth="1"/>
    <col min="5893" max="5893" width="58.85546875" style="1" customWidth="1"/>
    <col min="5894" max="5895" width="11.42578125" style="1"/>
    <col min="5896" max="5896" width="12.85546875" style="1" customWidth="1"/>
    <col min="5897" max="5897" width="4.7109375" style="1" customWidth="1"/>
    <col min="5898" max="6144" width="11.42578125" style="1"/>
    <col min="6145" max="6145" width="0.140625" style="1" customWidth="1"/>
    <col min="6146" max="6146" width="2.7109375" style="1" customWidth="1"/>
    <col min="6147" max="6147" width="18.5703125" style="1" customWidth="1"/>
    <col min="6148" max="6148" width="1.28515625" style="1" customWidth="1"/>
    <col min="6149" max="6149" width="58.85546875" style="1" customWidth="1"/>
    <col min="6150" max="6151" width="11.42578125" style="1"/>
    <col min="6152" max="6152" width="12.85546875" style="1" customWidth="1"/>
    <col min="6153" max="6153" width="4.7109375" style="1" customWidth="1"/>
    <col min="6154" max="6400" width="11.42578125" style="1"/>
    <col min="6401" max="6401" width="0.140625" style="1" customWidth="1"/>
    <col min="6402" max="6402" width="2.7109375" style="1" customWidth="1"/>
    <col min="6403" max="6403" width="18.5703125" style="1" customWidth="1"/>
    <col min="6404" max="6404" width="1.28515625" style="1" customWidth="1"/>
    <col min="6405" max="6405" width="58.85546875" style="1" customWidth="1"/>
    <col min="6406" max="6407" width="11.42578125" style="1"/>
    <col min="6408" max="6408" width="12.85546875" style="1" customWidth="1"/>
    <col min="6409" max="6409" width="4.7109375" style="1" customWidth="1"/>
    <col min="6410" max="6656" width="11.42578125" style="1"/>
    <col min="6657" max="6657" width="0.140625" style="1" customWidth="1"/>
    <col min="6658" max="6658" width="2.7109375" style="1" customWidth="1"/>
    <col min="6659" max="6659" width="18.5703125" style="1" customWidth="1"/>
    <col min="6660" max="6660" width="1.28515625" style="1" customWidth="1"/>
    <col min="6661" max="6661" width="58.85546875" style="1" customWidth="1"/>
    <col min="6662" max="6663" width="11.42578125" style="1"/>
    <col min="6664" max="6664" width="12.85546875" style="1" customWidth="1"/>
    <col min="6665" max="6665" width="4.7109375" style="1" customWidth="1"/>
    <col min="6666" max="6912" width="11.42578125" style="1"/>
    <col min="6913" max="6913" width="0.140625" style="1" customWidth="1"/>
    <col min="6914" max="6914" width="2.7109375" style="1" customWidth="1"/>
    <col min="6915" max="6915" width="18.5703125" style="1" customWidth="1"/>
    <col min="6916" max="6916" width="1.28515625" style="1" customWidth="1"/>
    <col min="6917" max="6917" width="58.85546875" style="1" customWidth="1"/>
    <col min="6918" max="6919" width="11.42578125" style="1"/>
    <col min="6920" max="6920" width="12.85546875" style="1" customWidth="1"/>
    <col min="6921" max="6921" width="4.7109375" style="1" customWidth="1"/>
    <col min="6922" max="7168" width="11.42578125" style="1"/>
    <col min="7169" max="7169" width="0.140625" style="1" customWidth="1"/>
    <col min="7170" max="7170" width="2.7109375" style="1" customWidth="1"/>
    <col min="7171" max="7171" width="18.5703125" style="1" customWidth="1"/>
    <col min="7172" max="7172" width="1.28515625" style="1" customWidth="1"/>
    <col min="7173" max="7173" width="58.85546875" style="1" customWidth="1"/>
    <col min="7174" max="7175" width="11.42578125" style="1"/>
    <col min="7176" max="7176" width="12.85546875" style="1" customWidth="1"/>
    <col min="7177" max="7177" width="4.7109375" style="1" customWidth="1"/>
    <col min="7178" max="7424" width="11.42578125" style="1"/>
    <col min="7425" max="7425" width="0.140625" style="1" customWidth="1"/>
    <col min="7426" max="7426" width="2.7109375" style="1" customWidth="1"/>
    <col min="7427" max="7427" width="18.5703125" style="1" customWidth="1"/>
    <col min="7428" max="7428" width="1.28515625" style="1" customWidth="1"/>
    <col min="7429" max="7429" width="58.85546875" style="1" customWidth="1"/>
    <col min="7430" max="7431" width="11.42578125" style="1"/>
    <col min="7432" max="7432" width="12.85546875" style="1" customWidth="1"/>
    <col min="7433" max="7433" width="4.7109375" style="1" customWidth="1"/>
    <col min="7434" max="7680" width="11.42578125" style="1"/>
    <col min="7681" max="7681" width="0.140625" style="1" customWidth="1"/>
    <col min="7682" max="7682" width="2.7109375" style="1" customWidth="1"/>
    <col min="7683" max="7683" width="18.5703125" style="1" customWidth="1"/>
    <col min="7684" max="7684" width="1.28515625" style="1" customWidth="1"/>
    <col min="7685" max="7685" width="58.85546875" style="1" customWidth="1"/>
    <col min="7686" max="7687" width="11.42578125" style="1"/>
    <col min="7688" max="7688" width="12.85546875" style="1" customWidth="1"/>
    <col min="7689" max="7689" width="4.7109375" style="1" customWidth="1"/>
    <col min="7690" max="7936" width="11.42578125" style="1"/>
    <col min="7937" max="7937" width="0.140625" style="1" customWidth="1"/>
    <col min="7938" max="7938" width="2.7109375" style="1" customWidth="1"/>
    <col min="7939" max="7939" width="18.5703125" style="1" customWidth="1"/>
    <col min="7940" max="7940" width="1.28515625" style="1" customWidth="1"/>
    <col min="7941" max="7941" width="58.85546875" style="1" customWidth="1"/>
    <col min="7942" max="7943" width="11.42578125" style="1"/>
    <col min="7944" max="7944" width="12.85546875" style="1" customWidth="1"/>
    <col min="7945" max="7945" width="4.7109375" style="1" customWidth="1"/>
    <col min="7946" max="8192" width="11.42578125" style="1"/>
    <col min="8193" max="8193" width="0.140625" style="1" customWidth="1"/>
    <col min="8194" max="8194" width="2.7109375" style="1" customWidth="1"/>
    <col min="8195" max="8195" width="18.5703125" style="1" customWidth="1"/>
    <col min="8196" max="8196" width="1.28515625" style="1" customWidth="1"/>
    <col min="8197" max="8197" width="58.85546875" style="1" customWidth="1"/>
    <col min="8198" max="8199" width="11.42578125" style="1"/>
    <col min="8200" max="8200" width="12.85546875" style="1" customWidth="1"/>
    <col min="8201" max="8201" width="4.7109375" style="1" customWidth="1"/>
    <col min="8202" max="8448" width="11.42578125" style="1"/>
    <col min="8449" max="8449" width="0.140625" style="1" customWidth="1"/>
    <col min="8450" max="8450" width="2.7109375" style="1" customWidth="1"/>
    <col min="8451" max="8451" width="18.5703125" style="1" customWidth="1"/>
    <col min="8452" max="8452" width="1.28515625" style="1" customWidth="1"/>
    <col min="8453" max="8453" width="58.85546875" style="1" customWidth="1"/>
    <col min="8454" max="8455" width="11.42578125" style="1"/>
    <col min="8456" max="8456" width="12.85546875" style="1" customWidth="1"/>
    <col min="8457" max="8457" width="4.7109375" style="1" customWidth="1"/>
    <col min="8458" max="8704" width="11.42578125" style="1"/>
    <col min="8705" max="8705" width="0.140625" style="1" customWidth="1"/>
    <col min="8706" max="8706" width="2.7109375" style="1" customWidth="1"/>
    <col min="8707" max="8707" width="18.5703125" style="1" customWidth="1"/>
    <col min="8708" max="8708" width="1.28515625" style="1" customWidth="1"/>
    <col min="8709" max="8709" width="58.85546875" style="1" customWidth="1"/>
    <col min="8710" max="8711" width="11.42578125" style="1"/>
    <col min="8712" max="8712" width="12.85546875" style="1" customWidth="1"/>
    <col min="8713" max="8713" width="4.7109375" style="1" customWidth="1"/>
    <col min="8714" max="8960" width="11.42578125" style="1"/>
    <col min="8961" max="8961" width="0.140625" style="1" customWidth="1"/>
    <col min="8962" max="8962" width="2.7109375" style="1" customWidth="1"/>
    <col min="8963" max="8963" width="18.5703125" style="1" customWidth="1"/>
    <col min="8964" max="8964" width="1.28515625" style="1" customWidth="1"/>
    <col min="8965" max="8965" width="58.85546875" style="1" customWidth="1"/>
    <col min="8966" max="8967" width="11.42578125" style="1"/>
    <col min="8968" max="8968" width="12.85546875" style="1" customWidth="1"/>
    <col min="8969" max="8969" width="4.7109375" style="1" customWidth="1"/>
    <col min="8970" max="9216" width="11.42578125" style="1"/>
    <col min="9217" max="9217" width="0.140625" style="1" customWidth="1"/>
    <col min="9218" max="9218" width="2.7109375" style="1" customWidth="1"/>
    <col min="9219" max="9219" width="18.5703125" style="1" customWidth="1"/>
    <col min="9220" max="9220" width="1.28515625" style="1" customWidth="1"/>
    <col min="9221" max="9221" width="58.85546875" style="1" customWidth="1"/>
    <col min="9222" max="9223" width="11.42578125" style="1"/>
    <col min="9224" max="9224" width="12.85546875" style="1" customWidth="1"/>
    <col min="9225" max="9225" width="4.7109375" style="1" customWidth="1"/>
    <col min="9226" max="9472" width="11.42578125" style="1"/>
    <col min="9473" max="9473" width="0.140625" style="1" customWidth="1"/>
    <col min="9474" max="9474" width="2.7109375" style="1" customWidth="1"/>
    <col min="9475" max="9475" width="18.5703125" style="1" customWidth="1"/>
    <col min="9476" max="9476" width="1.28515625" style="1" customWidth="1"/>
    <col min="9477" max="9477" width="58.85546875" style="1" customWidth="1"/>
    <col min="9478" max="9479" width="11.42578125" style="1"/>
    <col min="9480" max="9480" width="12.85546875" style="1" customWidth="1"/>
    <col min="9481" max="9481" width="4.7109375" style="1" customWidth="1"/>
    <col min="9482" max="9728" width="11.42578125" style="1"/>
    <col min="9729" max="9729" width="0.140625" style="1" customWidth="1"/>
    <col min="9730" max="9730" width="2.7109375" style="1" customWidth="1"/>
    <col min="9731" max="9731" width="18.5703125" style="1" customWidth="1"/>
    <col min="9732" max="9732" width="1.28515625" style="1" customWidth="1"/>
    <col min="9733" max="9733" width="58.85546875" style="1" customWidth="1"/>
    <col min="9734" max="9735" width="11.42578125" style="1"/>
    <col min="9736" max="9736" width="12.85546875" style="1" customWidth="1"/>
    <col min="9737" max="9737" width="4.7109375" style="1" customWidth="1"/>
    <col min="9738" max="9984" width="11.42578125" style="1"/>
    <col min="9985" max="9985" width="0.140625" style="1" customWidth="1"/>
    <col min="9986" max="9986" width="2.7109375" style="1" customWidth="1"/>
    <col min="9987" max="9987" width="18.5703125" style="1" customWidth="1"/>
    <col min="9988" max="9988" width="1.28515625" style="1" customWidth="1"/>
    <col min="9989" max="9989" width="58.85546875" style="1" customWidth="1"/>
    <col min="9990" max="9991" width="11.42578125" style="1"/>
    <col min="9992" max="9992" width="12.85546875" style="1" customWidth="1"/>
    <col min="9993" max="9993" width="4.7109375" style="1" customWidth="1"/>
    <col min="9994" max="10240" width="11.42578125" style="1"/>
    <col min="10241" max="10241" width="0.140625" style="1" customWidth="1"/>
    <col min="10242" max="10242" width="2.7109375" style="1" customWidth="1"/>
    <col min="10243" max="10243" width="18.5703125" style="1" customWidth="1"/>
    <col min="10244" max="10244" width="1.28515625" style="1" customWidth="1"/>
    <col min="10245" max="10245" width="58.85546875" style="1" customWidth="1"/>
    <col min="10246" max="10247" width="11.42578125" style="1"/>
    <col min="10248" max="10248" width="12.85546875" style="1" customWidth="1"/>
    <col min="10249" max="10249" width="4.7109375" style="1" customWidth="1"/>
    <col min="10250" max="10496" width="11.42578125" style="1"/>
    <col min="10497" max="10497" width="0.140625" style="1" customWidth="1"/>
    <col min="10498" max="10498" width="2.7109375" style="1" customWidth="1"/>
    <col min="10499" max="10499" width="18.5703125" style="1" customWidth="1"/>
    <col min="10500" max="10500" width="1.28515625" style="1" customWidth="1"/>
    <col min="10501" max="10501" width="58.85546875" style="1" customWidth="1"/>
    <col min="10502" max="10503" width="11.42578125" style="1"/>
    <col min="10504" max="10504" width="12.85546875" style="1" customWidth="1"/>
    <col min="10505" max="10505" width="4.7109375" style="1" customWidth="1"/>
    <col min="10506" max="10752" width="11.42578125" style="1"/>
    <col min="10753" max="10753" width="0.140625" style="1" customWidth="1"/>
    <col min="10754" max="10754" width="2.7109375" style="1" customWidth="1"/>
    <col min="10755" max="10755" width="18.5703125" style="1" customWidth="1"/>
    <col min="10756" max="10756" width="1.28515625" style="1" customWidth="1"/>
    <col min="10757" max="10757" width="58.85546875" style="1" customWidth="1"/>
    <col min="10758" max="10759" width="11.42578125" style="1"/>
    <col min="10760" max="10760" width="12.85546875" style="1" customWidth="1"/>
    <col min="10761" max="10761" width="4.7109375" style="1" customWidth="1"/>
    <col min="10762" max="11008" width="11.42578125" style="1"/>
    <col min="11009" max="11009" width="0.140625" style="1" customWidth="1"/>
    <col min="11010" max="11010" width="2.7109375" style="1" customWidth="1"/>
    <col min="11011" max="11011" width="18.5703125" style="1" customWidth="1"/>
    <col min="11012" max="11012" width="1.28515625" style="1" customWidth="1"/>
    <col min="11013" max="11013" width="58.85546875" style="1" customWidth="1"/>
    <col min="11014" max="11015" width="11.42578125" style="1"/>
    <col min="11016" max="11016" width="12.85546875" style="1" customWidth="1"/>
    <col min="11017" max="11017" width="4.7109375" style="1" customWidth="1"/>
    <col min="11018" max="11264" width="11.42578125" style="1"/>
    <col min="11265" max="11265" width="0.140625" style="1" customWidth="1"/>
    <col min="11266" max="11266" width="2.7109375" style="1" customWidth="1"/>
    <col min="11267" max="11267" width="18.5703125" style="1" customWidth="1"/>
    <col min="11268" max="11268" width="1.28515625" style="1" customWidth="1"/>
    <col min="11269" max="11269" width="58.85546875" style="1" customWidth="1"/>
    <col min="11270" max="11271" width="11.42578125" style="1"/>
    <col min="11272" max="11272" width="12.85546875" style="1" customWidth="1"/>
    <col min="11273" max="11273" width="4.7109375" style="1" customWidth="1"/>
    <col min="11274" max="11520" width="11.42578125" style="1"/>
    <col min="11521" max="11521" width="0.140625" style="1" customWidth="1"/>
    <col min="11522" max="11522" width="2.7109375" style="1" customWidth="1"/>
    <col min="11523" max="11523" width="18.5703125" style="1" customWidth="1"/>
    <col min="11524" max="11524" width="1.28515625" style="1" customWidth="1"/>
    <col min="11525" max="11525" width="58.85546875" style="1" customWidth="1"/>
    <col min="11526" max="11527" width="11.42578125" style="1"/>
    <col min="11528" max="11528" width="12.85546875" style="1" customWidth="1"/>
    <col min="11529" max="11529" width="4.7109375" style="1" customWidth="1"/>
    <col min="11530" max="11776" width="11.42578125" style="1"/>
    <col min="11777" max="11777" width="0.140625" style="1" customWidth="1"/>
    <col min="11778" max="11778" width="2.7109375" style="1" customWidth="1"/>
    <col min="11779" max="11779" width="18.5703125" style="1" customWidth="1"/>
    <col min="11780" max="11780" width="1.28515625" style="1" customWidth="1"/>
    <col min="11781" max="11781" width="58.85546875" style="1" customWidth="1"/>
    <col min="11782" max="11783" width="11.42578125" style="1"/>
    <col min="11784" max="11784" width="12.85546875" style="1" customWidth="1"/>
    <col min="11785" max="11785" width="4.7109375" style="1" customWidth="1"/>
    <col min="11786" max="12032" width="11.42578125" style="1"/>
    <col min="12033" max="12033" width="0.140625" style="1" customWidth="1"/>
    <col min="12034" max="12034" width="2.7109375" style="1" customWidth="1"/>
    <col min="12035" max="12035" width="18.5703125" style="1" customWidth="1"/>
    <col min="12036" max="12036" width="1.28515625" style="1" customWidth="1"/>
    <col min="12037" max="12037" width="58.85546875" style="1" customWidth="1"/>
    <col min="12038" max="12039" width="11.42578125" style="1"/>
    <col min="12040" max="12040" width="12.85546875" style="1" customWidth="1"/>
    <col min="12041" max="12041" width="4.7109375" style="1" customWidth="1"/>
    <col min="12042" max="12288" width="11.42578125" style="1"/>
    <col min="12289" max="12289" width="0.140625" style="1" customWidth="1"/>
    <col min="12290" max="12290" width="2.7109375" style="1" customWidth="1"/>
    <col min="12291" max="12291" width="18.5703125" style="1" customWidth="1"/>
    <col min="12292" max="12292" width="1.28515625" style="1" customWidth="1"/>
    <col min="12293" max="12293" width="58.85546875" style="1" customWidth="1"/>
    <col min="12294" max="12295" width="11.42578125" style="1"/>
    <col min="12296" max="12296" width="12.85546875" style="1" customWidth="1"/>
    <col min="12297" max="12297" width="4.7109375" style="1" customWidth="1"/>
    <col min="12298" max="12544" width="11.42578125" style="1"/>
    <col min="12545" max="12545" width="0.140625" style="1" customWidth="1"/>
    <col min="12546" max="12546" width="2.7109375" style="1" customWidth="1"/>
    <col min="12547" max="12547" width="18.5703125" style="1" customWidth="1"/>
    <col min="12548" max="12548" width="1.28515625" style="1" customWidth="1"/>
    <col min="12549" max="12549" width="58.85546875" style="1" customWidth="1"/>
    <col min="12550" max="12551" width="11.42578125" style="1"/>
    <col min="12552" max="12552" width="12.85546875" style="1" customWidth="1"/>
    <col min="12553" max="12553" width="4.7109375" style="1" customWidth="1"/>
    <col min="12554" max="12800" width="11.42578125" style="1"/>
    <col min="12801" max="12801" width="0.140625" style="1" customWidth="1"/>
    <col min="12802" max="12802" width="2.7109375" style="1" customWidth="1"/>
    <col min="12803" max="12803" width="18.5703125" style="1" customWidth="1"/>
    <col min="12804" max="12804" width="1.28515625" style="1" customWidth="1"/>
    <col min="12805" max="12805" width="58.85546875" style="1" customWidth="1"/>
    <col min="12806" max="12807" width="11.42578125" style="1"/>
    <col min="12808" max="12808" width="12.85546875" style="1" customWidth="1"/>
    <col min="12809" max="12809" width="4.7109375" style="1" customWidth="1"/>
    <col min="12810" max="13056" width="11.42578125" style="1"/>
    <col min="13057" max="13057" width="0.140625" style="1" customWidth="1"/>
    <col min="13058" max="13058" width="2.7109375" style="1" customWidth="1"/>
    <col min="13059" max="13059" width="18.5703125" style="1" customWidth="1"/>
    <col min="13060" max="13060" width="1.28515625" style="1" customWidth="1"/>
    <col min="13061" max="13061" width="58.85546875" style="1" customWidth="1"/>
    <col min="13062" max="13063" width="11.42578125" style="1"/>
    <col min="13064" max="13064" width="12.85546875" style="1" customWidth="1"/>
    <col min="13065" max="13065" width="4.7109375" style="1" customWidth="1"/>
    <col min="13066" max="13312" width="11.42578125" style="1"/>
    <col min="13313" max="13313" width="0.140625" style="1" customWidth="1"/>
    <col min="13314" max="13314" width="2.7109375" style="1" customWidth="1"/>
    <col min="13315" max="13315" width="18.5703125" style="1" customWidth="1"/>
    <col min="13316" max="13316" width="1.28515625" style="1" customWidth="1"/>
    <col min="13317" max="13317" width="58.85546875" style="1" customWidth="1"/>
    <col min="13318" max="13319" width="11.42578125" style="1"/>
    <col min="13320" max="13320" width="12.85546875" style="1" customWidth="1"/>
    <col min="13321" max="13321" width="4.7109375" style="1" customWidth="1"/>
    <col min="13322" max="13568" width="11.42578125" style="1"/>
    <col min="13569" max="13569" width="0.140625" style="1" customWidth="1"/>
    <col min="13570" max="13570" width="2.7109375" style="1" customWidth="1"/>
    <col min="13571" max="13571" width="18.5703125" style="1" customWidth="1"/>
    <col min="13572" max="13572" width="1.28515625" style="1" customWidth="1"/>
    <col min="13573" max="13573" width="58.85546875" style="1" customWidth="1"/>
    <col min="13574" max="13575" width="11.42578125" style="1"/>
    <col min="13576" max="13576" width="12.85546875" style="1" customWidth="1"/>
    <col min="13577" max="13577" width="4.7109375" style="1" customWidth="1"/>
    <col min="13578" max="13824" width="11.42578125" style="1"/>
    <col min="13825" max="13825" width="0.140625" style="1" customWidth="1"/>
    <col min="13826" max="13826" width="2.7109375" style="1" customWidth="1"/>
    <col min="13827" max="13827" width="18.5703125" style="1" customWidth="1"/>
    <col min="13828" max="13828" width="1.28515625" style="1" customWidth="1"/>
    <col min="13829" max="13829" width="58.85546875" style="1" customWidth="1"/>
    <col min="13830" max="13831" width="11.42578125" style="1"/>
    <col min="13832" max="13832" width="12.85546875" style="1" customWidth="1"/>
    <col min="13833" max="13833" width="4.7109375" style="1" customWidth="1"/>
    <col min="13834" max="14080" width="11.42578125" style="1"/>
    <col min="14081" max="14081" width="0.140625" style="1" customWidth="1"/>
    <col min="14082" max="14082" width="2.7109375" style="1" customWidth="1"/>
    <col min="14083" max="14083" width="18.5703125" style="1" customWidth="1"/>
    <col min="14084" max="14084" width="1.28515625" style="1" customWidth="1"/>
    <col min="14085" max="14085" width="58.85546875" style="1" customWidth="1"/>
    <col min="14086" max="14087" width="11.42578125" style="1"/>
    <col min="14088" max="14088" width="12.85546875" style="1" customWidth="1"/>
    <col min="14089" max="14089" width="4.7109375" style="1" customWidth="1"/>
    <col min="14090" max="14336" width="11.42578125" style="1"/>
    <col min="14337" max="14337" width="0.140625" style="1" customWidth="1"/>
    <col min="14338" max="14338" width="2.7109375" style="1" customWidth="1"/>
    <col min="14339" max="14339" width="18.5703125" style="1" customWidth="1"/>
    <col min="14340" max="14340" width="1.28515625" style="1" customWidth="1"/>
    <col min="14341" max="14341" width="58.85546875" style="1" customWidth="1"/>
    <col min="14342" max="14343" width="11.42578125" style="1"/>
    <col min="14344" max="14344" width="12.85546875" style="1" customWidth="1"/>
    <col min="14345" max="14345" width="4.7109375" style="1" customWidth="1"/>
    <col min="14346" max="14592" width="11.42578125" style="1"/>
    <col min="14593" max="14593" width="0.140625" style="1" customWidth="1"/>
    <col min="14594" max="14594" width="2.7109375" style="1" customWidth="1"/>
    <col min="14595" max="14595" width="18.5703125" style="1" customWidth="1"/>
    <col min="14596" max="14596" width="1.28515625" style="1" customWidth="1"/>
    <col min="14597" max="14597" width="58.85546875" style="1" customWidth="1"/>
    <col min="14598" max="14599" width="11.42578125" style="1"/>
    <col min="14600" max="14600" width="12.85546875" style="1" customWidth="1"/>
    <col min="14601" max="14601" width="4.7109375" style="1" customWidth="1"/>
    <col min="14602" max="14848" width="11.42578125" style="1"/>
    <col min="14849" max="14849" width="0.140625" style="1" customWidth="1"/>
    <col min="14850" max="14850" width="2.7109375" style="1" customWidth="1"/>
    <col min="14851" max="14851" width="18.5703125" style="1" customWidth="1"/>
    <col min="14852" max="14852" width="1.28515625" style="1" customWidth="1"/>
    <col min="14853" max="14853" width="58.85546875" style="1" customWidth="1"/>
    <col min="14854" max="14855" width="11.42578125" style="1"/>
    <col min="14856" max="14856" width="12.85546875" style="1" customWidth="1"/>
    <col min="14857" max="14857" width="4.7109375" style="1" customWidth="1"/>
    <col min="14858" max="15104" width="11.42578125" style="1"/>
    <col min="15105" max="15105" width="0.140625" style="1" customWidth="1"/>
    <col min="15106" max="15106" width="2.7109375" style="1" customWidth="1"/>
    <col min="15107" max="15107" width="18.5703125" style="1" customWidth="1"/>
    <col min="15108" max="15108" width="1.28515625" style="1" customWidth="1"/>
    <col min="15109" max="15109" width="58.85546875" style="1" customWidth="1"/>
    <col min="15110" max="15111" width="11.42578125" style="1"/>
    <col min="15112" max="15112" width="12.85546875" style="1" customWidth="1"/>
    <col min="15113" max="15113" width="4.7109375" style="1" customWidth="1"/>
    <col min="15114" max="15360" width="11.42578125" style="1"/>
    <col min="15361" max="15361" width="0.140625" style="1" customWidth="1"/>
    <col min="15362" max="15362" width="2.7109375" style="1" customWidth="1"/>
    <col min="15363" max="15363" width="18.5703125" style="1" customWidth="1"/>
    <col min="15364" max="15364" width="1.28515625" style="1" customWidth="1"/>
    <col min="15365" max="15365" width="58.85546875" style="1" customWidth="1"/>
    <col min="15366" max="15367" width="11.42578125" style="1"/>
    <col min="15368" max="15368" width="12.85546875" style="1" customWidth="1"/>
    <col min="15369" max="15369" width="4.7109375" style="1" customWidth="1"/>
    <col min="15370" max="15616" width="11.42578125" style="1"/>
    <col min="15617" max="15617" width="0.140625" style="1" customWidth="1"/>
    <col min="15618" max="15618" width="2.7109375" style="1" customWidth="1"/>
    <col min="15619" max="15619" width="18.5703125" style="1" customWidth="1"/>
    <col min="15620" max="15620" width="1.28515625" style="1" customWidth="1"/>
    <col min="15621" max="15621" width="58.85546875" style="1" customWidth="1"/>
    <col min="15622" max="15623" width="11.42578125" style="1"/>
    <col min="15624" max="15624" width="12.85546875" style="1" customWidth="1"/>
    <col min="15625" max="15625" width="4.7109375" style="1" customWidth="1"/>
    <col min="15626" max="15872" width="11.42578125" style="1"/>
    <col min="15873" max="15873" width="0.140625" style="1" customWidth="1"/>
    <col min="15874" max="15874" width="2.7109375" style="1" customWidth="1"/>
    <col min="15875" max="15875" width="18.5703125" style="1" customWidth="1"/>
    <col min="15876" max="15876" width="1.28515625" style="1" customWidth="1"/>
    <col min="15877" max="15877" width="58.85546875" style="1" customWidth="1"/>
    <col min="15878" max="15879" width="11.42578125" style="1"/>
    <col min="15880" max="15880" width="12.85546875" style="1" customWidth="1"/>
    <col min="15881" max="15881" width="4.7109375" style="1" customWidth="1"/>
    <col min="15882" max="16128" width="11.42578125" style="1"/>
    <col min="16129" max="16129" width="0.140625" style="1" customWidth="1"/>
    <col min="16130" max="16130" width="2.7109375" style="1" customWidth="1"/>
    <col min="16131" max="16131" width="18.5703125" style="1" customWidth="1"/>
    <col min="16132" max="16132" width="1.28515625" style="1" customWidth="1"/>
    <col min="16133" max="16133" width="58.85546875" style="1" customWidth="1"/>
    <col min="16134" max="16135" width="11.42578125" style="1"/>
    <col min="16136" max="16136" width="12.85546875" style="1" customWidth="1"/>
    <col min="16137" max="16137" width="4.7109375" style="1" customWidth="1"/>
    <col min="16138" max="16384" width="11.42578125" style="1"/>
  </cols>
  <sheetData>
    <row r="1" spans="1:5" ht="0.75" customHeight="1"/>
    <row r="2" spans="1:5" ht="21" customHeight="1">
      <c r="E2" s="460" t="s">
        <v>50</v>
      </c>
    </row>
    <row r="3" spans="1:5" ht="15" customHeight="1">
      <c r="E3" s="458" t="s">
        <v>176</v>
      </c>
    </row>
    <row r="4" spans="1:5" s="4" customFormat="1" ht="20.25" customHeight="1">
      <c r="B4" s="5"/>
      <c r="C4" s="6" t="str">
        <f>Indice!C4</f>
        <v>Producción de energía eléctrica</v>
      </c>
    </row>
    <row r="5" spans="1:5" s="4" customFormat="1" ht="12.75" customHeight="1">
      <c r="B5" s="5"/>
      <c r="C5" s="17"/>
    </row>
    <row r="6" spans="1:5" s="4" customFormat="1" ht="13.5" customHeight="1">
      <c r="B6" s="5"/>
      <c r="C6" s="12"/>
      <c r="D6" s="23"/>
      <c r="E6" s="23"/>
    </row>
    <row r="7" spans="1:5" s="4" customFormat="1" ht="12.75" customHeight="1">
      <c r="B7" s="5"/>
      <c r="C7" s="1110" t="s">
        <v>629</v>
      </c>
      <c r="D7" s="23"/>
      <c r="E7" s="801"/>
    </row>
    <row r="8" spans="1:5" ht="12.75" customHeight="1">
      <c r="A8" s="4"/>
      <c r="B8" s="5"/>
      <c r="C8" s="1110"/>
      <c r="D8" s="23"/>
      <c r="E8" s="801"/>
    </row>
    <row r="9" spans="1:5" ht="12.75" customHeight="1">
      <c r="A9" s="4"/>
      <c r="B9" s="5"/>
      <c r="C9" s="1110"/>
      <c r="D9" s="23"/>
      <c r="E9" s="801"/>
    </row>
    <row r="10" spans="1:5" ht="12.75" customHeight="1">
      <c r="A10" s="4"/>
      <c r="B10" s="5"/>
      <c r="C10" s="1110"/>
      <c r="D10" s="23"/>
      <c r="E10" s="801"/>
    </row>
    <row r="11" spans="1:5" ht="12.75" customHeight="1">
      <c r="A11" s="4"/>
      <c r="B11" s="5"/>
      <c r="C11" s="514" t="s">
        <v>524</v>
      </c>
      <c r="D11" s="23"/>
      <c r="E11" s="586"/>
    </row>
    <row r="12" spans="1:5" ht="12.75" customHeight="1">
      <c r="A12" s="4"/>
      <c r="B12" s="5"/>
      <c r="D12" s="23"/>
      <c r="E12" s="586"/>
    </row>
    <row r="13" spans="1:5" ht="12.75" customHeight="1">
      <c r="A13" s="4"/>
      <c r="B13" s="5"/>
      <c r="D13" s="23"/>
      <c r="E13" s="586"/>
    </row>
    <row r="14" spans="1:5" ht="12.75" customHeight="1">
      <c r="A14" s="4"/>
      <c r="B14" s="5"/>
      <c r="C14" s="12"/>
      <c r="D14" s="23"/>
      <c r="E14" s="586"/>
    </row>
    <row r="15" spans="1:5" ht="12.75" customHeight="1">
      <c r="A15" s="4"/>
      <c r="B15" s="5"/>
      <c r="C15" s="12"/>
      <c r="D15" s="23"/>
      <c r="E15" s="586"/>
    </row>
    <row r="16" spans="1:5" ht="12.75" customHeight="1">
      <c r="A16" s="4"/>
      <c r="B16" s="5"/>
      <c r="C16" s="12"/>
      <c r="D16" s="23"/>
      <c r="E16" s="586"/>
    </row>
    <row r="17" spans="1:16" ht="12.75" customHeight="1">
      <c r="A17" s="4"/>
      <c r="B17" s="5"/>
      <c r="C17" s="12"/>
      <c r="D17" s="23"/>
      <c r="E17" s="586"/>
    </row>
    <row r="18" spans="1:16" ht="12.75" customHeight="1">
      <c r="A18" s="4"/>
      <c r="B18" s="5"/>
      <c r="C18" s="12"/>
      <c r="D18" s="23"/>
      <c r="E18" s="586"/>
    </row>
    <row r="19" spans="1:16" ht="12.75" customHeight="1">
      <c r="A19" s="4"/>
      <c r="B19" s="5"/>
      <c r="C19" s="12"/>
      <c r="D19" s="23"/>
      <c r="E19" s="586"/>
    </row>
    <row r="20" spans="1:16" ht="12.75" customHeight="1">
      <c r="A20" s="4"/>
      <c r="B20" s="5"/>
      <c r="C20" s="12"/>
      <c r="D20" s="23"/>
      <c r="E20" s="586"/>
    </row>
    <row r="21" spans="1:16" ht="12.75" customHeight="1">
      <c r="A21" s="4"/>
      <c r="B21" s="5"/>
      <c r="C21" s="12"/>
      <c r="D21" s="23"/>
      <c r="E21" s="586"/>
    </row>
    <row r="22" spans="1:16">
      <c r="E22" s="809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>
      <c r="E23" s="803"/>
    </row>
    <row r="24" spans="1:16">
      <c r="E24" s="803"/>
    </row>
    <row r="25" spans="1:16" ht="15.6" customHeight="1">
      <c r="E25" s="529" t="s">
        <v>517</v>
      </c>
    </row>
    <row r="29" spans="1:16" ht="6.75" customHeight="1"/>
    <row r="31" spans="1:16" ht="11.25" customHeight="1"/>
    <row r="32" spans="1:16" ht="9.7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6">
    <pageSetUpPr autoPageBreaks="0" fitToPage="1"/>
  </sheetPr>
  <dimension ref="B1:N41"/>
  <sheetViews>
    <sheetView showGridLines="0" showRowColHeaders="0" zoomScaleNormal="100" workbookViewId="0"/>
  </sheetViews>
  <sheetFormatPr baseColWidth="10" defaultRowHeight="12.75"/>
  <cols>
    <col min="1" max="1" width="0.140625" style="264" customWidth="1"/>
    <col min="2" max="2" width="2.7109375" style="264" customWidth="1"/>
    <col min="3" max="3" width="23.7109375" style="264" customWidth="1"/>
    <col min="4" max="4" width="1.28515625" style="264" customWidth="1"/>
    <col min="5" max="5" width="27.7109375" style="264" customWidth="1"/>
    <col min="6" max="11" width="10.7109375" style="264" customWidth="1"/>
    <col min="12" max="250" width="11.42578125" style="264"/>
    <col min="251" max="251" width="0.140625" style="264" customWidth="1"/>
    <col min="252" max="252" width="2.7109375" style="264" customWidth="1"/>
    <col min="253" max="253" width="18.5703125" style="264" customWidth="1"/>
    <col min="254" max="254" width="1.28515625" style="264" customWidth="1"/>
    <col min="255" max="255" width="22.85546875" style="264" customWidth="1"/>
    <col min="256" max="256" width="9.42578125" style="264" bestFit="1" customWidth="1"/>
    <col min="257" max="257" width="1.5703125" style="264" customWidth="1"/>
    <col min="258" max="258" width="10.5703125" style="264" customWidth="1"/>
    <col min="259" max="259" width="9.28515625" style="264" customWidth="1"/>
    <col min="260" max="260" width="1.5703125" style="264" customWidth="1"/>
    <col min="261" max="261" width="10.5703125" style="264" customWidth="1"/>
    <col min="262" max="262" width="9.5703125" style="264" customWidth="1"/>
    <col min="263" max="263" width="1.5703125" style="264" customWidth="1"/>
    <col min="264" max="264" width="9.5703125" style="264" customWidth="1"/>
    <col min="265" max="265" width="12" style="264" bestFit="1" customWidth="1"/>
    <col min="266" max="266" width="13.42578125" style="264" bestFit="1" customWidth="1"/>
    <col min="267" max="267" width="12" style="264" bestFit="1" customWidth="1"/>
    <col min="268" max="506" width="11.42578125" style="264"/>
    <col min="507" max="507" width="0.140625" style="264" customWidth="1"/>
    <col min="508" max="508" width="2.7109375" style="264" customWidth="1"/>
    <col min="509" max="509" width="18.5703125" style="264" customWidth="1"/>
    <col min="510" max="510" width="1.28515625" style="264" customWidth="1"/>
    <col min="511" max="511" width="22.85546875" style="264" customWidth="1"/>
    <col min="512" max="512" width="9.42578125" style="264" bestFit="1" customWidth="1"/>
    <col min="513" max="513" width="1.5703125" style="264" customWidth="1"/>
    <col min="514" max="514" width="10.5703125" style="264" customWidth="1"/>
    <col min="515" max="515" width="9.28515625" style="264" customWidth="1"/>
    <col min="516" max="516" width="1.5703125" style="264" customWidth="1"/>
    <col min="517" max="517" width="10.5703125" style="264" customWidth="1"/>
    <col min="518" max="518" width="9.5703125" style="264" customWidth="1"/>
    <col min="519" max="519" width="1.5703125" style="264" customWidth="1"/>
    <col min="520" max="520" width="9.5703125" style="264" customWidth="1"/>
    <col min="521" max="521" width="12" style="264" bestFit="1" customWidth="1"/>
    <col min="522" max="522" width="13.42578125" style="264" bestFit="1" customWidth="1"/>
    <col min="523" max="523" width="12" style="264" bestFit="1" customWidth="1"/>
    <col min="524" max="762" width="11.42578125" style="264"/>
    <col min="763" max="763" width="0.140625" style="264" customWidth="1"/>
    <col min="764" max="764" width="2.7109375" style="264" customWidth="1"/>
    <col min="765" max="765" width="18.5703125" style="264" customWidth="1"/>
    <col min="766" max="766" width="1.28515625" style="264" customWidth="1"/>
    <col min="767" max="767" width="22.85546875" style="264" customWidth="1"/>
    <col min="768" max="768" width="9.42578125" style="264" bestFit="1" customWidth="1"/>
    <col min="769" max="769" width="1.5703125" style="264" customWidth="1"/>
    <col min="770" max="770" width="10.5703125" style="264" customWidth="1"/>
    <col min="771" max="771" width="9.28515625" style="264" customWidth="1"/>
    <col min="772" max="772" width="1.5703125" style="264" customWidth="1"/>
    <col min="773" max="773" width="10.5703125" style="264" customWidth="1"/>
    <col min="774" max="774" width="9.5703125" style="264" customWidth="1"/>
    <col min="775" max="775" width="1.5703125" style="264" customWidth="1"/>
    <col min="776" max="776" width="9.5703125" style="264" customWidth="1"/>
    <col min="777" max="777" width="12" style="264" bestFit="1" customWidth="1"/>
    <col min="778" max="778" width="13.42578125" style="264" bestFit="1" customWidth="1"/>
    <col min="779" max="779" width="12" style="264" bestFit="1" customWidth="1"/>
    <col min="780" max="1018" width="11.42578125" style="264"/>
    <col min="1019" max="1019" width="0.140625" style="264" customWidth="1"/>
    <col min="1020" max="1020" width="2.7109375" style="264" customWidth="1"/>
    <col min="1021" max="1021" width="18.5703125" style="264" customWidth="1"/>
    <col min="1022" max="1022" width="1.28515625" style="264" customWidth="1"/>
    <col min="1023" max="1023" width="22.85546875" style="264" customWidth="1"/>
    <col min="1024" max="1024" width="9.42578125" style="264" bestFit="1" customWidth="1"/>
    <col min="1025" max="1025" width="1.5703125" style="264" customWidth="1"/>
    <col min="1026" max="1026" width="10.5703125" style="264" customWidth="1"/>
    <col min="1027" max="1027" width="9.28515625" style="264" customWidth="1"/>
    <col min="1028" max="1028" width="1.5703125" style="264" customWidth="1"/>
    <col min="1029" max="1029" width="10.5703125" style="264" customWidth="1"/>
    <col min="1030" max="1030" width="9.5703125" style="264" customWidth="1"/>
    <col min="1031" max="1031" width="1.5703125" style="264" customWidth="1"/>
    <col min="1032" max="1032" width="9.5703125" style="264" customWidth="1"/>
    <col min="1033" max="1033" width="12" style="264" bestFit="1" customWidth="1"/>
    <col min="1034" max="1034" width="13.42578125" style="264" bestFit="1" customWidth="1"/>
    <col min="1035" max="1035" width="12" style="264" bestFit="1" customWidth="1"/>
    <col min="1036" max="1274" width="11.42578125" style="264"/>
    <col min="1275" max="1275" width="0.140625" style="264" customWidth="1"/>
    <col min="1276" max="1276" width="2.7109375" style="264" customWidth="1"/>
    <col min="1277" max="1277" width="18.5703125" style="264" customWidth="1"/>
    <col min="1278" max="1278" width="1.28515625" style="264" customWidth="1"/>
    <col min="1279" max="1279" width="22.85546875" style="264" customWidth="1"/>
    <col min="1280" max="1280" width="9.42578125" style="264" bestFit="1" customWidth="1"/>
    <col min="1281" max="1281" width="1.5703125" style="264" customWidth="1"/>
    <col min="1282" max="1282" width="10.5703125" style="264" customWidth="1"/>
    <col min="1283" max="1283" width="9.28515625" style="264" customWidth="1"/>
    <col min="1284" max="1284" width="1.5703125" style="264" customWidth="1"/>
    <col min="1285" max="1285" width="10.5703125" style="264" customWidth="1"/>
    <col min="1286" max="1286" width="9.5703125" style="264" customWidth="1"/>
    <col min="1287" max="1287" width="1.5703125" style="264" customWidth="1"/>
    <col min="1288" max="1288" width="9.5703125" style="264" customWidth="1"/>
    <col min="1289" max="1289" width="12" style="264" bestFit="1" customWidth="1"/>
    <col min="1290" max="1290" width="13.42578125" style="264" bestFit="1" customWidth="1"/>
    <col min="1291" max="1291" width="12" style="264" bestFit="1" customWidth="1"/>
    <col min="1292" max="1530" width="11.42578125" style="264"/>
    <col min="1531" max="1531" width="0.140625" style="264" customWidth="1"/>
    <col min="1532" max="1532" width="2.7109375" style="264" customWidth="1"/>
    <col min="1533" max="1533" width="18.5703125" style="264" customWidth="1"/>
    <col min="1534" max="1534" width="1.28515625" style="264" customWidth="1"/>
    <col min="1535" max="1535" width="22.85546875" style="264" customWidth="1"/>
    <col min="1536" max="1536" width="9.42578125" style="264" bestFit="1" customWidth="1"/>
    <col min="1537" max="1537" width="1.5703125" style="264" customWidth="1"/>
    <col min="1538" max="1538" width="10.5703125" style="264" customWidth="1"/>
    <col min="1539" max="1539" width="9.28515625" style="264" customWidth="1"/>
    <col min="1540" max="1540" width="1.5703125" style="264" customWidth="1"/>
    <col min="1541" max="1541" width="10.5703125" style="264" customWidth="1"/>
    <col min="1542" max="1542" width="9.5703125" style="264" customWidth="1"/>
    <col min="1543" max="1543" width="1.5703125" style="264" customWidth="1"/>
    <col min="1544" max="1544" width="9.5703125" style="264" customWidth="1"/>
    <col min="1545" max="1545" width="12" style="264" bestFit="1" customWidth="1"/>
    <col min="1546" max="1546" width="13.42578125" style="264" bestFit="1" customWidth="1"/>
    <col min="1547" max="1547" width="12" style="264" bestFit="1" customWidth="1"/>
    <col min="1548" max="1786" width="11.42578125" style="264"/>
    <col min="1787" max="1787" width="0.140625" style="264" customWidth="1"/>
    <col min="1788" max="1788" width="2.7109375" style="264" customWidth="1"/>
    <col min="1789" max="1789" width="18.5703125" style="264" customWidth="1"/>
    <col min="1790" max="1790" width="1.28515625" style="264" customWidth="1"/>
    <col min="1791" max="1791" width="22.85546875" style="264" customWidth="1"/>
    <col min="1792" max="1792" width="9.42578125" style="264" bestFit="1" customWidth="1"/>
    <col min="1793" max="1793" width="1.5703125" style="264" customWidth="1"/>
    <col min="1794" max="1794" width="10.5703125" style="264" customWidth="1"/>
    <col min="1795" max="1795" width="9.28515625" style="264" customWidth="1"/>
    <col min="1796" max="1796" width="1.5703125" style="264" customWidth="1"/>
    <col min="1797" max="1797" width="10.5703125" style="264" customWidth="1"/>
    <col min="1798" max="1798" width="9.5703125" style="264" customWidth="1"/>
    <col min="1799" max="1799" width="1.5703125" style="264" customWidth="1"/>
    <col min="1800" max="1800" width="9.5703125" style="264" customWidth="1"/>
    <col min="1801" max="1801" width="12" style="264" bestFit="1" customWidth="1"/>
    <col min="1802" max="1802" width="13.42578125" style="264" bestFit="1" customWidth="1"/>
    <col min="1803" max="1803" width="12" style="264" bestFit="1" customWidth="1"/>
    <col min="1804" max="2042" width="11.42578125" style="264"/>
    <col min="2043" max="2043" width="0.140625" style="264" customWidth="1"/>
    <col min="2044" max="2044" width="2.7109375" style="264" customWidth="1"/>
    <col min="2045" max="2045" width="18.5703125" style="264" customWidth="1"/>
    <col min="2046" max="2046" width="1.28515625" style="264" customWidth="1"/>
    <col min="2047" max="2047" width="22.85546875" style="264" customWidth="1"/>
    <col min="2048" max="2048" width="9.42578125" style="264" bestFit="1" customWidth="1"/>
    <col min="2049" max="2049" width="1.5703125" style="264" customWidth="1"/>
    <col min="2050" max="2050" width="10.5703125" style="264" customWidth="1"/>
    <col min="2051" max="2051" width="9.28515625" style="264" customWidth="1"/>
    <col min="2052" max="2052" width="1.5703125" style="264" customWidth="1"/>
    <col min="2053" max="2053" width="10.5703125" style="264" customWidth="1"/>
    <col min="2054" max="2054" width="9.5703125" style="264" customWidth="1"/>
    <col min="2055" max="2055" width="1.5703125" style="264" customWidth="1"/>
    <col min="2056" max="2056" width="9.5703125" style="264" customWidth="1"/>
    <col min="2057" max="2057" width="12" style="264" bestFit="1" customWidth="1"/>
    <col min="2058" max="2058" width="13.42578125" style="264" bestFit="1" customWidth="1"/>
    <col min="2059" max="2059" width="12" style="264" bestFit="1" customWidth="1"/>
    <col min="2060" max="2298" width="11.42578125" style="264"/>
    <col min="2299" max="2299" width="0.140625" style="264" customWidth="1"/>
    <col min="2300" max="2300" width="2.7109375" style="264" customWidth="1"/>
    <col min="2301" max="2301" width="18.5703125" style="264" customWidth="1"/>
    <col min="2302" max="2302" width="1.28515625" style="264" customWidth="1"/>
    <col min="2303" max="2303" width="22.85546875" style="264" customWidth="1"/>
    <col min="2304" max="2304" width="9.42578125" style="264" bestFit="1" customWidth="1"/>
    <col min="2305" max="2305" width="1.5703125" style="264" customWidth="1"/>
    <col min="2306" max="2306" width="10.5703125" style="264" customWidth="1"/>
    <col min="2307" max="2307" width="9.28515625" style="264" customWidth="1"/>
    <col min="2308" max="2308" width="1.5703125" style="264" customWidth="1"/>
    <col min="2309" max="2309" width="10.5703125" style="264" customWidth="1"/>
    <col min="2310" max="2310" width="9.5703125" style="264" customWidth="1"/>
    <col min="2311" max="2311" width="1.5703125" style="264" customWidth="1"/>
    <col min="2312" max="2312" width="9.5703125" style="264" customWidth="1"/>
    <col min="2313" max="2313" width="12" style="264" bestFit="1" customWidth="1"/>
    <col min="2314" max="2314" width="13.42578125" style="264" bestFit="1" customWidth="1"/>
    <col min="2315" max="2315" width="12" style="264" bestFit="1" customWidth="1"/>
    <col min="2316" max="2554" width="11.42578125" style="264"/>
    <col min="2555" max="2555" width="0.140625" style="264" customWidth="1"/>
    <col min="2556" max="2556" width="2.7109375" style="264" customWidth="1"/>
    <col min="2557" max="2557" width="18.5703125" style="264" customWidth="1"/>
    <col min="2558" max="2558" width="1.28515625" style="264" customWidth="1"/>
    <col min="2559" max="2559" width="22.85546875" style="264" customWidth="1"/>
    <col min="2560" max="2560" width="9.42578125" style="264" bestFit="1" customWidth="1"/>
    <col min="2561" max="2561" width="1.5703125" style="264" customWidth="1"/>
    <col min="2562" max="2562" width="10.5703125" style="264" customWidth="1"/>
    <col min="2563" max="2563" width="9.28515625" style="264" customWidth="1"/>
    <col min="2564" max="2564" width="1.5703125" style="264" customWidth="1"/>
    <col min="2565" max="2565" width="10.5703125" style="264" customWidth="1"/>
    <col min="2566" max="2566" width="9.5703125" style="264" customWidth="1"/>
    <col min="2567" max="2567" width="1.5703125" style="264" customWidth="1"/>
    <col min="2568" max="2568" width="9.5703125" style="264" customWidth="1"/>
    <col min="2569" max="2569" width="12" style="264" bestFit="1" customWidth="1"/>
    <col min="2570" max="2570" width="13.42578125" style="264" bestFit="1" customWidth="1"/>
    <col min="2571" max="2571" width="12" style="264" bestFit="1" customWidth="1"/>
    <col min="2572" max="2810" width="11.42578125" style="264"/>
    <col min="2811" max="2811" width="0.140625" style="264" customWidth="1"/>
    <col min="2812" max="2812" width="2.7109375" style="264" customWidth="1"/>
    <col min="2813" max="2813" width="18.5703125" style="264" customWidth="1"/>
    <col min="2814" max="2814" width="1.28515625" style="264" customWidth="1"/>
    <col min="2815" max="2815" width="22.85546875" style="264" customWidth="1"/>
    <col min="2816" max="2816" width="9.42578125" style="264" bestFit="1" customWidth="1"/>
    <col min="2817" max="2817" width="1.5703125" style="264" customWidth="1"/>
    <col min="2818" max="2818" width="10.5703125" style="264" customWidth="1"/>
    <col min="2819" max="2819" width="9.28515625" style="264" customWidth="1"/>
    <col min="2820" max="2820" width="1.5703125" style="264" customWidth="1"/>
    <col min="2821" max="2821" width="10.5703125" style="264" customWidth="1"/>
    <col min="2822" max="2822" width="9.5703125" style="264" customWidth="1"/>
    <col min="2823" max="2823" width="1.5703125" style="264" customWidth="1"/>
    <col min="2824" max="2824" width="9.5703125" style="264" customWidth="1"/>
    <col min="2825" max="2825" width="12" style="264" bestFit="1" customWidth="1"/>
    <col min="2826" max="2826" width="13.42578125" style="264" bestFit="1" customWidth="1"/>
    <col min="2827" max="2827" width="12" style="264" bestFit="1" customWidth="1"/>
    <col min="2828" max="3066" width="11.42578125" style="264"/>
    <col min="3067" max="3067" width="0.140625" style="264" customWidth="1"/>
    <col min="3068" max="3068" width="2.7109375" style="264" customWidth="1"/>
    <col min="3069" max="3069" width="18.5703125" style="264" customWidth="1"/>
    <col min="3070" max="3070" width="1.28515625" style="264" customWidth="1"/>
    <col min="3071" max="3071" width="22.85546875" style="264" customWidth="1"/>
    <col min="3072" max="3072" width="9.42578125" style="264" bestFit="1" customWidth="1"/>
    <col min="3073" max="3073" width="1.5703125" style="264" customWidth="1"/>
    <col min="3074" max="3074" width="10.5703125" style="264" customWidth="1"/>
    <col min="3075" max="3075" width="9.28515625" style="264" customWidth="1"/>
    <col min="3076" max="3076" width="1.5703125" style="264" customWidth="1"/>
    <col min="3077" max="3077" width="10.5703125" style="264" customWidth="1"/>
    <col min="3078" max="3078" width="9.5703125" style="264" customWidth="1"/>
    <col min="3079" max="3079" width="1.5703125" style="264" customWidth="1"/>
    <col min="3080" max="3080" width="9.5703125" style="264" customWidth="1"/>
    <col min="3081" max="3081" width="12" style="264" bestFit="1" customWidth="1"/>
    <col min="3082" max="3082" width="13.42578125" style="264" bestFit="1" customWidth="1"/>
    <col min="3083" max="3083" width="12" style="264" bestFit="1" customWidth="1"/>
    <col min="3084" max="3322" width="11.42578125" style="264"/>
    <col min="3323" max="3323" width="0.140625" style="264" customWidth="1"/>
    <col min="3324" max="3324" width="2.7109375" style="264" customWidth="1"/>
    <col min="3325" max="3325" width="18.5703125" style="264" customWidth="1"/>
    <col min="3326" max="3326" width="1.28515625" style="264" customWidth="1"/>
    <col min="3327" max="3327" width="22.85546875" style="264" customWidth="1"/>
    <col min="3328" max="3328" width="9.42578125" style="264" bestFit="1" customWidth="1"/>
    <col min="3329" max="3329" width="1.5703125" style="264" customWidth="1"/>
    <col min="3330" max="3330" width="10.5703125" style="264" customWidth="1"/>
    <col min="3331" max="3331" width="9.28515625" style="264" customWidth="1"/>
    <col min="3332" max="3332" width="1.5703125" style="264" customWidth="1"/>
    <col min="3333" max="3333" width="10.5703125" style="264" customWidth="1"/>
    <col min="3334" max="3334" width="9.5703125" style="264" customWidth="1"/>
    <col min="3335" max="3335" width="1.5703125" style="264" customWidth="1"/>
    <col min="3336" max="3336" width="9.5703125" style="264" customWidth="1"/>
    <col min="3337" max="3337" width="12" style="264" bestFit="1" customWidth="1"/>
    <col min="3338" max="3338" width="13.42578125" style="264" bestFit="1" customWidth="1"/>
    <col min="3339" max="3339" width="12" style="264" bestFit="1" customWidth="1"/>
    <col min="3340" max="3578" width="11.42578125" style="264"/>
    <col min="3579" max="3579" width="0.140625" style="264" customWidth="1"/>
    <col min="3580" max="3580" width="2.7109375" style="264" customWidth="1"/>
    <col min="3581" max="3581" width="18.5703125" style="264" customWidth="1"/>
    <col min="3582" max="3582" width="1.28515625" style="264" customWidth="1"/>
    <col min="3583" max="3583" width="22.85546875" style="264" customWidth="1"/>
    <col min="3584" max="3584" width="9.42578125" style="264" bestFit="1" customWidth="1"/>
    <col min="3585" max="3585" width="1.5703125" style="264" customWidth="1"/>
    <col min="3586" max="3586" width="10.5703125" style="264" customWidth="1"/>
    <col min="3587" max="3587" width="9.28515625" style="264" customWidth="1"/>
    <col min="3588" max="3588" width="1.5703125" style="264" customWidth="1"/>
    <col min="3589" max="3589" width="10.5703125" style="264" customWidth="1"/>
    <col min="3590" max="3590" width="9.5703125" style="264" customWidth="1"/>
    <col min="3591" max="3591" width="1.5703125" style="264" customWidth="1"/>
    <col min="3592" max="3592" width="9.5703125" style="264" customWidth="1"/>
    <col min="3593" max="3593" width="12" style="264" bestFit="1" customWidth="1"/>
    <col min="3594" max="3594" width="13.42578125" style="264" bestFit="1" customWidth="1"/>
    <col min="3595" max="3595" width="12" style="264" bestFit="1" customWidth="1"/>
    <col min="3596" max="3834" width="11.42578125" style="264"/>
    <col min="3835" max="3835" width="0.140625" style="264" customWidth="1"/>
    <col min="3836" max="3836" width="2.7109375" style="264" customWidth="1"/>
    <col min="3837" max="3837" width="18.5703125" style="264" customWidth="1"/>
    <col min="3838" max="3838" width="1.28515625" style="264" customWidth="1"/>
    <col min="3839" max="3839" width="22.85546875" style="264" customWidth="1"/>
    <col min="3840" max="3840" width="9.42578125" style="264" bestFit="1" customWidth="1"/>
    <col min="3841" max="3841" width="1.5703125" style="264" customWidth="1"/>
    <col min="3842" max="3842" width="10.5703125" style="264" customWidth="1"/>
    <col min="3843" max="3843" width="9.28515625" style="264" customWidth="1"/>
    <col min="3844" max="3844" width="1.5703125" style="264" customWidth="1"/>
    <col min="3845" max="3845" width="10.5703125" style="264" customWidth="1"/>
    <col min="3846" max="3846" width="9.5703125" style="264" customWidth="1"/>
    <col min="3847" max="3847" width="1.5703125" style="264" customWidth="1"/>
    <col min="3848" max="3848" width="9.5703125" style="264" customWidth="1"/>
    <col min="3849" max="3849" width="12" style="264" bestFit="1" customWidth="1"/>
    <col min="3850" max="3850" width="13.42578125" style="264" bestFit="1" customWidth="1"/>
    <col min="3851" max="3851" width="12" style="264" bestFit="1" customWidth="1"/>
    <col min="3852" max="4090" width="11.42578125" style="264"/>
    <col min="4091" max="4091" width="0.140625" style="264" customWidth="1"/>
    <col min="4092" max="4092" width="2.7109375" style="264" customWidth="1"/>
    <col min="4093" max="4093" width="18.5703125" style="264" customWidth="1"/>
    <col min="4094" max="4094" width="1.28515625" style="264" customWidth="1"/>
    <col min="4095" max="4095" width="22.85546875" style="264" customWidth="1"/>
    <col min="4096" max="4096" width="9.42578125" style="264" bestFit="1" customWidth="1"/>
    <col min="4097" max="4097" width="1.5703125" style="264" customWidth="1"/>
    <col min="4098" max="4098" width="10.5703125" style="264" customWidth="1"/>
    <col min="4099" max="4099" width="9.28515625" style="264" customWidth="1"/>
    <col min="4100" max="4100" width="1.5703125" style="264" customWidth="1"/>
    <col min="4101" max="4101" width="10.5703125" style="264" customWidth="1"/>
    <col min="4102" max="4102" width="9.5703125" style="264" customWidth="1"/>
    <col min="4103" max="4103" width="1.5703125" style="264" customWidth="1"/>
    <col min="4104" max="4104" width="9.5703125" style="264" customWidth="1"/>
    <col min="4105" max="4105" width="12" style="264" bestFit="1" customWidth="1"/>
    <col min="4106" max="4106" width="13.42578125" style="264" bestFit="1" customWidth="1"/>
    <col min="4107" max="4107" width="12" style="264" bestFit="1" customWidth="1"/>
    <col min="4108" max="4346" width="11.42578125" style="264"/>
    <col min="4347" max="4347" width="0.140625" style="264" customWidth="1"/>
    <col min="4348" max="4348" width="2.7109375" style="264" customWidth="1"/>
    <col min="4349" max="4349" width="18.5703125" style="264" customWidth="1"/>
    <col min="4350" max="4350" width="1.28515625" style="264" customWidth="1"/>
    <col min="4351" max="4351" width="22.85546875" style="264" customWidth="1"/>
    <col min="4352" max="4352" width="9.42578125" style="264" bestFit="1" customWidth="1"/>
    <col min="4353" max="4353" width="1.5703125" style="264" customWidth="1"/>
    <col min="4354" max="4354" width="10.5703125" style="264" customWidth="1"/>
    <col min="4355" max="4355" width="9.28515625" style="264" customWidth="1"/>
    <col min="4356" max="4356" width="1.5703125" style="264" customWidth="1"/>
    <col min="4357" max="4357" width="10.5703125" style="264" customWidth="1"/>
    <col min="4358" max="4358" width="9.5703125" style="264" customWidth="1"/>
    <col min="4359" max="4359" width="1.5703125" style="264" customWidth="1"/>
    <col min="4360" max="4360" width="9.5703125" style="264" customWidth="1"/>
    <col min="4361" max="4361" width="12" style="264" bestFit="1" customWidth="1"/>
    <col min="4362" max="4362" width="13.42578125" style="264" bestFit="1" customWidth="1"/>
    <col min="4363" max="4363" width="12" style="264" bestFit="1" customWidth="1"/>
    <col min="4364" max="4602" width="11.42578125" style="264"/>
    <col min="4603" max="4603" width="0.140625" style="264" customWidth="1"/>
    <col min="4604" max="4604" width="2.7109375" style="264" customWidth="1"/>
    <col min="4605" max="4605" width="18.5703125" style="264" customWidth="1"/>
    <col min="4606" max="4606" width="1.28515625" style="264" customWidth="1"/>
    <col min="4607" max="4607" width="22.85546875" style="264" customWidth="1"/>
    <col min="4608" max="4608" width="9.42578125" style="264" bestFit="1" customWidth="1"/>
    <col min="4609" max="4609" width="1.5703125" style="264" customWidth="1"/>
    <col min="4610" max="4610" width="10.5703125" style="264" customWidth="1"/>
    <col min="4611" max="4611" width="9.28515625" style="264" customWidth="1"/>
    <col min="4612" max="4612" width="1.5703125" style="264" customWidth="1"/>
    <col min="4613" max="4613" width="10.5703125" style="264" customWidth="1"/>
    <col min="4614" max="4614" width="9.5703125" style="264" customWidth="1"/>
    <col min="4615" max="4615" width="1.5703125" style="264" customWidth="1"/>
    <col min="4616" max="4616" width="9.5703125" style="264" customWidth="1"/>
    <col min="4617" max="4617" width="12" style="264" bestFit="1" customWidth="1"/>
    <col min="4618" max="4618" width="13.42578125" style="264" bestFit="1" customWidth="1"/>
    <col min="4619" max="4619" width="12" style="264" bestFit="1" customWidth="1"/>
    <col min="4620" max="4858" width="11.42578125" style="264"/>
    <col min="4859" max="4859" width="0.140625" style="264" customWidth="1"/>
    <col min="4860" max="4860" width="2.7109375" style="264" customWidth="1"/>
    <col min="4861" max="4861" width="18.5703125" style="264" customWidth="1"/>
    <col min="4862" max="4862" width="1.28515625" style="264" customWidth="1"/>
    <col min="4863" max="4863" width="22.85546875" style="264" customWidth="1"/>
    <col min="4864" max="4864" width="9.42578125" style="264" bestFit="1" customWidth="1"/>
    <col min="4865" max="4865" width="1.5703125" style="264" customWidth="1"/>
    <col min="4866" max="4866" width="10.5703125" style="264" customWidth="1"/>
    <col min="4867" max="4867" width="9.28515625" style="264" customWidth="1"/>
    <col min="4868" max="4868" width="1.5703125" style="264" customWidth="1"/>
    <col min="4869" max="4869" width="10.5703125" style="264" customWidth="1"/>
    <col min="4870" max="4870" width="9.5703125" style="264" customWidth="1"/>
    <col min="4871" max="4871" width="1.5703125" style="264" customWidth="1"/>
    <col min="4872" max="4872" width="9.5703125" style="264" customWidth="1"/>
    <col min="4873" max="4873" width="12" style="264" bestFit="1" customWidth="1"/>
    <col min="4874" max="4874" width="13.42578125" style="264" bestFit="1" customWidth="1"/>
    <col min="4875" max="4875" width="12" style="264" bestFit="1" customWidth="1"/>
    <col min="4876" max="5114" width="11.42578125" style="264"/>
    <col min="5115" max="5115" width="0.140625" style="264" customWidth="1"/>
    <col min="5116" max="5116" width="2.7109375" style="264" customWidth="1"/>
    <col min="5117" max="5117" width="18.5703125" style="264" customWidth="1"/>
    <col min="5118" max="5118" width="1.28515625" style="264" customWidth="1"/>
    <col min="5119" max="5119" width="22.85546875" style="264" customWidth="1"/>
    <col min="5120" max="5120" width="9.42578125" style="264" bestFit="1" customWidth="1"/>
    <col min="5121" max="5121" width="1.5703125" style="264" customWidth="1"/>
    <col min="5122" max="5122" width="10.5703125" style="264" customWidth="1"/>
    <col min="5123" max="5123" width="9.28515625" style="264" customWidth="1"/>
    <col min="5124" max="5124" width="1.5703125" style="264" customWidth="1"/>
    <col min="5125" max="5125" width="10.5703125" style="264" customWidth="1"/>
    <col min="5126" max="5126" width="9.5703125" style="264" customWidth="1"/>
    <col min="5127" max="5127" width="1.5703125" style="264" customWidth="1"/>
    <col min="5128" max="5128" width="9.5703125" style="264" customWidth="1"/>
    <col min="5129" max="5129" width="12" style="264" bestFit="1" customWidth="1"/>
    <col min="5130" max="5130" width="13.42578125" style="264" bestFit="1" customWidth="1"/>
    <col min="5131" max="5131" width="12" style="264" bestFit="1" customWidth="1"/>
    <col min="5132" max="5370" width="11.42578125" style="264"/>
    <col min="5371" max="5371" width="0.140625" style="264" customWidth="1"/>
    <col min="5372" max="5372" width="2.7109375" style="264" customWidth="1"/>
    <col min="5373" max="5373" width="18.5703125" style="264" customWidth="1"/>
    <col min="5374" max="5374" width="1.28515625" style="264" customWidth="1"/>
    <col min="5375" max="5375" width="22.85546875" style="264" customWidth="1"/>
    <col min="5376" max="5376" width="9.42578125" style="264" bestFit="1" customWidth="1"/>
    <col min="5377" max="5377" width="1.5703125" style="264" customWidth="1"/>
    <col min="5378" max="5378" width="10.5703125" style="264" customWidth="1"/>
    <col min="5379" max="5379" width="9.28515625" style="264" customWidth="1"/>
    <col min="5380" max="5380" width="1.5703125" style="264" customWidth="1"/>
    <col min="5381" max="5381" width="10.5703125" style="264" customWidth="1"/>
    <col min="5382" max="5382" width="9.5703125" style="264" customWidth="1"/>
    <col min="5383" max="5383" width="1.5703125" style="264" customWidth="1"/>
    <col min="5384" max="5384" width="9.5703125" style="264" customWidth="1"/>
    <col min="5385" max="5385" width="12" style="264" bestFit="1" customWidth="1"/>
    <col min="5386" max="5386" width="13.42578125" style="264" bestFit="1" customWidth="1"/>
    <col min="5387" max="5387" width="12" style="264" bestFit="1" customWidth="1"/>
    <col min="5388" max="5626" width="11.42578125" style="264"/>
    <col min="5627" max="5627" width="0.140625" style="264" customWidth="1"/>
    <col min="5628" max="5628" width="2.7109375" style="264" customWidth="1"/>
    <col min="5629" max="5629" width="18.5703125" style="264" customWidth="1"/>
    <col min="5630" max="5630" width="1.28515625" style="264" customWidth="1"/>
    <col min="5631" max="5631" width="22.85546875" style="264" customWidth="1"/>
    <col min="5632" max="5632" width="9.42578125" style="264" bestFit="1" customWidth="1"/>
    <col min="5633" max="5633" width="1.5703125" style="264" customWidth="1"/>
    <col min="5634" max="5634" width="10.5703125" style="264" customWidth="1"/>
    <col min="5635" max="5635" width="9.28515625" style="264" customWidth="1"/>
    <col min="5636" max="5636" width="1.5703125" style="264" customWidth="1"/>
    <col min="5637" max="5637" width="10.5703125" style="264" customWidth="1"/>
    <col min="5638" max="5638" width="9.5703125" style="264" customWidth="1"/>
    <col min="5639" max="5639" width="1.5703125" style="264" customWidth="1"/>
    <col min="5640" max="5640" width="9.5703125" style="264" customWidth="1"/>
    <col min="5641" max="5641" width="12" style="264" bestFit="1" customWidth="1"/>
    <col min="5642" max="5642" width="13.42578125" style="264" bestFit="1" customWidth="1"/>
    <col min="5643" max="5643" width="12" style="264" bestFit="1" customWidth="1"/>
    <col min="5644" max="5882" width="11.42578125" style="264"/>
    <col min="5883" max="5883" width="0.140625" style="264" customWidth="1"/>
    <col min="5884" max="5884" width="2.7109375" style="264" customWidth="1"/>
    <col min="5885" max="5885" width="18.5703125" style="264" customWidth="1"/>
    <col min="5886" max="5886" width="1.28515625" style="264" customWidth="1"/>
    <col min="5887" max="5887" width="22.85546875" style="264" customWidth="1"/>
    <col min="5888" max="5888" width="9.42578125" style="264" bestFit="1" customWidth="1"/>
    <col min="5889" max="5889" width="1.5703125" style="264" customWidth="1"/>
    <col min="5890" max="5890" width="10.5703125" style="264" customWidth="1"/>
    <col min="5891" max="5891" width="9.28515625" style="264" customWidth="1"/>
    <col min="5892" max="5892" width="1.5703125" style="264" customWidth="1"/>
    <col min="5893" max="5893" width="10.5703125" style="264" customWidth="1"/>
    <col min="5894" max="5894" width="9.5703125" style="264" customWidth="1"/>
    <col min="5895" max="5895" width="1.5703125" style="264" customWidth="1"/>
    <col min="5896" max="5896" width="9.5703125" style="264" customWidth="1"/>
    <col min="5897" max="5897" width="12" style="264" bestFit="1" customWidth="1"/>
    <col min="5898" max="5898" width="13.42578125" style="264" bestFit="1" customWidth="1"/>
    <col min="5899" max="5899" width="12" style="264" bestFit="1" customWidth="1"/>
    <col min="5900" max="6138" width="11.42578125" style="264"/>
    <col min="6139" max="6139" width="0.140625" style="264" customWidth="1"/>
    <col min="6140" max="6140" width="2.7109375" style="264" customWidth="1"/>
    <col min="6141" max="6141" width="18.5703125" style="264" customWidth="1"/>
    <col min="6142" max="6142" width="1.28515625" style="264" customWidth="1"/>
    <col min="6143" max="6143" width="22.85546875" style="264" customWidth="1"/>
    <col min="6144" max="6144" width="9.42578125" style="264" bestFit="1" customWidth="1"/>
    <col min="6145" max="6145" width="1.5703125" style="264" customWidth="1"/>
    <col min="6146" max="6146" width="10.5703125" style="264" customWidth="1"/>
    <col min="6147" max="6147" width="9.28515625" style="264" customWidth="1"/>
    <col min="6148" max="6148" width="1.5703125" style="264" customWidth="1"/>
    <col min="6149" max="6149" width="10.5703125" style="264" customWidth="1"/>
    <col min="6150" max="6150" width="9.5703125" style="264" customWidth="1"/>
    <col min="6151" max="6151" width="1.5703125" style="264" customWidth="1"/>
    <col min="6152" max="6152" width="9.5703125" style="264" customWidth="1"/>
    <col min="6153" max="6153" width="12" style="264" bestFit="1" customWidth="1"/>
    <col min="6154" max="6154" width="13.42578125" style="264" bestFit="1" customWidth="1"/>
    <col min="6155" max="6155" width="12" style="264" bestFit="1" customWidth="1"/>
    <col min="6156" max="6394" width="11.42578125" style="264"/>
    <col min="6395" max="6395" width="0.140625" style="264" customWidth="1"/>
    <col min="6396" max="6396" width="2.7109375" style="264" customWidth="1"/>
    <col min="6397" max="6397" width="18.5703125" style="264" customWidth="1"/>
    <col min="6398" max="6398" width="1.28515625" style="264" customWidth="1"/>
    <col min="6399" max="6399" width="22.85546875" style="264" customWidth="1"/>
    <col min="6400" max="6400" width="9.42578125" style="264" bestFit="1" customWidth="1"/>
    <col min="6401" max="6401" width="1.5703125" style="264" customWidth="1"/>
    <col min="6402" max="6402" width="10.5703125" style="264" customWidth="1"/>
    <col min="6403" max="6403" width="9.28515625" style="264" customWidth="1"/>
    <col min="6404" max="6404" width="1.5703125" style="264" customWidth="1"/>
    <col min="6405" max="6405" width="10.5703125" style="264" customWidth="1"/>
    <col min="6406" max="6406" width="9.5703125" style="264" customWidth="1"/>
    <col min="6407" max="6407" width="1.5703125" style="264" customWidth="1"/>
    <col min="6408" max="6408" width="9.5703125" style="264" customWidth="1"/>
    <col min="6409" max="6409" width="12" style="264" bestFit="1" customWidth="1"/>
    <col min="6410" max="6410" width="13.42578125" style="264" bestFit="1" customWidth="1"/>
    <col min="6411" max="6411" width="12" style="264" bestFit="1" customWidth="1"/>
    <col min="6412" max="6650" width="11.42578125" style="264"/>
    <col min="6651" max="6651" width="0.140625" style="264" customWidth="1"/>
    <col min="6652" max="6652" width="2.7109375" style="264" customWidth="1"/>
    <col min="6653" max="6653" width="18.5703125" style="264" customWidth="1"/>
    <col min="6654" max="6654" width="1.28515625" style="264" customWidth="1"/>
    <col min="6655" max="6655" width="22.85546875" style="264" customWidth="1"/>
    <col min="6656" max="6656" width="9.42578125" style="264" bestFit="1" customWidth="1"/>
    <col min="6657" max="6657" width="1.5703125" style="264" customWidth="1"/>
    <col min="6658" max="6658" width="10.5703125" style="264" customWidth="1"/>
    <col min="6659" max="6659" width="9.28515625" style="264" customWidth="1"/>
    <col min="6660" max="6660" width="1.5703125" style="264" customWidth="1"/>
    <col min="6661" max="6661" width="10.5703125" style="264" customWidth="1"/>
    <col min="6662" max="6662" width="9.5703125" style="264" customWidth="1"/>
    <col min="6663" max="6663" width="1.5703125" style="264" customWidth="1"/>
    <col min="6664" max="6664" width="9.5703125" style="264" customWidth="1"/>
    <col min="6665" max="6665" width="12" style="264" bestFit="1" customWidth="1"/>
    <col min="6666" max="6666" width="13.42578125" style="264" bestFit="1" customWidth="1"/>
    <col min="6667" max="6667" width="12" style="264" bestFit="1" customWidth="1"/>
    <col min="6668" max="6906" width="11.42578125" style="264"/>
    <col min="6907" max="6907" width="0.140625" style="264" customWidth="1"/>
    <col min="6908" max="6908" width="2.7109375" style="264" customWidth="1"/>
    <col min="6909" max="6909" width="18.5703125" style="264" customWidth="1"/>
    <col min="6910" max="6910" width="1.28515625" style="264" customWidth="1"/>
    <col min="6911" max="6911" width="22.85546875" style="264" customWidth="1"/>
    <col min="6912" max="6912" width="9.42578125" style="264" bestFit="1" customWidth="1"/>
    <col min="6913" max="6913" width="1.5703125" style="264" customWidth="1"/>
    <col min="6914" max="6914" width="10.5703125" style="264" customWidth="1"/>
    <col min="6915" max="6915" width="9.28515625" style="264" customWidth="1"/>
    <col min="6916" max="6916" width="1.5703125" style="264" customWidth="1"/>
    <col min="6917" max="6917" width="10.5703125" style="264" customWidth="1"/>
    <col min="6918" max="6918" width="9.5703125" style="264" customWidth="1"/>
    <col min="6919" max="6919" width="1.5703125" style="264" customWidth="1"/>
    <col min="6920" max="6920" width="9.5703125" style="264" customWidth="1"/>
    <col min="6921" max="6921" width="12" style="264" bestFit="1" customWidth="1"/>
    <col min="6922" max="6922" width="13.42578125" style="264" bestFit="1" customWidth="1"/>
    <col min="6923" max="6923" width="12" style="264" bestFit="1" customWidth="1"/>
    <col min="6924" max="7162" width="11.42578125" style="264"/>
    <col min="7163" max="7163" width="0.140625" style="264" customWidth="1"/>
    <col min="7164" max="7164" width="2.7109375" style="264" customWidth="1"/>
    <col min="7165" max="7165" width="18.5703125" style="264" customWidth="1"/>
    <col min="7166" max="7166" width="1.28515625" style="264" customWidth="1"/>
    <col min="7167" max="7167" width="22.85546875" style="264" customWidth="1"/>
    <col min="7168" max="7168" width="9.42578125" style="264" bestFit="1" customWidth="1"/>
    <col min="7169" max="7169" width="1.5703125" style="264" customWidth="1"/>
    <col min="7170" max="7170" width="10.5703125" style="264" customWidth="1"/>
    <col min="7171" max="7171" width="9.28515625" style="264" customWidth="1"/>
    <col min="7172" max="7172" width="1.5703125" style="264" customWidth="1"/>
    <col min="7173" max="7173" width="10.5703125" style="264" customWidth="1"/>
    <col min="7174" max="7174" width="9.5703125" style="264" customWidth="1"/>
    <col min="7175" max="7175" width="1.5703125" style="264" customWidth="1"/>
    <col min="7176" max="7176" width="9.5703125" style="264" customWidth="1"/>
    <col min="7177" max="7177" width="12" style="264" bestFit="1" customWidth="1"/>
    <col min="7178" max="7178" width="13.42578125" style="264" bestFit="1" customWidth="1"/>
    <col min="7179" max="7179" width="12" style="264" bestFit="1" customWidth="1"/>
    <col min="7180" max="7418" width="11.42578125" style="264"/>
    <col min="7419" max="7419" width="0.140625" style="264" customWidth="1"/>
    <col min="7420" max="7420" width="2.7109375" style="264" customWidth="1"/>
    <col min="7421" max="7421" width="18.5703125" style="264" customWidth="1"/>
    <col min="7422" max="7422" width="1.28515625" style="264" customWidth="1"/>
    <col min="7423" max="7423" width="22.85546875" style="264" customWidth="1"/>
    <col min="7424" max="7424" width="9.42578125" style="264" bestFit="1" customWidth="1"/>
    <col min="7425" max="7425" width="1.5703125" style="264" customWidth="1"/>
    <col min="7426" max="7426" width="10.5703125" style="264" customWidth="1"/>
    <col min="7427" max="7427" width="9.28515625" style="264" customWidth="1"/>
    <col min="7428" max="7428" width="1.5703125" style="264" customWidth="1"/>
    <col min="7429" max="7429" width="10.5703125" style="264" customWidth="1"/>
    <col min="7430" max="7430" width="9.5703125" style="264" customWidth="1"/>
    <col min="7431" max="7431" width="1.5703125" style="264" customWidth="1"/>
    <col min="7432" max="7432" width="9.5703125" style="264" customWidth="1"/>
    <col min="7433" max="7433" width="12" style="264" bestFit="1" customWidth="1"/>
    <col min="7434" max="7434" width="13.42578125" style="264" bestFit="1" customWidth="1"/>
    <col min="7435" max="7435" width="12" style="264" bestFit="1" customWidth="1"/>
    <col min="7436" max="7674" width="11.42578125" style="264"/>
    <col min="7675" max="7675" width="0.140625" style="264" customWidth="1"/>
    <col min="7676" max="7676" width="2.7109375" style="264" customWidth="1"/>
    <col min="7677" max="7677" width="18.5703125" style="264" customWidth="1"/>
    <col min="7678" max="7678" width="1.28515625" style="264" customWidth="1"/>
    <col min="7679" max="7679" width="22.85546875" style="264" customWidth="1"/>
    <col min="7680" max="7680" width="9.42578125" style="264" bestFit="1" customWidth="1"/>
    <col min="7681" max="7681" width="1.5703125" style="264" customWidth="1"/>
    <col min="7682" max="7682" width="10.5703125" style="264" customWidth="1"/>
    <col min="7683" max="7683" width="9.28515625" style="264" customWidth="1"/>
    <col min="7684" max="7684" width="1.5703125" style="264" customWidth="1"/>
    <col min="7685" max="7685" width="10.5703125" style="264" customWidth="1"/>
    <col min="7686" max="7686" width="9.5703125" style="264" customWidth="1"/>
    <col min="7687" max="7687" width="1.5703125" style="264" customWidth="1"/>
    <col min="7688" max="7688" width="9.5703125" style="264" customWidth="1"/>
    <col min="7689" max="7689" width="12" style="264" bestFit="1" customWidth="1"/>
    <col min="7690" max="7690" width="13.42578125" style="264" bestFit="1" customWidth="1"/>
    <col min="7691" max="7691" width="12" style="264" bestFit="1" customWidth="1"/>
    <col min="7692" max="7930" width="11.42578125" style="264"/>
    <col min="7931" max="7931" width="0.140625" style="264" customWidth="1"/>
    <col min="7932" max="7932" width="2.7109375" style="264" customWidth="1"/>
    <col min="7933" max="7933" width="18.5703125" style="264" customWidth="1"/>
    <col min="7934" max="7934" width="1.28515625" style="264" customWidth="1"/>
    <col min="7935" max="7935" width="22.85546875" style="264" customWidth="1"/>
    <col min="7936" max="7936" width="9.42578125" style="264" bestFit="1" customWidth="1"/>
    <col min="7937" max="7937" width="1.5703125" style="264" customWidth="1"/>
    <col min="7938" max="7938" width="10.5703125" style="264" customWidth="1"/>
    <col min="7939" max="7939" width="9.28515625" style="264" customWidth="1"/>
    <col min="7940" max="7940" width="1.5703125" style="264" customWidth="1"/>
    <col min="7941" max="7941" width="10.5703125" style="264" customWidth="1"/>
    <col min="7942" max="7942" width="9.5703125" style="264" customWidth="1"/>
    <col min="7943" max="7943" width="1.5703125" style="264" customWidth="1"/>
    <col min="7944" max="7944" width="9.5703125" style="264" customWidth="1"/>
    <col min="7945" max="7945" width="12" style="264" bestFit="1" customWidth="1"/>
    <col min="7946" max="7946" width="13.42578125" style="264" bestFit="1" customWidth="1"/>
    <col min="7947" max="7947" width="12" style="264" bestFit="1" customWidth="1"/>
    <col min="7948" max="8186" width="11.42578125" style="264"/>
    <col min="8187" max="8187" width="0.140625" style="264" customWidth="1"/>
    <col min="8188" max="8188" width="2.7109375" style="264" customWidth="1"/>
    <col min="8189" max="8189" width="18.5703125" style="264" customWidth="1"/>
    <col min="8190" max="8190" width="1.28515625" style="264" customWidth="1"/>
    <col min="8191" max="8191" width="22.85546875" style="264" customWidth="1"/>
    <col min="8192" max="8192" width="9.42578125" style="264" bestFit="1" customWidth="1"/>
    <col min="8193" max="8193" width="1.5703125" style="264" customWidth="1"/>
    <col min="8194" max="8194" width="10.5703125" style="264" customWidth="1"/>
    <col min="8195" max="8195" width="9.28515625" style="264" customWidth="1"/>
    <col min="8196" max="8196" width="1.5703125" style="264" customWidth="1"/>
    <col min="8197" max="8197" width="10.5703125" style="264" customWidth="1"/>
    <col min="8198" max="8198" width="9.5703125" style="264" customWidth="1"/>
    <col min="8199" max="8199" width="1.5703125" style="264" customWidth="1"/>
    <col min="8200" max="8200" width="9.5703125" style="264" customWidth="1"/>
    <col min="8201" max="8201" width="12" style="264" bestFit="1" customWidth="1"/>
    <col min="8202" max="8202" width="13.42578125" style="264" bestFit="1" customWidth="1"/>
    <col min="8203" max="8203" width="12" style="264" bestFit="1" customWidth="1"/>
    <col min="8204" max="8442" width="11.42578125" style="264"/>
    <col min="8443" max="8443" width="0.140625" style="264" customWidth="1"/>
    <col min="8444" max="8444" width="2.7109375" style="264" customWidth="1"/>
    <col min="8445" max="8445" width="18.5703125" style="264" customWidth="1"/>
    <col min="8446" max="8446" width="1.28515625" style="264" customWidth="1"/>
    <col min="8447" max="8447" width="22.85546875" style="264" customWidth="1"/>
    <col min="8448" max="8448" width="9.42578125" style="264" bestFit="1" customWidth="1"/>
    <col min="8449" max="8449" width="1.5703125" style="264" customWidth="1"/>
    <col min="8450" max="8450" width="10.5703125" style="264" customWidth="1"/>
    <col min="8451" max="8451" width="9.28515625" style="264" customWidth="1"/>
    <col min="8452" max="8452" width="1.5703125" style="264" customWidth="1"/>
    <col min="8453" max="8453" width="10.5703125" style="264" customWidth="1"/>
    <col min="8454" max="8454" width="9.5703125" style="264" customWidth="1"/>
    <col min="8455" max="8455" width="1.5703125" style="264" customWidth="1"/>
    <col min="8456" max="8456" width="9.5703125" style="264" customWidth="1"/>
    <col min="8457" max="8457" width="12" style="264" bestFit="1" customWidth="1"/>
    <col min="8458" max="8458" width="13.42578125" style="264" bestFit="1" customWidth="1"/>
    <col min="8459" max="8459" width="12" style="264" bestFit="1" customWidth="1"/>
    <col min="8460" max="8698" width="11.42578125" style="264"/>
    <col min="8699" max="8699" width="0.140625" style="264" customWidth="1"/>
    <col min="8700" max="8700" width="2.7109375" style="264" customWidth="1"/>
    <col min="8701" max="8701" width="18.5703125" style="264" customWidth="1"/>
    <col min="8702" max="8702" width="1.28515625" style="264" customWidth="1"/>
    <col min="8703" max="8703" width="22.85546875" style="264" customWidth="1"/>
    <col min="8704" max="8704" width="9.42578125" style="264" bestFit="1" customWidth="1"/>
    <col min="8705" max="8705" width="1.5703125" style="264" customWidth="1"/>
    <col min="8706" max="8706" width="10.5703125" style="264" customWidth="1"/>
    <col min="8707" max="8707" width="9.28515625" style="264" customWidth="1"/>
    <col min="8708" max="8708" width="1.5703125" style="264" customWidth="1"/>
    <col min="8709" max="8709" width="10.5703125" style="264" customWidth="1"/>
    <col min="8710" max="8710" width="9.5703125" style="264" customWidth="1"/>
    <col min="8711" max="8711" width="1.5703125" style="264" customWidth="1"/>
    <col min="8712" max="8712" width="9.5703125" style="264" customWidth="1"/>
    <col min="8713" max="8713" width="12" style="264" bestFit="1" customWidth="1"/>
    <col min="8714" max="8714" width="13.42578125" style="264" bestFit="1" customWidth="1"/>
    <col min="8715" max="8715" width="12" style="264" bestFit="1" customWidth="1"/>
    <col min="8716" max="8954" width="11.42578125" style="264"/>
    <col min="8955" max="8955" width="0.140625" style="264" customWidth="1"/>
    <col min="8956" max="8956" width="2.7109375" style="264" customWidth="1"/>
    <col min="8957" max="8957" width="18.5703125" style="264" customWidth="1"/>
    <col min="8958" max="8958" width="1.28515625" style="264" customWidth="1"/>
    <col min="8959" max="8959" width="22.85546875" style="264" customWidth="1"/>
    <col min="8960" max="8960" width="9.42578125" style="264" bestFit="1" customWidth="1"/>
    <col min="8961" max="8961" width="1.5703125" style="264" customWidth="1"/>
    <col min="8962" max="8962" width="10.5703125" style="264" customWidth="1"/>
    <col min="8963" max="8963" width="9.28515625" style="264" customWidth="1"/>
    <col min="8964" max="8964" width="1.5703125" style="264" customWidth="1"/>
    <col min="8965" max="8965" width="10.5703125" style="264" customWidth="1"/>
    <col min="8966" max="8966" width="9.5703125" style="264" customWidth="1"/>
    <col min="8967" max="8967" width="1.5703125" style="264" customWidth="1"/>
    <col min="8968" max="8968" width="9.5703125" style="264" customWidth="1"/>
    <col min="8969" max="8969" width="12" style="264" bestFit="1" customWidth="1"/>
    <col min="8970" max="8970" width="13.42578125" style="264" bestFit="1" customWidth="1"/>
    <col min="8971" max="8971" width="12" style="264" bestFit="1" customWidth="1"/>
    <col min="8972" max="9210" width="11.42578125" style="264"/>
    <col min="9211" max="9211" width="0.140625" style="264" customWidth="1"/>
    <col min="9212" max="9212" width="2.7109375" style="264" customWidth="1"/>
    <col min="9213" max="9213" width="18.5703125" style="264" customWidth="1"/>
    <col min="9214" max="9214" width="1.28515625" style="264" customWidth="1"/>
    <col min="9215" max="9215" width="22.85546875" style="264" customWidth="1"/>
    <col min="9216" max="9216" width="9.42578125" style="264" bestFit="1" customWidth="1"/>
    <col min="9217" max="9217" width="1.5703125" style="264" customWidth="1"/>
    <col min="9218" max="9218" width="10.5703125" style="264" customWidth="1"/>
    <col min="9219" max="9219" width="9.28515625" style="264" customWidth="1"/>
    <col min="9220" max="9220" width="1.5703125" style="264" customWidth="1"/>
    <col min="9221" max="9221" width="10.5703125" style="264" customWidth="1"/>
    <col min="9222" max="9222" width="9.5703125" style="264" customWidth="1"/>
    <col min="9223" max="9223" width="1.5703125" style="264" customWidth="1"/>
    <col min="9224" max="9224" width="9.5703125" style="264" customWidth="1"/>
    <col min="9225" max="9225" width="12" style="264" bestFit="1" customWidth="1"/>
    <col min="9226" max="9226" width="13.42578125" style="264" bestFit="1" customWidth="1"/>
    <col min="9227" max="9227" width="12" style="264" bestFit="1" customWidth="1"/>
    <col min="9228" max="9466" width="11.42578125" style="264"/>
    <col min="9467" max="9467" width="0.140625" style="264" customWidth="1"/>
    <col min="9468" max="9468" width="2.7109375" style="264" customWidth="1"/>
    <col min="9469" max="9469" width="18.5703125" style="264" customWidth="1"/>
    <col min="9470" max="9470" width="1.28515625" style="264" customWidth="1"/>
    <col min="9471" max="9471" width="22.85546875" style="264" customWidth="1"/>
    <col min="9472" max="9472" width="9.42578125" style="264" bestFit="1" customWidth="1"/>
    <col min="9473" max="9473" width="1.5703125" style="264" customWidth="1"/>
    <col min="9474" max="9474" width="10.5703125" style="264" customWidth="1"/>
    <col min="9475" max="9475" width="9.28515625" style="264" customWidth="1"/>
    <col min="9476" max="9476" width="1.5703125" style="264" customWidth="1"/>
    <col min="9477" max="9477" width="10.5703125" style="264" customWidth="1"/>
    <col min="9478" max="9478" width="9.5703125" style="264" customWidth="1"/>
    <col min="9479" max="9479" width="1.5703125" style="264" customWidth="1"/>
    <col min="9480" max="9480" width="9.5703125" style="264" customWidth="1"/>
    <col min="9481" max="9481" width="12" style="264" bestFit="1" customWidth="1"/>
    <col min="9482" max="9482" width="13.42578125" style="264" bestFit="1" customWidth="1"/>
    <col min="9483" max="9483" width="12" style="264" bestFit="1" customWidth="1"/>
    <col min="9484" max="9722" width="11.42578125" style="264"/>
    <col min="9723" max="9723" width="0.140625" style="264" customWidth="1"/>
    <col min="9724" max="9724" width="2.7109375" style="264" customWidth="1"/>
    <col min="9725" max="9725" width="18.5703125" style="264" customWidth="1"/>
    <col min="9726" max="9726" width="1.28515625" style="264" customWidth="1"/>
    <col min="9727" max="9727" width="22.85546875" style="264" customWidth="1"/>
    <col min="9728" max="9728" width="9.42578125" style="264" bestFit="1" customWidth="1"/>
    <col min="9729" max="9729" width="1.5703125" style="264" customWidth="1"/>
    <col min="9730" max="9730" width="10.5703125" style="264" customWidth="1"/>
    <col min="9731" max="9731" width="9.28515625" style="264" customWidth="1"/>
    <col min="9732" max="9732" width="1.5703125" style="264" customWidth="1"/>
    <col min="9733" max="9733" width="10.5703125" style="264" customWidth="1"/>
    <col min="9734" max="9734" width="9.5703125" style="264" customWidth="1"/>
    <col min="9735" max="9735" width="1.5703125" style="264" customWidth="1"/>
    <col min="9736" max="9736" width="9.5703125" style="264" customWidth="1"/>
    <col min="9737" max="9737" width="12" style="264" bestFit="1" customWidth="1"/>
    <col min="9738" max="9738" width="13.42578125" style="264" bestFit="1" customWidth="1"/>
    <col min="9739" max="9739" width="12" style="264" bestFit="1" customWidth="1"/>
    <col min="9740" max="9978" width="11.42578125" style="264"/>
    <col min="9979" max="9979" width="0.140625" style="264" customWidth="1"/>
    <col min="9980" max="9980" width="2.7109375" style="264" customWidth="1"/>
    <col min="9981" max="9981" width="18.5703125" style="264" customWidth="1"/>
    <col min="9982" max="9982" width="1.28515625" style="264" customWidth="1"/>
    <col min="9983" max="9983" width="22.85546875" style="264" customWidth="1"/>
    <col min="9984" max="9984" width="9.42578125" style="264" bestFit="1" customWidth="1"/>
    <col min="9985" max="9985" width="1.5703125" style="264" customWidth="1"/>
    <col min="9986" max="9986" width="10.5703125" style="264" customWidth="1"/>
    <col min="9987" max="9987" width="9.28515625" style="264" customWidth="1"/>
    <col min="9988" max="9988" width="1.5703125" style="264" customWidth="1"/>
    <col min="9989" max="9989" width="10.5703125" style="264" customWidth="1"/>
    <col min="9990" max="9990" width="9.5703125" style="264" customWidth="1"/>
    <col min="9991" max="9991" width="1.5703125" style="264" customWidth="1"/>
    <col min="9992" max="9992" width="9.5703125" style="264" customWidth="1"/>
    <col min="9993" max="9993" width="12" style="264" bestFit="1" customWidth="1"/>
    <col min="9994" max="9994" width="13.42578125" style="264" bestFit="1" customWidth="1"/>
    <col min="9995" max="9995" width="12" style="264" bestFit="1" customWidth="1"/>
    <col min="9996" max="10234" width="11.42578125" style="264"/>
    <col min="10235" max="10235" width="0.140625" style="264" customWidth="1"/>
    <col min="10236" max="10236" width="2.7109375" style="264" customWidth="1"/>
    <col min="10237" max="10237" width="18.5703125" style="264" customWidth="1"/>
    <col min="10238" max="10238" width="1.28515625" style="264" customWidth="1"/>
    <col min="10239" max="10239" width="22.85546875" style="264" customWidth="1"/>
    <col min="10240" max="10240" width="9.42578125" style="264" bestFit="1" customWidth="1"/>
    <col min="10241" max="10241" width="1.5703125" style="264" customWidth="1"/>
    <col min="10242" max="10242" width="10.5703125" style="264" customWidth="1"/>
    <col min="10243" max="10243" width="9.28515625" style="264" customWidth="1"/>
    <col min="10244" max="10244" width="1.5703125" style="264" customWidth="1"/>
    <col min="10245" max="10245" width="10.5703125" style="264" customWidth="1"/>
    <col min="10246" max="10246" width="9.5703125" style="264" customWidth="1"/>
    <col min="10247" max="10247" width="1.5703125" style="264" customWidth="1"/>
    <col min="10248" max="10248" width="9.5703125" style="264" customWidth="1"/>
    <col min="10249" max="10249" width="12" style="264" bestFit="1" customWidth="1"/>
    <col min="10250" max="10250" width="13.42578125" style="264" bestFit="1" customWidth="1"/>
    <col min="10251" max="10251" width="12" style="264" bestFit="1" customWidth="1"/>
    <col min="10252" max="10490" width="11.42578125" style="264"/>
    <col min="10491" max="10491" width="0.140625" style="264" customWidth="1"/>
    <col min="10492" max="10492" width="2.7109375" style="264" customWidth="1"/>
    <col min="10493" max="10493" width="18.5703125" style="264" customWidth="1"/>
    <col min="10494" max="10494" width="1.28515625" style="264" customWidth="1"/>
    <col min="10495" max="10495" width="22.85546875" style="264" customWidth="1"/>
    <col min="10496" max="10496" width="9.42578125" style="264" bestFit="1" customWidth="1"/>
    <col min="10497" max="10497" width="1.5703125" style="264" customWidth="1"/>
    <col min="10498" max="10498" width="10.5703125" style="264" customWidth="1"/>
    <col min="10499" max="10499" width="9.28515625" style="264" customWidth="1"/>
    <col min="10500" max="10500" width="1.5703125" style="264" customWidth="1"/>
    <col min="10501" max="10501" width="10.5703125" style="264" customWidth="1"/>
    <col min="10502" max="10502" width="9.5703125" style="264" customWidth="1"/>
    <col min="10503" max="10503" width="1.5703125" style="264" customWidth="1"/>
    <col min="10504" max="10504" width="9.5703125" style="264" customWidth="1"/>
    <col min="10505" max="10505" width="12" style="264" bestFit="1" customWidth="1"/>
    <col min="10506" max="10506" width="13.42578125" style="264" bestFit="1" customWidth="1"/>
    <col min="10507" max="10507" width="12" style="264" bestFit="1" customWidth="1"/>
    <col min="10508" max="10746" width="11.42578125" style="264"/>
    <col min="10747" max="10747" width="0.140625" style="264" customWidth="1"/>
    <col min="10748" max="10748" width="2.7109375" style="264" customWidth="1"/>
    <col min="10749" max="10749" width="18.5703125" style="264" customWidth="1"/>
    <col min="10750" max="10750" width="1.28515625" style="264" customWidth="1"/>
    <col min="10751" max="10751" width="22.85546875" style="264" customWidth="1"/>
    <col min="10752" max="10752" width="9.42578125" style="264" bestFit="1" customWidth="1"/>
    <col min="10753" max="10753" width="1.5703125" style="264" customWidth="1"/>
    <col min="10754" max="10754" width="10.5703125" style="264" customWidth="1"/>
    <col min="10755" max="10755" width="9.28515625" style="264" customWidth="1"/>
    <col min="10756" max="10756" width="1.5703125" style="264" customWidth="1"/>
    <col min="10757" max="10757" width="10.5703125" style="264" customWidth="1"/>
    <col min="10758" max="10758" width="9.5703125" style="264" customWidth="1"/>
    <col min="10759" max="10759" width="1.5703125" style="264" customWidth="1"/>
    <col min="10760" max="10760" width="9.5703125" style="264" customWidth="1"/>
    <col min="10761" max="10761" width="12" style="264" bestFit="1" customWidth="1"/>
    <col min="10762" max="10762" width="13.42578125" style="264" bestFit="1" customWidth="1"/>
    <col min="10763" max="10763" width="12" style="264" bestFit="1" customWidth="1"/>
    <col min="10764" max="11002" width="11.42578125" style="264"/>
    <col min="11003" max="11003" width="0.140625" style="264" customWidth="1"/>
    <col min="11004" max="11004" width="2.7109375" style="264" customWidth="1"/>
    <col min="11005" max="11005" width="18.5703125" style="264" customWidth="1"/>
    <col min="11006" max="11006" width="1.28515625" style="264" customWidth="1"/>
    <col min="11007" max="11007" width="22.85546875" style="264" customWidth="1"/>
    <col min="11008" max="11008" width="9.42578125" style="264" bestFit="1" customWidth="1"/>
    <col min="11009" max="11009" width="1.5703125" style="264" customWidth="1"/>
    <col min="11010" max="11010" width="10.5703125" style="264" customWidth="1"/>
    <col min="11011" max="11011" width="9.28515625" style="264" customWidth="1"/>
    <col min="11012" max="11012" width="1.5703125" style="264" customWidth="1"/>
    <col min="11013" max="11013" width="10.5703125" style="264" customWidth="1"/>
    <col min="11014" max="11014" width="9.5703125" style="264" customWidth="1"/>
    <col min="11015" max="11015" width="1.5703125" style="264" customWidth="1"/>
    <col min="11016" max="11016" width="9.5703125" style="264" customWidth="1"/>
    <col min="11017" max="11017" width="12" style="264" bestFit="1" customWidth="1"/>
    <col min="11018" max="11018" width="13.42578125" style="264" bestFit="1" customWidth="1"/>
    <col min="11019" max="11019" width="12" style="264" bestFit="1" customWidth="1"/>
    <col min="11020" max="11258" width="11.42578125" style="264"/>
    <col min="11259" max="11259" width="0.140625" style="264" customWidth="1"/>
    <col min="11260" max="11260" width="2.7109375" style="264" customWidth="1"/>
    <col min="11261" max="11261" width="18.5703125" style="264" customWidth="1"/>
    <col min="11262" max="11262" width="1.28515625" style="264" customWidth="1"/>
    <col min="11263" max="11263" width="22.85546875" style="264" customWidth="1"/>
    <col min="11264" max="11264" width="9.42578125" style="264" bestFit="1" customWidth="1"/>
    <col min="11265" max="11265" width="1.5703125" style="264" customWidth="1"/>
    <col min="11266" max="11266" width="10.5703125" style="264" customWidth="1"/>
    <col min="11267" max="11267" width="9.28515625" style="264" customWidth="1"/>
    <col min="11268" max="11268" width="1.5703125" style="264" customWidth="1"/>
    <col min="11269" max="11269" width="10.5703125" style="264" customWidth="1"/>
    <col min="11270" max="11270" width="9.5703125" style="264" customWidth="1"/>
    <col min="11271" max="11271" width="1.5703125" style="264" customWidth="1"/>
    <col min="11272" max="11272" width="9.5703125" style="264" customWidth="1"/>
    <col min="11273" max="11273" width="12" style="264" bestFit="1" customWidth="1"/>
    <col min="11274" max="11274" width="13.42578125" style="264" bestFit="1" customWidth="1"/>
    <col min="11275" max="11275" width="12" style="264" bestFit="1" customWidth="1"/>
    <col min="11276" max="11514" width="11.42578125" style="264"/>
    <col min="11515" max="11515" width="0.140625" style="264" customWidth="1"/>
    <col min="11516" max="11516" width="2.7109375" style="264" customWidth="1"/>
    <col min="11517" max="11517" width="18.5703125" style="264" customWidth="1"/>
    <col min="11518" max="11518" width="1.28515625" style="264" customWidth="1"/>
    <col min="11519" max="11519" width="22.85546875" style="264" customWidth="1"/>
    <col min="11520" max="11520" width="9.42578125" style="264" bestFit="1" customWidth="1"/>
    <col min="11521" max="11521" width="1.5703125" style="264" customWidth="1"/>
    <col min="11522" max="11522" width="10.5703125" style="264" customWidth="1"/>
    <col min="11523" max="11523" width="9.28515625" style="264" customWidth="1"/>
    <col min="11524" max="11524" width="1.5703125" style="264" customWidth="1"/>
    <col min="11525" max="11525" width="10.5703125" style="264" customWidth="1"/>
    <col min="11526" max="11526" width="9.5703125" style="264" customWidth="1"/>
    <col min="11527" max="11527" width="1.5703125" style="264" customWidth="1"/>
    <col min="11528" max="11528" width="9.5703125" style="264" customWidth="1"/>
    <col min="11529" max="11529" width="12" style="264" bestFit="1" customWidth="1"/>
    <col min="11530" max="11530" width="13.42578125" style="264" bestFit="1" customWidth="1"/>
    <col min="11531" max="11531" width="12" style="264" bestFit="1" customWidth="1"/>
    <col min="11532" max="11770" width="11.42578125" style="264"/>
    <col min="11771" max="11771" width="0.140625" style="264" customWidth="1"/>
    <col min="11772" max="11772" width="2.7109375" style="264" customWidth="1"/>
    <col min="11773" max="11773" width="18.5703125" style="264" customWidth="1"/>
    <col min="11774" max="11774" width="1.28515625" style="264" customWidth="1"/>
    <col min="11775" max="11775" width="22.85546875" style="264" customWidth="1"/>
    <col min="11776" max="11776" width="9.42578125" style="264" bestFit="1" customWidth="1"/>
    <col min="11777" max="11777" width="1.5703125" style="264" customWidth="1"/>
    <col min="11778" max="11778" width="10.5703125" style="264" customWidth="1"/>
    <col min="11779" max="11779" width="9.28515625" style="264" customWidth="1"/>
    <col min="11780" max="11780" width="1.5703125" style="264" customWidth="1"/>
    <col min="11781" max="11781" width="10.5703125" style="264" customWidth="1"/>
    <col min="11782" max="11782" width="9.5703125" style="264" customWidth="1"/>
    <col min="11783" max="11783" width="1.5703125" style="264" customWidth="1"/>
    <col min="11784" max="11784" width="9.5703125" style="264" customWidth="1"/>
    <col min="11785" max="11785" width="12" style="264" bestFit="1" customWidth="1"/>
    <col min="11786" max="11786" width="13.42578125" style="264" bestFit="1" customWidth="1"/>
    <col min="11787" max="11787" width="12" style="264" bestFit="1" customWidth="1"/>
    <col min="11788" max="12026" width="11.42578125" style="264"/>
    <col min="12027" max="12027" width="0.140625" style="264" customWidth="1"/>
    <col min="12028" max="12028" width="2.7109375" style="264" customWidth="1"/>
    <col min="12029" max="12029" width="18.5703125" style="264" customWidth="1"/>
    <col min="12030" max="12030" width="1.28515625" style="264" customWidth="1"/>
    <col min="12031" max="12031" width="22.85546875" style="264" customWidth="1"/>
    <col min="12032" max="12032" width="9.42578125" style="264" bestFit="1" customWidth="1"/>
    <col min="12033" max="12033" width="1.5703125" style="264" customWidth="1"/>
    <col min="12034" max="12034" width="10.5703125" style="264" customWidth="1"/>
    <col min="12035" max="12035" width="9.28515625" style="264" customWidth="1"/>
    <col min="12036" max="12036" width="1.5703125" style="264" customWidth="1"/>
    <col min="12037" max="12037" width="10.5703125" style="264" customWidth="1"/>
    <col min="12038" max="12038" width="9.5703125" style="264" customWidth="1"/>
    <col min="12039" max="12039" width="1.5703125" style="264" customWidth="1"/>
    <col min="12040" max="12040" width="9.5703125" style="264" customWidth="1"/>
    <col min="12041" max="12041" width="12" style="264" bestFit="1" customWidth="1"/>
    <col min="12042" max="12042" width="13.42578125" style="264" bestFit="1" customWidth="1"/>
    <col min="12043" max="12043" width="12" style="264" bestFit="1" customWidth="1"/>
    <col min="12044" max="12282" width="11.42578125" style="264"/>
    <col min="12283" max="12283" width="0.140625" style="264" customWidth="1"/>
    <col min="12284" max="12284" width="2.7109375" style="264" customWidth="1"/>
    <col min="12285" max="12285" width="18.5703125" style="264" customWidth="1"/>
    <col min="12286" max="12286" width="1.28515625" style="264" customWidth="1"/>
    <col min="12287" max="12287" width="22.85546875" style="264" customWidth="1"/>
    <col min="12288" max="12288" width="9.42578125" style="264" bestFit="1" customWidth="1"/>
    <col min="12289" max="12289" width="1.5703125" style="264" customWidth="1"/>
    <col min="12290" max="12290" width="10.5703125" style="264" customWidth="1"/>
    <col min="12291" max="12291" width="9.28515625" style="264" customWidth="1"/>
    <col min="12292" max="12292" width="1.5703125" style="264" customWidth="1"/>
    <col min="12293" max="12293" width="10.5703125" style="264" customWidth="1"/>
    <col min="12294" max="12294" width="9.5703125" style="264" customWidth="1"/>
    <col min="12295" max="12295" width="1.5703125" style="264" customWidth="1"/>
    <col min="12296" max="12296" width="9.5703125" style="264" customWidth="1"/>
    <col min="12297" max="12297" width="12" style="264" bestFit="1" customWidth="1"/>
    <col min="12298" max="12298" width="13.42578125" style="264" bestFit="1" customWidth="1"/>
    <col min="12299" max="12299" width="12" style="264" bestFit="1" customWidth="1"/>
    <col min="12300" max="12538" width="11.42578125" style="264"/>
    <col min="12539" max="12539" width="0.140625" style="264" customWidth="1"/>
    <col min="12540" max="12540" width="2.7109375" style="264" customWidth="1"/>
    <col min="12541" max="12541" width="18.5703125" style="264" customWidth="1"/>
    <col min="12542" max="12542" width="1.28515625" style="264" customWidth="1"/>
    <col min="12543" max="12543" width="22.85546875" style="264" customWidth="1"/>
    <col min="12544" max="12544" width="9.42578125" style="264" bestFit="1" customWidth="1"/>
    <col min="12545" max="12545" width="1.5703125" style="264" customWidth="1"/>
    <col min="12546" max="12546" width="10.5703125" style="264" customWidth="1"/>
    <col min="12547" max="12547" width="9.28515625" style="264" customWidth="1"/>
    <col min="12548" max="12548" width="1.5703125" style="264" customWidth="1"/>
    <col min="12549" max="12549" width="10.5703125" style="264" customWidth="1"/>
    <col min="12550" max="12550" width="9.5703125" style="264" customWidth="1"/>
    <col min="12551" max="12551" width="1.5703125" style="264" customWidth="1"/>
    <col min="12552" max="12552" width="9.5703125" style="264" customWidth="1"/>
    <col min="12553" max="12553" width="12" style="264" bestFit="1" customWidth="1"/>
    <col min="12554" max="12554" width="13.42578125" style="264" bestFit="1" customWidth="1"/>
    <col min="12555" max="12555" width="12" style="264" bestFit="1" customWidth="1"/>
    <col min="12556" max="12794" width="11.42578125" style="264"/>
    <col min="12795" max="12795" width="0.140625" style="264" customWidth="1"/>
    <col min="12796" max="12796" width="2.7109375" style="264" customWidth="1"/>
    <col min="12797" max="12797" width="18.5703125" style="264" customWidth="1"/>
    <col min="12798" max="12798" width="1.28515625" style="264" customWidth="1"/>
    <col min="12799" max="12799" width="22.85546875" style="264" customWidth="1"/>
    <col min="12800" max="12800" width="9.42578125" style="264" bestFit="1" customWidth="1"/>
    <col min="12801" max="12801" width="1.5703125" style="264" customWidth="1"/>
    <col min="12802" max="12802" width="10.5703125" style="264" customWidth="1"/>
    <col min="12803" max="12803" width="9.28515625" style="264" customWidth="1"/>
    <col min="12804" max="12804" width="1.5703125" style="264" customWidth="1"/>
    <col min="12805" max="12805" width="10.5703125" style="264" customWidth="1"/>
    <col min="12806" max="12806" width="9.5703125" style="264" customWidth="1"/>
    <col min="12807" max="12807" width="1.5703125" style="264" customWidth="1"/>
    <col min="12808" max="12808" width="9.5703125" style="264" customWidth="1"/>
    <col min="12809" max="12809" width="12" style="264" bestFit="1" customWidth="1"/>
    <col min="12810" max="12810" width="13.42578125" style="264" bestFit="1" customWidth="1"/>
    <col min="12811" max="12811" width="12" style="264" bestFit="1" customWidth="1"/>
    <col min="12812" max="13050" width="11.42578125" style="264"/>
    <col min="13051" max="13051" width="0.140625" style="264" customWidth="1"/>
    <col min="13052" max="13052" width="2.7109375" style="264" customWidth="1"/>
    <col min="13053" max="13053" width="18.5703125" style="264" customWidth="1"/>
    <col min="13054" max="13054" width="1.28515625" style="264" customWidth="1"/>
    <col min="13055" max="13055" width="22.85546875" style="264" customWidth="1"/>
    <col min="13056" max="13056" width="9.42578125" style="264" bestFit="1" customWidth="1"/>
    <col min="13057" max="13057" width="1.5703125" style="264" customWidth="1"/>
    <col min="13058" max="13058" width="10.5703125" style="264" customWidth="1"/>
    <col min="13059" max="13059" width="9.28515625" style="264" customWidth="1"/>
    <col min="13060" max="13060" width="1.5703125" style="264" customWidth="1"/>
    <col min="13061" max="13061" width="10.5703125" style="264" customWidth="1"/>
    <col min="13062" max="13062" width="9.5703125" style="264" customWidth="1"/>
    <col min="13063" max="13063" width="1.5703125" style="264" customWidth="1"/>
    <col min="13064" max="13064" width="9.5703125" style="264" customWidth="1"/>
    <col min="13065" max="13065" width="12" style="264" bestFit="1" customWidth="1"/>
    <col min="13066" max="13066" width="13.42578125" style="264" bestFit="1" customWidth="1"/>
    <col min="13067" max="13067" width="12" style="264" bestFit="1" customWidth="1"/>
    <col min="13068" max="13306" width="11.42578125" style="264"/>
    <col min="13307" max="13307" width="0.140625" style="264" customWidth="1"/>
    <col min="13308" max="13308" width="2.7109375" style="264" customWidth="1"/>
    <col min="13309" max="13309" width="18.5703125" style="264" customWidth="1"/>
    <col min="13310" max="13310" width="1.28515625" style="264" customWidth="1"/>
    <col min="13311" max="13311" width="22.85546875" style="264" customWidth="1"/>
    <col min="13312" max="13312" width="9.42578125" style="264" bestFit="1" customWidth="1"/>
    <col min="13313" max="13313" width="1.5703125" style="264" customWidth="1"/>
    <col min="13314" max="13314" width="10.5703125" style="264" customWidth="1"/>
    <col min="13315" max="13315" width="9.28515625" style="264" customWidth="1"/>
    <col min="13316" max="13316" width="1.5703125" style="264" customWidth="1"/>
    <col min="13317" max="13317" width="10.5703125" style="264" customWidth="1"/>
    <col min="13318" max="13318" width="9.5703125" style="264" customWidth="1"/>
    <col min="13319" max="13319" width="1.5703125" style="264" customWidth="1"/>
    <col min="13320" max="13320" width="9.5703125" style="264" customWidth="1"/>
    <col min="13321" max="13321" width="12" style="264" bestFit="1" customWidth="1"/>
    <col min="13322" max="13322" width="13.42578125" style="264" bestFit="1" customWidth="1"/>
    <col min="13323" max="13323" width="12" style="264" bestFit="1" customWidth="1"/>
    <col min="13324" max="13562" width="11.42578125" style="264"/>
    <col min="13563" max="13563" width="0.140625" style="264" customWidth="1"/>
    <col min="13564" max="13564" width="2.7109375" style="264" customWidth="1"/>
    <col min="13565" max="13565" width="18.5703125" style="264" customWidth="1"/>
    <col min="13566" max="13566" width="1.28515625" style="264" customWidth="1"/>
    <col min="13567" max="13567" width="22.85546875" style="264" customWidth="1"/>
    <col min="13568" max="13568" width="9.42578125" style="264" bestFit="1" customWidth="1"/>
    <col min="13569" max="13569" width="1.5703125" style="264" customWidth="1"/>
    <col min="13570" max="13570" width="10.5703125" style="264" customWidth="1"/>
    <col min="13571" max="13571" width="9.28515625" style="264" customWidth="1"/>
    <col min="13572" max="13572" width="1.5703125" style="264" customWidth="1"/>
    <col min="13573" max="13573" width="10.5703125" style="264" customWidth="1"/>
    <col min="13574" max="13574" width="9.5703125" style="264" customWidth="1"/>
    <col min="13575" max="13575" width="1.5703125" style="264" customWidth="1"/>
    <col min="13576" max="13576" width="9.5703125" style="264" customWidth="1"/>
    <col min="13577" max="13577" width="12" style="264" bestFit="1" customWidth="1"/>
    <col min="13578" max="13578" width="13.42578125" style="264" bestFit="1" customWidth="1"/>
    <col min="13579" max="13579" width="12" style="264" bestFit="1" customWidth="1"/>
    <col min="13580" max="13818" width="11.42578125" style="264"/>
    <col min="13819" max="13819" width="0.140625" style="264" customWidth="1"/>
    <col min="13820" max="13820" width="2.7109375" style="264" customWidth="1"/>
    <col min="13821" max="13821" width="18.5703125" style="264" customWidth="1"/>
    <col min="13822" max="13822" width="1.28515625" style="264" customWidth="1"/>
    <col min="13823" max="13823" width="22.85546875" style="264" customWidth="1"/>
    <col min="13824" max="13824" width="9.42578125" style="264" bestFit="1" customWidth="1"/>
    <col min="13825" max="13825" width="1.5703125" style="264" customWidth="1"/>
    <col min="13826" max="13826" width="10.5703125" style="264" customWidth="1"/>
    <col min="13827" max="13827" width="9.28515625" style="264" customWidth="1"/>
    <col min="13828" max="13828" width="1.5703125" style="264" customWidth="1"/>
    <col min="13829" max="13829" width="10.5703125" style="264" customWidth="1"/>
    <col min="13830" max="13830" width="9.5703125" style="264" customWidth="1"/>
    <col min="13831" max="13831" width="1.5703125" style="264" customWidth="1"/>
    <col min="13832" max="13832" width="9.5703125" style="264" customWidth="1"/>
    <col min="13833" max="13833" width="12" style="264" bestFit="1" customWidth="1"/>
    <col min="13834" max="13834" width="13.42578125" style="264" bestFit="1" customWidth="1"/>
    <col min="13835" max="13835" width="12" style="264" bestFit="1" customWidth="1"/>
    <col min="13836" max="14074" width="11.42578125" style="264"/>
    <col min="14075" max="14075" width="0.140625" style="264" customWidth="1"/>
    <col min="14076" max="14076" width="2.7109375" style="264" customWidth="1"/>
    <col min="14077" max="14077" width="18.5703125" style="264" customWidth="1"/>
    <col min="14078" max="14078" width="1.28515625" style="264" customWidth="1"/>
    <col min="14079" max="14079" width="22.85546875" style="264" customWidth="1"/>
    <col min="14080" max="14080" width="9.42578125" style="264" bestFit="1" customWidth="1"/>
    <col min="14081" max="14081" width="1.5703125" style="264" customWidth="1"/>
    <col min="14082" max="14082" width="10.5703125" style="264" customWidth="1"/>
    <col min="14083" max="14083" width="9.28515625" style="264" customWidth="1"/>
    <col min="14084" max="14084" width="1.5703125" style="264" customWidth="1"/>
    <col min="14085" max="14085" width="10.5703125" style="264" customWidth="1"/>
    <col min="14086" max="14086" width="9.5703125" style="264" customWidth="1"/>
    <col min="14087" max="14087" width="1.5703125" style="264" customWidth="1"/>
    <col min="14088" max="14088" width="9.5703125" style="264" customWidth="1"/>
    <col min="14089" max="14089" width="12" style="264" bestFit="1" customWidth="1"/>
    <col min="14090" max="14090" width="13.42578125" style="264" bestFit="1" customWidth="1"/>
    <col min="14091" max="14091" width="12" style="264" bestFit="1" customWidth="1"/>
    <col min="14092" max="14330" width="11.42578125" style="264"/>
    <col min="14331" max="14331" width="0.140625" style="264" customWidth="1"/>
    <col min="14332" max="14332" width="2.7109375" style="264" customWidth="1"/>
    <col min="14333" max="14333" width="18.5703125" style="264" customWidth="1"/>
    <col min="14334" max="14334" width="1.28515625" style="264" customWidth="1"/>
    <col min="14335" max="14335" width="22.85546875" style="264" customWidth="1"/>
    <col min="14336" max="14336" width="9.42578125" style="264" bestFit="1" customWidth="1"/>
    <col min="14337" max="14337" width="1.5703125" style="264" customWidth="1"/>
    <col min="14338" max="14338" width="10.5703125" style="264" customWidth="1"/>
    <col min="14339" max="14339" width="9.28515625" style="264" customWidth="1"/>
    <col min="14340" max="14340" width="1.5703125" style="264" customWidth="1"/>
    <col min="14341" max="14341" width="10.5703125" style="264" customWidth="1"/>
    <col min="14342" max="14342" width="9.5703125" style="264" customWidth="1"/>
    <col min="14343" max="14343" width="1.5703125" style="264" customWidth="1"/>
    <col min="14344" max="14344" width="9.5703125" style="264" customWidth="1"/>
    <col min="14345" max="14345" width="12" style="264" bestFit="1" customWidth="1"/>
    <col min="14346" max="14346" width="13.42578125" style="264" bestFit="1" customWidth="1"/>
    <col min="14347" max="14347" width="12" style="264" bestFit="1" customWidth="1"/>
    <col min="14348" max="14586" width="11.42578125" style="264"/>
    <col min="14587" max="14587" width="0.140625" style="264" customWidth="1"/>
    <col min="14588" max="14588" width="2.7109375" style="264" customWidth="1"/>
    <col min="14589" max="14589" width="18.5703125" style="264" customWidth="1"/>
    <col min="14590" max="14590" width="1.28515625" style="264" customWidth="1"/>
    <col min="14591" max="14591" width="22.85546875" style="264" customWidth="1"/>
    <col min="14592" max="14592" width="9.42578125" style="264" bestFit="1" customWidth="1"/>
    <col min="14593" max="14593" width="1.5703125" style="264" customWidth="1"/>
    <col min="14594" max="14594" width="10.5703125" style="264" customWidth="1"/>
    <col min="14595" max="14595" width="9.28515625" style="264" customWidth="1"/>
    <col min="14596" max="14596" width="1.5703125" style="264" customWidth="1"/>
    <col min="14597" max="14597" width="10.5703125" style="264" customWidth="1"/>
    <col min="14598" max="14598" width="9.5703125" style="264" customWidth="1"/>
    <col min="14599" max="14599" width="1.5703125" style="264" customWidth="1"/>
    <col min="14600" max="14600" width="9.5703125" style="264" customWidth="1"/>
    <col min="14601" max="14601" width="12" style="264" bestFit="1" customWidth="1"/>
    <col min="14602" max="14602" width="13.42578125" style="264" bestFit="1" customWidth="1"/>
    <col min="14603" max="14603" width="12" style="264" bestFit="1" customWidth="1"/>
    <col min="14604" max="14842" width="11.42578125" style="264"/>
    <col min="14843" max="14843" width="0.140625" style="264" customWidth="1"/>
    <col min="14844" max="14844" width="2.7109375" style="264" customWidth="1"/>
    <col min="14845" max="14845" width="18.5703125" style="264" customWidth="1"/>
    <col min="14846" max="14846" width="1.28515625" style="264" customWidth="1"/>
    <col min="14847" max="14847" width="22.85546875" style="264" customWidth="1"/>
    <col min="14848" max="14848" width="9.42578125" style="264" bestFit="1" customWidth="1"/>
    <col min="14849" max="14849" width="1.5703125" style="264" customWidth="1"/>
    <col min="14850" max="14850" width="10.5703125" style="264" customWidth="1"/>
    <col min="14851" max="14851" width="9.28515625" style="264" customWidth="1"/>
    <col min="14852" max="14852" width="1.5703125" style="264" customWidth="1"/>
    <col min="14853" max="14853" width="10.5703125" style="264" customWidth="1"/>
    <col min="14854" max="14854" width="9.5703125" style="264" customWidth="1"/>
    <col min="14855" max="14855" width="1.5703125" style="264" customWidth="1"/>
    <col min="14856" max="14856" width="9.5703125" style="264" customWidth="1"/>
    <col min="14857" max="14857" width="12" style="264" bestFit="1" customWidth="1"/>
    <col min="14858" max="14858" width="13.42578125" style="264" bestFit="1" customWidth="1"/>
    <col min="14859" max="14859" width="12" style="264" bestFit="1" customWidth="1"/>
    <col min="14860" max="15098" width="11.42578125" style="264"/>
    <col min="15099" max="15099" width="0.140625" style="264" customWidth="1"/>
    <col min="15100" max="15100" width="2.7109375" style="264" customWidth="1"/>
    <col min="15101" max="15101" width="18.5703125" style="264" customWidth="1"/>
    <col min="15102" max="15102" width="1.28515625" style="264" customWidth="1"/>
    <col min="15103" max="15103" width="22.85546875" style="264" customWidth="1"/>
    <col min="15104" max="15104" width="9.42578125" style="264" bestFit="1" customWidth="1"/>
    <col min="15105" max="15105" width="1.5703125" style="264" customWidth="1"/>
    <col min="15106" max="15106" width="10.5703125" style="264" customWidth="1"/>
    <col min="15107" max="15107" width="9.28515625" style="264" customWidth="1"/>
    <col min="15108" max="15108" width="1.5703125" style="264" customWidth="1"/>
    <col min="15109" max="15109" width="10.5703125" style="264" customWidth="1"/>
    <col min="15110" max="15110" width="9.5703125" style="264" customWidth="1"/>
    <col min="15111" max="15111" width="1.5703125" style="264" customWidth="1"/>
    <col min="15112" max="15112" width="9.5703125" style="264" customWidth="1"/>
    <col min="15113" max="15113" width="12" style="264" bestFit="1" customWidth="1"/>
    <col min="15114" max="15114" width="13.42578125" style="264" bestFit="1" customWidth="1"/>
    <col min="15115" max="15115" width="12" style="264" bestFit="1" customWidth="1"/>
    <col min="15116" max="15354" width="11.42578125" style="264"/>
    <col min="15355" max="15355" width="0.140625" style="264" customWidth="1"/>
    <col min="15356" max="15356" width="2.7109375" style="264" customWidth="1"/>
    <col min="15357" max="15357" width="18.5703125" style="264" customWidth="1"/>
    <col min="15358" max="15358" width="1.28515625" style="264" customWidth="1"/>
    <col min="15359" max="15359" width="22.85546875" style="264" customWidth="1"/>
    <col min="15360" max="15360" width="9.42578125" style="264" bestFit="1" customWidth="1"/>
    <col min="15361" max="15361" width="1.5703125" style="264" customWidth="1"/>
    <col min="15362" max="15362" width="10.5703125" style="264" customWidth="1"/>
    <col min="15363" max="15363" width="9.28515625" style="264" customWidth="1"/>
    <col min="15364" max="15364" width="1.5703125" style="264" customWidth="1"/>
    <col min="15365" max="15365" width="10.5703125" style="264" customWidth="1"/>
    <col min="15366" max="15366" width="9.5703125" style="264" customWidth="1"/>
    <col min="15367" max="15367" width="1.5703125" style="264" customWidth="1"/>
    <col min="15368" max="15368" width="9.5703125" style="264" customWidth="1"/>
    <col min="15369" max="15369" width="12" style="264" bestFit="1" customWidth="1"/>
    <col min="15370" max="15370" width="13.42578125" style="264" bestFit="1" customWidth="1"/>
    <col min="15371" max="15371" width="12" style="264" bestFit="1" customWidth="1"/>
    <col min="15372" max="15610" width="11.42578125" style="264"/>
    <col min="15611" max="15611" width="0.140625" style="264" customWidth="1"/>
    <col min="15612" max="15612" width="2.7109375" style="264" customWidth="1"/>
    <col min="15613" max="15613" width="18.5703125" style="264" customWidth="1"/>
    <col min="15614" max="15614" width="1.28515625" style="264" customWidth="1"/>
    <col min="15615" max="15615" width="22.85546875" style="264" customWidth="1"/>
    <col min="15616" max="15616" width="9.42578125" style="264" bestFit="1" customWidth="1"/>
    <col min="15617" max="15617" width="1.5703125" style="264" customWidth="1"/>
    <col min="15618" max="15618" width="10.5703125" style="264" customWidth="1"/>
    <col min="15619" max="15619" width="9.28515625" style="264" customWidth="1"/>
    <col min="15620" max="15620" width="1.5703125" style="264" customWidth="1"/>
    <col min="15621" max="15621" width="10.5703125" style="264" customWidth="1"/>
    <col min="15622" max="15622" width="9.5703125" style="264" customWidth="1"/>
    <col min="15623" max="15623" width="1.5703125" style="264" customWidth="1"/>
    <col min="15624" max="15624" width="9.5703125" style="264" customWidth="1"/>
    <col min="15625" max="15625" width="12" style="264" bestFit="1" customWidth="1"/>
    <col min="15626" max="15626" width="13.42578125" style="264" bestFit="1" customWidth="1"/>
    <col min="15627" max="15627" width="12" style="264" bestFit="1" customWidth="1"/>
    <col min="15628" max="15866" width="11.42578125" style="264"/>
    <col min="15867" max="15867" width="0.140625" style="264" customWidth="1"/>
    <col min="15868" max="15868" width="2.7109375" style="264" customWidth="1"/>
    <col min="15869" max="15869" width="18.5703125" style="264" customWidth="1"/>
    <col min="15870" max="15870" width="1.28515625" style="264" customWidth="1"/>
    <col min="15871" max="15871" width="22.85546875" style="264" customWidth="1"/>
    <col min="15872" max="15872" width="9.42578125" style="264" bestFit="1" customWidth="1"/>
    <col min="15873" max="15873" width="1.5703125" style="264" customWidth="1"/>
    <col min="15874" max="15874" width="10.5703125" style="264" customWidth="1"/>
    <col min="15875" max="15875" width="9.28515625" style="264" customWidth="1"/>
    <col min="15876" max="15876" width="1.5703125" style="264" customWidth="1"/>
    <col min="15877" max="15877" width="10.5703125" style="264" customWidth="1"/>
    <col min="15878" max="15878" width="9.5703125" style="264" customWidth="1"/>
    <col min="15879" max="15879" width="1.5703125" style="264" customWidth="1"/>
    <col min="15880" max="15880" width="9.5703125" style="264" customWidth="1"/>
    <col min="15881" max="15881" width="12" style="264" bestFit="1" customWidth="1"/>
    <col min="15882" max="15882" width="13.42578125" style="264" bestFit="1" customWidth="1"/>
    <col min="15883" max="15883" width="12" style="264" bestFit="1" customWidth="1"/>
    <col min="15884" max="16122" width="11.42578125" style="264"/>
    <col min="16123" max="16123" width="0.140625" style="264" customWidth="1"/>
    <col min="16124" max="16124" width="2.7109375" style="264" customWidth="1"/>
    <col min="16125" max="16125" width="18.5703125" style="264" customWidth="1"/>
    <col min="16126" max="16126" width="1.28515625" style="264" customWidth="1"/>
    <col min="16127" max="16127" width="22.85546875" style="264" customWidth="1"/>
    <col min="16128" max="16128" width="9.42578125" style="264" bestFit="1" customWidth="1"/>
    <col min="16129" max="16129" width="1.5703125" style="264" customWidth="1"/>
    <col min="16130" max="16130" width="10.5703125" style="264" customWidth="1"/>
    <col min="16131" max="16131" width="9.28515625" style="264" customWidth="1"/>
    <col min="16132" max="16132" width="1.5703125" style="264" customWidth="1"/>
    <col min="16133" max="16133" width="10.5703125" style="264" customWidth="1"/>
    <col min="16134" max="16134" width="9.5703125" style="264" customWidth="1"/>
    <col min="16135" max="16135" width="1.5703125" style="264" customWidth="1"/>
    <col min="16136" max="16136" width="9.5703125" style="264" customWidth="1"/>
    <col min="16137" max="16137" width="12" style="264" bestFit="1" customWidth="1"/>
    <col min="16138" max="16138" width="13.42578125" style="264" bestFit="1" customWidth="1"/>
    <col min="16139" max="16139" width="12" style="264" bestFit="1" customWidth="1"/>
    <col min="16140" max="16384" width="11.42578125" style="264"/>
  </cols>
  <sheetData>
    <row r="1" spans="2:14" ht="0.75" customHeight="1"/>
    <row r="2" spans="2:14" ht="21" customHeight="1">
      <c r="E2" s="265"/>
      <c r="K2" s="92" t="s">
        <v>50</v>
      </c>
    </row>
    <row r="3" spans="2:14" ht="15" customHeight="1">
      <c r="E3" s="1062" t="s">
        <v>176</v>
      </c>
      <c r="F3" s="1062"/>
      <c r="G3" s="1062"/>
      <c r="H3" s="1062"/>
      <c r="I3" s="1062"/>
      <c r="J3" s="1062"/>
      <c r="K3" s="1062"/>
    </row>
    <row r="4" spans="2:14" s="267" customFormat="1" ht="20.25" customHeight="1">
      <c r="B4" s="266"/>
      <c r="C4" s="6" t="str">
        <f>Indice!C4</f>
        <v>Producción de energía eléctrica</v>
      </c>
    </row>
    <row r="5" spans="2:14" s="267" customFormat="1" ht="12.75" customHeight="1">
      <c r="B5" s="266"/>
      <c r="C5" s="268"/>
    </row>
    <row r="6" spans="2:14" s="267" customFormat="1" ht="13.5" customHeight="1">
      <c r="B6" s="266"/>
      <c r="C6" s="269"/>
      <c r="D6" s="270"/>
      <c r="E6" s="270"/>
    </row>
    <row r="7" spans="2:14" s="267" customFormat="1" ht="12.75" customHeight="1">
      <c r="B7" s="266"/>
      <c r="C7" s="1066" t="s">
        <v>600</v>
      </c>
      <c r="D7" s="270"/>
      <c r="E7" s="271"/>
      <c r="F7" s="1072" t="s">
        <v>311</v>
      </c>
      <c r="G7" s="1072"/>
      <c r="H7" s="1072" t="s">
        <v>312</v>
      </c>
      <c r="I7" s="1072"/>
      <c r="J7" s="1072" t="s">
        <v>30</v>
      </c>
      <c r="K7" s="1073"/>
    </row>
    <row r="8" spans="2:14" s="267" customFormat="1" ht="12.75" customHeight="1">
      <c r="B8" s="266"/>
      <c r="C8" s="1066"/>
      <c r="D8" s="270"/>
      <c r="E8" s="271"/>
      <c r="F8" s="1074" t="s">
        <v>406</v>
      </c>
      <c r="G8" s="1074"/>
      <c r="H8" s="1074" t="s">
        <v>315</v>
      </c>
      <c r="I8" s="1074"/>
      <c r="J8" s="1074" t="s">
        <v>316</v>
      </c>
      <c r="K8" s="1074"/>
    </row>
    <row r="9" spans="2:14" s="267" customFormat="1" ht="12.75" customHeight="1">
      <c r="B9" s="266"/>
      <c r="C9" s="1066"/>
      <c r="D9" s="270"/>
      <c r="E9" s="272"/>
      <c r="F9" s="292" t="s">
        <v>11</v>
      </c>
      <c r="G9" s="292" t="s">
        <v>177</v>
      </c>
      <c r="H9" s="292" t="s">
        <v>11</v>
      </c>
      <c r="I9" s="292" t="s">
        <v>177</v>
      </c>
      <c r="J9" s="292" t="s">
        <v>11</v>
      </c>
      <c r="K9" s="292" t="s">
        <v>177</v>
      </c>
      <c r="L9" s="297"/>
      <c r="M9" s="297"/>
      <c r="N9" s="297"/>
    </row>
    <row r="10" spans="2:14" s="267" customFormat="1" ht="12.75" customHeight="1">
      <c r="B10" s="266"/>
      <c r="C10" s="1066"/>
      <c r="D10" s="270"/>
      <c r="E10" s="619" t="s">
        <v>317</v>
      </c>
      <c r="F10" s="620">
        <f>'Data 1'!E16</f>
        <v>20351.715999999993</v>
      </c>
      <c r="G10" s="612">
        <f>'Data 1'!F16</f>
        <v>4.6380840433641213</v>
      </c>
      <c r="H10" s="620">
        <f>'Data 1'!H16</f>
        <v>1.2630000000000001</v>
      </c>
      <c r="I10" s="612">
        <f>'Data 1'!I16</f>
        <v>0</v>
      </c>
      <c r="J10" s="620">
        <f>'Data 1'!K16</f>
        <v>20352.978999999992</v>
      </c>
      <c r="K10" s="612">
        <f>'Data 1'!L16</f>
        <v>4.6377828797439458</v>
      </c>
      <c r="L10" s="299"/>
      <c r="M10" s="297"/>
      <c r="N10" s="297"/>
    </row>
    <row r="11" spans="2:14" s="267" customFormat="1" ht="12.75" customHeight="1">
      <c r="B11" s="266"/>
      <c r="C11" s="1066"/>
      <c r="D11" s="270"/>
      <c r="E11" s="619" t="s">
        <v>3</v>
      </c>
      <c r="F11" s="620">
        <f>'Data 1'!E17</f>
        <v>7572.58</v>
      </c>
      <c r="G11" s="612">
        <f>'Data 1'!F17</f>
        <v>0</v>
      </c>
      <c r="H11" s="620" t="str">
        <f>'Data 1'!H17</f>
        <v>-</v>
      </c>
      <c r="I11" s="612" t="str">
        <f>'Data 1'!I17</f>
        <v>-</v>
      </c>
      <c r="J11" s="620">
        <f>'Data 1'!K17</f>
        <v>7572.58</v>
      </c>
      <c r="K11" s="612">
        <f>'Data 1'!L17</f>
        <v>0</v>
      </c>
      <c r="L11" s="297"/>
      <c r="M11" s="297"/>
      <c r="N11" s="297"/>
    </row>
    <row r="12" spans="2:14" s="267" customFormat="1" ht="12.75" customHeight="1">
      <c r="B12" s="266"/>
      <c r="D12" s="270"/>
      <c r="E12" s="619" t="s">
        <v>4</v>
      </c>
      <c r="F12" s="620">
        <f>'Data 1'!E18</f>
        <v>10468.02</v>
      </c>
      <c r="G12" s="612">
        <f>'Data 1'!F18</f>
        <v>0</v>
      </c>
      <c r="H12" s="620">
        <f>'Data 1'!H18</f>
        <v>468.4</v>
      </c>
      <c r="I12" s="612">
        <f>'Data 1'!I18</f>
        <v>0</v>
      </c>
      <c r="J12" s="620">
        <f>'Data 1'!K18</f>
        <v>10936.42</v>
      </c>
      <c r="K12" s="612">
        <f>'Data 1'!L18</f>
        <v>0</v>
      </c>
      <c r="L12" s="299"/>
      <c r="M12" s="297"/>
      <c r="N12" s="297"/>
    </row>
    <row r="13" spans="2:14" s="267" customFormat="1" ht="12.75" customHeight="1">
      <c r="B13" s="266"/>
      <c r="D13" s="270"/>
      <c r="E13" s="619" t="s">
        <v>82</v>
      </c>
      <c r="F13" s="620">
        <f>'Data 1'!E19</f>
        <v>0</v>
      </c>
      <c r="G13" s="612">
        <f>'Data 1'!F19</f>
        <v>-100</v>
      </c>
      <c r="H13" s="620">
        <f>'Data 1'!H19</f>
        <v>2490.0600000000004</v>
      </c>
      <c r="I13" s="612">
        <f>'Data 1'!I19</f>
        <v>-8.0318704619442016E-4</v>
      </c>
      <c r="J13" s="620">
        <f>'Data 1'!K19</f>
        <v>2490.0600000000004</v>
      </c>
      <c r="K13" s="612">
        <f>'Data 1'!L19</f>
        <v>-16.876084924556011</v>
      </c>
      <c r="L13" s="299"/>
      <c r="M13" s="297"/>
      <c r="N13" s="297"/>
    </row>
    <row r="14" spans="2:14" s="267" customFormat="1" ht="12.75" customHeight="1">
      <c r="B14" s="266"/>
      <c r="C14" s="273"/>
      <c r="D14" s="270"/>
      <c r="E14" s="619" t="s">
        <v>83</v>
      </c>
      <c r="F14" s="620">
        <f>'Data 1'!E20</f>
        <v>24947.71</v>
      </c>
      <c r="G14" s="612">
        <f>'Data 1'!F20</f>
        <v>0</v>
      </c>
      <c r="H14" s="620">
        <f>'Data 1'!H20</f>
        <v>1722.15</v>
      </c>
      <c r="I14" s="612">
        <f>'Data 1'!I20</f>
        <v>0</v>
      </c>
      <c r="J14" s="620">
        <f>'Data 1'!K20</f>
        <v>26669.86</v>
      </c>
      <c r="K14" s="612">
        <f>'Data 1'!L20</f>
        <v>0</v>
      </c>
      <c r="L14" s="299"/>
      <c r="M14" s="297"/>
      <c r="N14" s="297"/>
    </row>
    <row r="15" spans="2:14" s="267" customFormat="1" ht="12.75" customHeight="1">
      <c r="B15" s="266"/>
      <c r="C15" s="273"/>
      <c r="D15" s="270"/>
      <c r="E15" s="1049" t="s">
        <v>318</v>
      </c>
      <c r="F15" s="620" t="str">
        <f>'Data 1'!E21</f>
        <v>-</v>
      </c>
      <c r="G15" s="612" t="str">
        <f>'Data 1'!F21</f>
        <v>-</v>
      </c>
      <c r="H15" s="620">
        <f>'Data 1'!H21</f>
        <v>11.39</v>
      </c>
      <c r="I15" s="612">
        <f>'Data 1'!I21</f>
        <v>0</v>
      </c>
      <c r="J15" s="620">
        <f>'Data 1'!K21</f>
        <v>11.39</v>
      </c>
      <c r="K15" s="612">
        <f>'Data 1'!L21</f>
        <v>0</v>
      </c>
      <c r="L15" s="299"/>
      <c r="M15" s="297"/>
      <c r="N15" s="297"/>
    </row>
    <row r="16" spans="2:14" s="267" customFormat="1" ht="12.75" customHeight="1">
      <c r="B16" s="266"/>
      <c r="C16" s="273"/>
      <c r="D16" s="270"/>
      <c r="E16" s="619" t="s">
        <v>319</v>
      </c>
      <c r="F16" s="620">
        <f>'Data 1'!E22</f>
        <v>22864.240999999995</v>
      </c>
      <c r="G16" s="612">
        <f>'Data 1'!F22</f>
        <v>0</v>
      </c>
      <c r="H16" s="620">
        <f>'Data 1'!H22</f>
        <v>156.23999999999998</v>
      </c>
      <c r="I16" s="612">
        <f>'Data 1'!I22</f>
        <v>0</v>
      </c>
      <c r="J16" s="620">
        <f>'Data 1'!K22</f>
        <v>23020.480999999996</v>
      </c>
      <c r="K16" s="612">
        <f>'Data 1'!L22</f>
        <v>0</v>
      </c>
      <c r="L16" s="299"/>
      <c r="M16" s="297"/>
      <c r="N16" s="297"/>
    </row>
    <row r="17" spans="2:14" s="267" customFormat="1" ht="12.75" customHeight="1">
      <c r="B17" s="266"/>
      <c r="C17" s="273"/>
      <c r="D17" s="270"/>
      <c r="E17" s="619" t="s">
        <v>320</v>
      </c>
      <c r="F17" s="620">
        <f>'Data 1'!E23</f>
        <v>4420.38800000012</v>
      </c>
      <c r="G17" s="612">
        <f>'Data 1'!F23</f>
        <v>0.40366909128577433</v>
      </c>
      <c r="H17" s="620">
        <f>'Data 1'!H23</f>
        <v>243.81199999999939</v>
      </c>
      <c r="I17" s="612">
        <f>'Data 1'!I23</f>
        <v>0.29412127669201649</v>
      </c>
      <c r="J17" s="620">
        <f>'Data 1'!K23</f>
        <v>4664.200000000119</v>
      </c>
      <c r="K17" s="612">
        <f>'Data 1'!L23</f>
        <v>0.39793676449666471</v>
      </c>
      <c r="L17" s="299"/>
      <c r="M17" s="297"/>
      <c r="N17" s="297"/>
    </row>
    <row r="18" spans="2:14" s="267" customFormat="1" ht="12.75" customHeight="1">
      <c r="B18" s="266"/>
      <c r="C18" s="273"/>
      <c r="D18" s="270"/>
      <c r="E18" s="619" t="s">
        <v>321</v>
      </c>
      <c r="F18" s="620">
        <f>'Data 1'!E24</f>
        <v>2299.527</v>
      </c>
      <c r="G18" s="612">
        <f>'Data 1'!F24</f>
        <v>0</v>
      </c>
      <c r="H18" s="620" t="str">
        <f>'Data 1'!H24</f>
        <v>-</v>
      </c>
      <c r="I18" s="612" t="str">
        <f>'Data 1'!I24</f>
        <v>-</v>
      </c>
      <c r="J18" s="620">
        <f>'Data 1'!K24</f>
        <v>2299.527</v>
      </c>
      <c r="K18" s="612">
        <f>'Data 1'!L24</f>
        <v>0</v>
      </c>
      <c r="L18" s="299"/>
      <c r="M18" s="297"/>
      <c r="N18" s="297"/>
    </row>
    <row r="19" spans="2:14" s="267" customFormat="1" ht="12.75" customHeight="1">
      <c r="B19" s="266"/>
      <c r="C19" s="273"/>
      <c r="D19" s="270"/>
      <c r="E19" s="619" t="s">
        <v>631</v>
      </c>
      <c r="F19" s="620">
        <f>'Data 1'!E25</f>
        <v>741.68700000000013</v>
      </c>
      <c r="G19" s="612">
        <f>'Data 1'!F25</f>
        <v>-24.529048735938595</v>
      </c>
      <c r="H19" s="620">
        <f>'Data 1'!H25</f>
        <v>5.4979999999999993</v>
      </c>
      <c r="I19" s="612">
        <f>'Data 1'!I25</f>
        <v>0</v>
      </c>
      <c r="J19" s="620">
        <f>'Data 1'!K25</f>
        <v>747.18500000000017</v>
      </c>
      <c r="K19" s="612">
        <f>'Data 1'!L25</f>
        <v>-24.392583605449246</v>
      </c>
      <c r="L19" s="299"/>
      <c r="M19" s="297"/>
      <c r="N19" s="297"/>
    </row>
    <row r="20" spans="2:14" s="267" customFormat="1" ht="12.75" customHeight="1">
      <c r="B20" s="266"/>
      <c r="C20" s="273"/>
      <c r="D20" s="270"/>
      <c r="E20" s="619" t="s">
        <v>632</v>
      </c>
      <c r="F20" s="620">
        <f>'Data 1'!E26</f>
        <v>6683.8919999999989</v>
      </c>
      <c r="G20" s="612">
        <f>'Data 1'!F26</f>
        <v>-5.2055126352853591</v>
      </c>
      <c r="H20" s="620">
        <f>'Data 1'!H26</f>
        <v>44.014000000000003</v>
      </c>
      <c r="I20" s="612">
        <f>'Data 1'!I26</f>
        <v>-63.619381395579502</v>
      </c>
      <c r="J20" s="620">
        <f>'Data 1'!K26</f>
        <v>6727.905999999999</v>
      </c>
      <c r="K20" s="612">
        <f>'Data 1'!L26</f>
        <v>-6.1908883141466697</v>
      </c>
      <c r="L20" s="299"/>
      <c r="M20" s="297"/>
      <c r="N20" s="297"/>
    </row>
    <row r="21" spans="2:14" s="267" customFormat="1" ht="12.75" customHeight="1">
      <c r="B21" s="266"/>
      <c r="C21" s="273"/>
      <c r="D21" s="270"/>
      <c r="E21" s="619" t="s">
        <v>554</v>
      </c>
      <c r="F21" s="620">
        <f>'Data 1'!E27</f>
        <v>677.40600000000006</v>
      </c>
      <c r="G21" s="612" t="str">
        <f>'Data 1'!F27</f>
        <v>-</v>
      </c>
      <c r="H21" s="620">
        <f>'Data 1'!H27</f>
        <v>76.968000000000004</v>
      </c>
      <c r="I21" s="612" t="str">
        <f>'Data 1'!I27</f>
        <v>-</v>
      </c>
      <c r="J21" s="620">
        <f>'Data 1'!K27</f>
        <v>754.37400000000002</v>
      </c>
      <c r="K21" s="612" t="str">
        <f>'Data 1'!L27</f>
        <v>-</v>
      </c>
      <c r="L21" s="299"/>
      <c r="M21" s="297"/>
      <c r="N21" s="297"/>
    </row>
    <row r="22" spans="2:14" s="267" customFormat="1" ht="16.149999999999999" customHeight="1">
      <c r="B22" s="266"/>
      <c r="C22" s="269"/>
      <c r="D22" s="270"/>
      <c r="E22" s="623" t="s">
        <v>0</v>
      </c>
      <c r="F22" s="624">
        <f>SUM(F10:F21)</f>
        <v>101027.16700000012</v>
      </c>
      <c r="G22" s="625">
        <f>'Data 1'!F28</f>
        <v>0.48103848846978714</v>
      </c>
      <c r="H22" s="624">
        <f>SUM(H10:H21)</f>
        <v>5219.7949999999992</v>
      </c>
      <c r="I22" s="625">
        <f>'Data 1'!I28</f>
        <v>1.3316472188695805E-2</v>
      </c>
      <c r="J22" s="624">
        <f>SUM(J10:J21)</f>
        <v>106246.9620000001</v>
      </c>
      <c r="K22" s="625">
        <f>'Data 1'!L28</f>
        <v>0.45795766734737509</v>
      </c>
      <c r="L22" s="299"/>
      <c r="M22" s="297"/>
      <c r="N22" s="297"/>
    </row>
    <row r="23" spans="2:14" ht="16.149999999999999" customHeight="1">
      <c r="E23" s="1067" t="s">
        <v>633</v>
      </c>
      <c r="F23" s="1067"/>
      <c r="G23" s="1067"/>
      <c r="H23" s="1067"/>
      <c r="I23" s="1067"/>
      <c r="J23" s="1067"/>
      <c r="K23" s="1067"/>
      <c r="L23" s="298"/>
      <c r="M23" s="298"/>
      <c r="N23" s="298"/>
    </row>
    <row r="24" spans="2:14" ht="12.75" customHeight="1">
      <c r="E24" s="1071" t="s">
        <v>634</v>
      </c>
      <c r="F24" s="1071"/>
      <c r="G24" s="1071"/>
      <c r="H24" s="1071"/>
      <c r="I24" s="1071"/>
      <c r="J24" s="1071"/>
      <c r="K24" s="1071"/>
      <c r="L24" s="298"/>
      <c r="M24" s="298"/>
      <c r="N24" s="298"/>
    </row>
    <row r="25" spans="2:14" ht="12.75" customHeight="1">
      <c r="E25" s="1067" t="s">
        <v>635</v>
      </c>
      <c r="F25" s="1067"/>
      <c r="G25" s="1067"/>
      <c r="H25" s="1067"/>
      <c r="I25" s="1067"/>
      <c r="J25" s="1067"/>
      <c r="K25" s="1067"/>
    </row>
    <row r="26" spans="2:14" ht="23.25" customHeight="1">
      <c r="E26" s="1067" t="s">
        <v>474</v>
      </c>
      <c r="F26" s="1067"/>
      <c r="G26" s="1067"/>
      <c r="H26" s="1067"/>
      <c r="I26" s="1067"/>
      <c r="J26" s="1067"/>
      <c r="K26" s="1067"/>
    </row>
    <row r="28" spans="2:14">
      <c r="D28" s="274"/>
      <c r="E28" s="274"/>
      <c r="F28" s="275"/>
      <c r="G28" s="276"/>
      <c r="I28" s="277"/>
    </row>
    <row r="29" spans="2:14">
      <c r="D29" s="274"/>
      <c r="E29" s="274"/>
      <c r="F29" s="275"/>
      <c r="G29" s="276"/>
      <c r="I29" s="277"/>
    </row>
    <row r="30" spans="2:14">
      <c r="D30" s="274"/>
      <c r="E30" s="274"/>
      <c r="F30" s="275"/>
      <c r="G30" s="276"/>
      <c r="I30" s="277"/>
    </row>
    <row r="31" spans="2:14">
      <c r="D31" s="274"/>
      <c r="E31" s="274"/>
      <c r="F31" s="275"/>
      <c r="G31" s="276"/>
      <c r="I31" s="277"/>
    </row>
    <row r="32" spans="2:14">
      <c r="D32" s="274"/>
      <c r="E32" s="274"/>
      <c r="F32" s="275"/>
      <c r="G32" s="276"/>
      <c r="I32" s="277"/>
    </row>
    <row r="33" spans="4:9">
      <c r="D33" s="274"/>
      <c r="E33" s="274"/>
      <c r="F33" s="275"/>
      <c r="G33" s="276"/>
      <c r="I33" s="277"/>
    </row>
    <row r="34" spans="4:9">
      <c r="D34" s="274"/>
      <c r="E34" s="274"/>
      <c r="F34" s="275"/>
      <c r="G34" s="276"/>
      <c r="I34" s="277"/>
    </row>
    <row r="35" spans="4:9">
      <c r="D35" s="274"/>
      <c r="E35" s="274"/>
      <c r="F35" s="275"/>
      <c r="G35" s="276"/>
      <c r="I35" s="277"/>
    </row>
    <row r="36" spans="4:9">
      <c r="D36" s="274"/>
      <c r="E36" s="274"/>
      <c r="F36" s="275"/>
      <c r="G36" s="276"/>
      <c r="I36" s="277"/>
    </row>
    <row r="37" spans="4:9">
      <c r="D37" s="274"/>
      <c r="E37" s="274"/>
      <c r="F37" s="275"/>
      <c r="G37" s="276"/>
      <c r="I37" s="277"/>
    </row>
    <row r="38" spans="4:9">
      <c r="D38" s="274"/>
      <c r="E38" s="274"/>
      <c r="F38" s="275"/>
      <c r="G38" s="276"/>
      <c r="I38" s="277"/>
    </row>
    <row r="39" spans="4:9">
      <c r="D39" s="274"/>
      <c r="E39" s="274"/>
      <c r="F39" s="275"/>
      <c r="G39" s="274"/>
    </row>
    <row r="41" spans="4:9">
      <c r="E41" s="274"/>
      <c r="F41" s="279"/>
    </row>
  </sheetData>
  <mergeCells count="12">
    <mergeCell ref="C7:C11"/>
    <mergeCell ref="E3:K3"/>
    <mergeCell ref="E23:K23"/>
    <mergeCell ref="E26:K26"/>
    <mergeCell ref="E24:K24"/>
    <mergeCell ref="E25:K25"/>
    <mergeCell ref="F7:G7"/>
    <mergeCell ref="H7:I7"/>
    <mergeCell ref="J7:K7"/>
    <mergeCell ref="F8:G8"/>
    <mergeCell ref="H8:I8"/>
    <mergeCell ref="J8:K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2 I22" 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BR32"/>
  <sheetViews>
    <sheetView showGridLines="0" showRowColHeaders="0" showOutlineSymbols="0" zoomScaleNormal="100" workbookViewId="0"/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23.5703125" style="39" customWidth="1"/>
    <col min="6" max="7" width="8.7109375" style="39" customWidth="1"/>
    <col min="8" max="8" width="2.140625" style="39" customWidth="1"/>
    <col min="9" max="10" width="8.7109375" style="39" customWidth="1"/>
    <col min="11" max="11" width="2.5703125" style="39" customWidth="1"/>
    <col min="12" max="13" width="8.7109375" style="39" customWidth="1"/>
    <col min="14" max="14" width="2.5703125" style="39" customWidth="1"/>
    <col min="15" max="16" width="8.7109375" style="39" customWidth="1"/>
    <col min="17" max="256" width="11.42578125" style="39"/>
    <col min="257" max="257" width="0.140625" style="39" customWidth="1"/>
    <col min="258" max="258" width="2.7109375" style="39" customWidth="1"/>
    <col min="259" max="259" width="15.42578125" style="39" customWidth="1"/>
    <col min="260" max="260" width="1.28515625" style="39" customWidth="1"/>
    <col min="261" max="261" width="23.5703125" style="39" customWidth="1"/>
    <col min="262" max="263" width="8.7109375" style="39" customWidth="1"/>
    <col min="264" max="264" width="2.140625" style="39" customWidth="1"/>
    <col min="265" max="266" width="8.7109375" style="39" customWidth="1"/>
    <col min="267" max="267" width="2.5703125" style="39" customWidth="1"/>
    <col min="268" max="269" width="8.7109375" style="39" customWidth="1"/>
    <col min="270" max="270" width="2.5703125" style="39" customWidth="1"/>
    <col min="271" max="272" width="8.7109375" style="39" customWidth="1"/>
    <col min="273" max="512" width="11.42578125" style="39"/>
    <col min="513" max="513" width="0.140625" style="39" customWidth="1"/>
    <col min="514" max="514" width="2.7109375" style="39" customWidth="1"/>
    <col min="515" max="515" width="15.42578125" style="39" customWidth="1"/>
    <col min="516" max="516" width="1.28515625" style="39" customWidth="1"/>
    <col min="517" max="517" width="23.5703125" style="39" customWidth="1"/>
    <col min="518" max="519" width="8.7109375" style="39" customWidth="1"/>
    <col min="520" max="520" width="2.140625" style="39" customWidth="1"/>
    <col min="521" max="522" width="8.7109375" style="39" customWidth="1"/>
    <col min="523" max="523" width="2.5703125" style="39" customWidth="1"/>
    <col min="524" max="525" width="8.7109375" style="39" customWidth="1"/>
    <col min="526" max="526" width="2.5703125" style="39" customWidth="1"/>
    <col min="527" max="528" width="8.7109375" style="39" customWidth="1"/>
    <col min="529" max="768" width="11.42578125" style="39"/>
    <col min="769" max="769" width="0.140625" style="39" customWidth="1"/>
    <col min="770" max="770" width="2.7109375" style="39" customWidth="1"/>
    <col min="771" max="771" width="15.42578125" style="39" customWidth="1"/>
    <col min="772" max="772" width="1.28515625" style="39" customWidth="1"/>
    <col min="773" max="773" width="23.5703125" style="39" customWidth="1"/>
    <col min="774" max="775" width="8.7109375" style="39" customWidth="1"/>
    <col min="776" max="776" width="2.140625" style="39" customWidth="1"/>
    <col min="777" max="778" width="8.7109375" style="39" customWidth="1"/>
    <col min="779" max="779" width="2.5703125" style="39" customWidth="1"/>
    <col min="780" max="781" width="8.7109375" style="39" customWidth="1"/>
    <col min="782" max="782" width="2.5703125" style="39" customWidth="1"/>
    <col min="783" max="784" width="8.7109375" style="39" customWidth="1"/>
    <col min="785" max="1024" width="11.42578125" style="39"/>
    <col min="1025" max="1025" width="0.140625" style="39" customWidth="1"/>
    <col min="1026" max="1026" width="2.7109375" style="39" customWidth="1"/>
    <col min="1027" max="1027" width="15.42578125" style="39" customWidth="1"/>
    <col min="1028" max="1028" width="1.28515625" style="39" customWidth="1"/>
    <col min="1029" max="1029" width="23.5703125" style="39" customWidth="1"/>
    <col min="1030" max="1031" width="8.7109375" style="39" customWidth="1"/>
    <col min="1032" max="1032" width="2.140625" style="39" customWidth="1"/>
    <col min="1033" max="1034" width="8.7109375" style="39" customWidth="1"/>
    <col min="1035" max="1035" width="2.5703125" style="39" customWidth="1"/>
    <col min="1036" max="1037" width="8.7109375" style="39" customWidth="1"/>
    <col min="1038" max="1038" width="2.5703125" style="39" customWidth="1"/>
    <col min="1039" max="1040" width="8.7109375" style="39" customWidth="1"/>
    <col min="1041" max="1280" width="11.42578125" style="39"/>
    <col min="1281" max="1281" width="0.140625" style="39" customWidth="1"/>
    <col min="1282" max="1282" width="2.7109375" style="39" customWidth="1"/>
    <col min="1283" max="1283" width="15.42578125" style="39" customWidth="1"/>
    <col min="1284" max="1284" width="1.28515625" style="39" customWidth="1"/>
    <col min="1285" max="1285" width="23.5703125" style="39" customWidth="1"/>
    <col min="1286" max="1287" width="8.7109375" style="39" customWidth="1"/>
    <col min="1288" max="1288" width="2.140625" style="39" customWidth="1"/>
    <col min="1289" max="1290" width="8.7109375" style="39" customWidth="1"/>
    <col min="1291" max="1291" width="2.5703125" style="39" customWidth="1"/>
    <col min="1292" max="1293" width="8.7109375" style="39" customWidth="1"/>
    <col min="1294" max="1294" width="2.5703125" style="39" customWidth="1"/>
    <col min="1295" max="1296" width="8.7109375" style="39" customWidth="1"/>
    <col min="1297" max="1536" width="11.42578125" style="39"/>
    <col min="1537" max="1537" width="0.140625" style="39" customWidth="1"/>
    <col min="1538" max="1538" width="2.7109375" style="39" customWidth="1"/>
    <col min="1539" max="1539" width="15.42578125" style="39" customWidth="1"/>
    <col min="1540" max="1540" width="1.28515625" style="39" customWidth="1"/>
    <col min="1541" max="1541" width="23.5703125" style="39" customWidth="1"/>
    <col min="1542" max="1543" width="8.7109375" style="39" customWidth="1"/>
    <col min="1544" max="1544" width="2.140625" style="39" customWidth="1"/>
    <col min="1545" max="1546" width="8.7109375" style="39" customWidth="1"/>
    <col min="1547" max="1547" width="2.5703125" style="39" customWidth="1"/>
    <col min="1548" max="1549" width="8.7109375" style="39" customWidth="1"/>
    <col min="1550" max="1550" width="2.5703125" style="39" customWidth="1"/>
    <col min="1551" max="1552" width="8.7109375" style="39" customWidth="1"/>
    <col min="1553" max="1792" width="11.42578125" style="39"/>
    <col min="1793" max="1793" width="0.140625" style="39" customWidth="1"/>
    <col min="1794" max="1794" width="2.7109375" style="39" customWidth="1"/>
    <col min="1795" max="1795" width="15.42578125" style="39" customWidth="1"/>
    <col min="1796" max="1796" width="1.28515625" style="39" customWidth="1"/>
    <col min="1797" max="1797" width="23.5703125" style="39" customWidth="1"/>
    <col min="1798" max="1799" width="8.7109375" style="39" customWidth="1"/>
    <col min="1800" max="1800" width="2.140625" style="39" customWidth="1"/>
    <col min="1801" max="1802" width="8.7109375" style="39" customWidth="1"/>
    <col min="1803" max="1803" width="2.5703125" style="39" customWidth="1"/>
    <col min="1804" max="1805" width="8.7109375" style="39" customWidth="1"/>
    <col min="1806" max="1806" width="2.5703125" style="39" customWidth="1"/>
    <col min="1807" max="1808" width="8.7109375" style="39" customWidth="1"/>
    <col min="1809" max="2048" width="11.42578125" style="39"/>
    <col min="2049" max="2049" width="0.140625" style="39" customWidth="1"/>
    <col min="2050" max="2050" width="2.7109375" style="39" customWidth="1"/>
    <col min="2051" max="2051" width="15.42578125" style="39" customWidth="1"/>
    <col min="2052" max="2052" width="1.28515625" style="39" customWidth="1"/>
    <col min="2053" max="2053" width="23.5703125" style="39" customWidth="1"/>
    <col min="2054" max="2055" width="8.7109375" style="39" customWidth="1"/>
    <col min="2056" max="2056" width="2.140625" style="39" customWidth="1"/>
    <col min="2057" max="2058" width="8.7109375" style="39" customWidth="1"/>
    <col min="2059" max="2059" width="2.5703125" style="39" customWidth="1"/>
    <col min="2060" max="2061" width="8.7109375" style="39" customWidth="1"/>
    <col min="2062" max="2062" width="2.5703125" style="39" customWidth="1"/>
    <col min="2063" max="2064" width="8.7109375" style="39" customWidth="1"/>
    <col min="2065" max="2304" width="11.42578125" style="39"/>
    <col min="2305" max="2305" width="0.140625" style="39" customWidth="1"/>
    <col min="2306" max="2306" width="2.7109375" style="39" customWidth="1"/>
    <col min="2307" max="2307" width="15.42578125" style="39" customWidth="1"/>
    <col min="2308" max="2308" width="1.28515625" style="39" customWidth="1"/>
    <col min="2309" max="2309" width="23.5703125" style="39" customWidth="1"/>
    <col min="2310" max="2311" width="8.7109375" style="39" customWidth="1"/>
    <col min="2312" max="2312" width="2.140625" style="39" customWidth="1"/>
    <col min="2313" max="2314" width="8.7109375" style="39" customWidth="1"/>
    <col min="2315" max="2315" width="2.5703125" style="39" customWidth="1"/>
    <col min="2316" max="2317" width="8.7109375" style="39" customWidth="1"/>
    <col min="2318" max="2318" width="2.5703125" style="39" customWidth="1"/>
    <col min="2319" max="2320" width="8.7109375" style="39" customWidth="1"/>
    <col min="2321" max="2560" width="11.42578125" style="39"/>
    <col min="2561" max="2561" width="0.140625" style="39" customWidth="1"/>
    <col min="2562" max="2562" width="2.7109375" style="39" customWidth="1"/>
    <col min="2563" max="2563" width="15.42578125" style="39" customWidth="1"/>
    <col min="2564" max="2564" width="1.28515625" style="39" customWidth="1"/>
    <col min="2565" max="2565" width="23.5703125" style="39" customWidth="1"/>
    <col min="2566" max="2567" width="8.7109375" style="39" customWidth="1"/>
    <col min="2568" max="2568" width="2.140625" style="39" customWidth="1"/>
    <col min="2569" max="2570" width="8.7109375" style="39" customWidth="1"/>
    <col min="2571" max="2571" width="2.5703125" style="39" customWidth="1"/>
    <col min="2572" max="2573" width="8.7109375" style="39" customWidth="1"/>
    <col min="2574" max="2574" width="2.5703125" style="39" customWidth="1"/>
    <col min="2575" max="2576" width="8.7109375" style="39" customWidth="1"/>
    <col min="2577" max="2816" width="11.42578125" style="39"/>
    <col min="2817" max="2817" width="0.140625" style="39" customWidth="1"/>
    <col min="2818" max="2818" width="2.7109375" style="39" customWidth="1"/>
    <col min="2819" max="2819" width="15.42578125" style="39" customWidth="1"/>
    <col min="2820" max="2820" width="1.28515625" style="39" customWidth="1"/>
    <col min="2821" max="2821" width="23.5703125" style="39" customWidth="1"/>
    <col min="2822" max="2823" width="8.7109375" style="39" customWidth="1"/>
    <col min="2824" max="2824" width="2.140625" style="39" customWidth="1"/>
    <col min="2825" max="2826" width="8.7109375" style="39" customWidth="1"/>
    <col min="2827" max="2827" width="2.5703125" style="39" customWidth="1"/>
    <col min="2828" max="2829" width="8.7109375" style="39" customWidth="1"/>
    <col min="2830" max="2830" width="2.5703125" style="39" customWidth="1"/>
    <col min="2831" max="2832" width="8.7109375" style="39" customWidth="1"/>
    <col min="2833" max="3072" width="11.42578125" style="39"/>
    <col min="3073" max="3073" width="0.140625" style="39" customWidth="1"/>
    <col min="3074" max="3074" width="2.7109375" style="39" customWidth="1"/>
    <col min="3075" max="3075" width="15.42578125" style="39" customWidth="1"/>
    <col min="3076" max="3076" width="1.28515625" style="39" customWidth="1"/>
    <col min="3077" max="3077" width="23.5703125" style="39" customWidth="1"/>
    <col min="3078" max="3079" width="8.7109375" style="39" customWidth="1"/>
    <col min="3080" max="3080" width="2.140625" style="39" customWidth="1"/>
    <col min="3081" max="3082" width="8.7109375" style="39" customWidth="1"/>
    <col min="3083" max="3083" width="2.5703125" style="39" customWidth="1"/>
    <col min="3084" max="3085" width="8.7109375" style="39" customWidth="1"/>
    <col min="3086" max="3086" width="2.5703125" style="39" customWidth="1"/>
    <col min="3087" max="3088" width="8.7109375" style="39" customWidth="1"/>
    <col min="3089" max="3328" width="11.42578125" style="39"/>
    <col min="3329" max="3329" width="0.140625" style="39" customWidth="1"/>
    <col min="3330" max="3330" width="2.7109375" style="39" customWidth="1"/>
    <col min="3331" max="3331" width="15.42578125" style="39" customWidth="1"/>
    <col min="3332" max="3332" width="1.28515625" style="39" customWidth="1"/>
    <col min="3333" max="3333" width="23.5703125" style="39" customWidth="1"/>
    <col min="3334" max="3335" width="8.7109375" style="39" customWidth="1"/>
    <col min="3336" max="3336" width="2.140625" style="39" customWidth="1"/>
    <col min="3337" max="3338" width="8.7109375" style="39" customWidth="1"/>
    <col min="3339" max="3339" width="2.5703125" style="39" customWidth="1"/>
    <col min="3340" max="3341" width="8.7109375" style="39" customWidth="1"/>
    <col min="3342" max="3342" width="2.5703125" style="39" customWidth="1"/>
    <col min="3343" max="3344" width="8.7109375" style="39" customWidth="1"/>
    <col min="3345" max="3584" width="11.42578125" style="39"/>
    <col min="3585" max="3585" width="0.140625" style="39" customWidth="1"/>
    <col min="3586" max="3586" width="2.7109375" style="39" customWidth="1"/>
    <col min="3587" max="3587" width="15.42578125" style="39" customWidth="1"/>
    <col min="3588" max="3588" width="1.28515625" style="39" customWidth="1"/>
    <col min="3589" max="3589" width="23.5703125" style="39" customWidth="1"/>
    <col min="3590" max="3591" width="8.7109375" style="39" customWidth="1"/>
    <col min="3592" max="3592" width="2.140625" style="39" customWidth="1"/>
    <col min="3593" max="3594" width="8.7109375" style="39" customWidth="1"/>
    <col min="3595" max="3595" width="2.5703125" style="39" customWidth="1"/>
    <col min="3596" max="3597" width="8.7109375" style="39" customWidth="1"/>
    <col min="3598" max="3598" width="2.5703125" style="39" customWidth="1"/>
    <col min="3599" max="3600" width="8.7109375" style="39" customWidth="1"/>
    <col min="3601" max="3840" width="11.42578125" style="39"/>
    <col min="3841" max="3841" width="0.140625" style="39" customWidth="1"/>
    <col min="3842" max="3842" width="2.7109375" style="39" customWidth="1"/>
    <col min="3843" max="3843" width="15.42578125" style="39" customWidth="1"/>
    <col min="3844" max="3844" width="1.28515625" style="39" customWidth="1"/>
    <col min="3845" max="3845" width="23.5703125" style="39" customWidth="1"/>
    <col min="3846" max="3847" width="8.7109375" style="39" customWidth="1"/>
    <col min="3848" max="3848" width="2.140625" style="39" customWidth="1"/>
    <col min="3849" max="3850" width="8.7109375" style="39" customWidth="1"/>
    <col min="3851" max="3851" width="2.5703125" style="39" customWidth="1"/>
    <col min="3852" max="3853" width="8.7109375" style="39" customWidth="1"/>
    <col min="3854" max="3854" width="2.5703125" style="39" customWidth="1"/>
    <col min="3855" max="3856" width="8.7109375" style="39" customWidth="1"/>
    <col min="3857" max="4096" width="11.42578125" style="39"/>
    <col min="4097" max="4097" width="0.140625" style="39" customWidth="1"/>
    <col min="4098" max="4098" width="2.7109375" style="39" customWidth="1"/>
    <col min="4099" max="4099" width="15.42578125" style="39" customWidth="1"/>
    <col min="4100" max="4100" width="1.28515625" style="39" customWidth="1"/>
    <col min="4101" max="4101" width="23.5703125" style="39" customWidth="1"/>
    <col min="4102" max="4103" width="8.7109375" style="39" customWidth="1"/>
    <col min="4104" max="4104" width="2.140625" style="39" customWidth="1"/>
    <col min="4105" max="4106" width="8.7109375" style="39" customWidth="1"/>
    <col min="4107" max="4107" width="2.5703125" style="39" customWidth="1"/>
    <col min="4108" max="4109" width="8.7109375" style="39" customWidth="1"/>
    <col min="4110" max="4110" width="2.5703125" style="39" customWidth="1"/>
    <col min="4111" max="4112" width="8.7109375" style="39" customWidth="1"/>
    <col min="4113" max="4352" width="11.42578125" style="39"/>
    <col min="4353" max="4353" width="0.140625" style="39" customWidth="1"/>
    <col min="4354" max="4354" width="2.7109375" style="39" customWidth="1"/>
    <col min="4355" max="4355" width="15.42578125" style="39" customWidth="1"/>
    <col min="4356" max="4356" width="1.28515625" style="39" customWidth="1"/>
    <col min="4357" max="4357" width="23.5703125" style="39" customWidth="1"/>
    <col min="4358" max="4359" width="8.7109375" style="39" customWidth="1"/>
    <col min="4360" max="4360" width="2.140625" style="39" customWidth="1"/>
    <col min="4361" max="4362" width="8.7109375" style="39" customWidth="1"/>
    <col min="4363" max="4363" width="2.5703125" style="39" customWidth="1"/>
    <col min="4364" max="4365" width="8.7109375" style="39" customWidth="1"/>
    <col min="4366" max="4366" width="2.5703125" style="39" customWidth="1"/>
    <col min="4367" max="4368" width="8.7109375" style="39" customWidth="1"/>
    <col min="4369" max="4608" width="11.42578125" style="39"/>
    <col min="4609" max="4609" width="0.140625" style="39" customWidth="1"/>
    <col min="4610" max="4610" width="2.7109375" style="39" customWidth="1"/>
    <col min="4611" max="4611" width="15.42578125" style="39" customWidth="1"/>
    <col min="4612" max="4612" width="1.28515625" style="39" customWidth="1"/>
    <col min="4613" max="4613" width="23.5703125" style="39" customWidth="1"/>
    <col min="4614" max="4615" width="8.7109375" style="39" customWidth="1"/>
    <col min="4616" max="4616" width="2.140625" style="39" customWidth="1"/>
    <col min="4617" max="4618" width="8.7109375" style="39" customWidth="1"/>
    <col min="4619" max="4619" width="2.5703125" style="39" customWidth="1"/>
    <col min="4620" max="4621" width="8.7109375" style="39" customWidth="1"/>
    <col min="4622" max="4622" width="2.5703125" style="39" customWidth="1"/>
    <col min="4623" max="4624" width="8.7109375" style="39" customWidth="1"/>
    <col min="4625" max="4864" width="11.42578125" style="39"/>
    <col min="4865" max="4865" width="0.140625" style="39" customWidth="1"/>
    <col min="4866" max="4866" width="2.7109375" style="39" customWidth="1"/>
    <col min="4867" max="4867" width="15.42578125" style="39" customWidth="1"/>
    <col min="4868" max="4868" width="1.28515625" style="39" customWidth="1"/>
    <col min="4869" max="4869" width="23.5703125" style="39" customWidth="1"/>
    <col min="4870" max="4871" width="8.7109375" style="39" customWidth="1"/>
    <col min="4872" max="4872" width="2.140625" style="39" customWidth="1"/>
    <col min="4873" max="4874" width="8.7109375" style="39" customWidth="1"/>
    <col min="4875" max="4875" width="2.5703125" style="39" customWidth="1"/>
    <col min="4876" max="4877" width="8.7109375" style="39" customWidth="1"/>
    <col min="4878" max="4878" width="2.5703125" style="39" customWidth="1"/>
    <col min="4879" max="4880" width="8.7109375" style="39" customWidth="1"/>
    <col min="4881" max="5120" width="11.42578125" style="39"/>
    <col min="5121" max="5121" width="0.140625" style="39" customWidth="1"/>
    <col min="5122" max="5122" width="2.7109375" style="39" customWidth="1"/>
    <col min="5123" max="5123" width="15.42578125" style="39" customWidth="1"/>
    <col min="5124" max="5124" width="1.28515625" style="39" customWidth="1"/>
    <col min="5125" max="5125" width="23.5703125" style="39" customWidth="1"/>
    <col min="5126" max="5127" width="8.7109375" style="39" customWidth="1"/>
    <col min="5128" max="5128" width="2.140625" style="39" customWidth="1"/>
    <col min="5129" max="5130" width="8.7109375" style="39" customWidth="1"/>
    <col min="5131" max="5131" width="2.5703125" style="39" customWidth="1"/>
    <col min="5132" max="5133" width="8.7109375" style="39" customWidth="1"/>
    <col min="5134" max="5134" width="2.5703125" style="39" customWidth="1"/>
    <col min="5135" max="5136" width="8.7109375" style="39" customWidth="1"/>
    <col min="5137" max="5376" width="11.42578125" style="39"/>
    <col min="5377" max="5377" width="0.140625" style="39" customWidth="1"/>
    <col min="5378" max="5378" width="2.7109375" style="39" customWidth="1"/>
    <col min="5379" max="5379" width="15.42578125" style="39" customWidth="1"/>
    <col min="5380" max="5380" width="1.28515625" style="39" customWidth="1"/>
    <col min="5381" max="5381" width="23.5703125" style="39" customWidth="1"/>
    <col min="5382" max="5383" width="8.7109375" style="39" customWidth="1"/>
    <col min="5384" max="5384" width="2.140625" style="39" customWidth="1"/>
    <col min="5385" max="5386" width="8.7109375" style="39" customWidth="1"/>
    <col min="5387" max="5387" width="2.5703125" style="39" customWidth="1"/>
    <col min="5388" max="5389" width="8.7109375" style="39" customWidth="1"/>
    <col min="5390" max="5390" width="2.5703125" style="39" customWidth="1"/>
    <col min="5391" max="5392" width="8.7109375" style="39" customWidth="1"/>
    <col min="5393" max="5632" width="11.42578125" style="39"/>
    <col min="5633" max="5633" width="0.140625" style="39" customWidth="1"/>
    <col min="5634" max="5634" width="2.7109375" style="39" customWidth="1"/>
    <col min="5635" max="5635" width="15.42578125" style="39" customWidth="1"/>
    <col min="5636" max="5636" width="1.28515625" style="39" customWidth="1"/>
    <col min="5637" max="5637" width="23.5703125" style="39" customWidth="1"/>
    <col min="5638" max="5639" width="8.7109375" style="39" customWidth="1"/>
    <col min="5640" max="5640" width="2.140625" style="39" customWidth="1"/>
    <col min="5641" max="5642" width="8.7109375" style="39" customWidth="1"/>
    <col min="5643" max="5643" width="2.5703125" style="39" customWidth="1"/>
    <col min="5644" max="5645" width="8.7109375" style="39" customWidth="1"/>
    <col min="5646" max="5646" width="2.5703125" style="39" customWidth="1"/>
    <col min="5647" max="5648" width="8.7109375" style="39" customWidth="1"/>
    <col min="5649" max="5888" width="11.42578125" style="39"/>
    <col min="5889" max="5889" width="0.140625" style="39" customWidth="1"/>
    <col min="5890" max="5890" width="2.7109375" style="39" customWidth="1"/>
    <col min="5891" max="5891" width="15.42578125" style="39" customWidth="1"/>
    <col min="5892" max="5892" width="1.28515625" style="39" customWidth="1"/>
    <col min="5893" max="5893" width="23.5703125" style="39" customWidth="1"/>
    <col min="5894" max="5895" width="8.7109375" style="39" customWidth="1"/>
    <col min="5896" max="5896" width="2.140625" style="39" customWidth="1"/>
    <col min="5897" max="5898" width="8.7109375" style="39" customWidth="1"/>
    <col min="5899" max="5899" width="2.5703125" style="39" customWidth="1"/>
    <col min="5900" max="5901" width="8.7109375" style="39" customWidth="1"/>
    <col min="5902" max="5902" width="2.5703125" style="39" customWidth="1"/>
    <col min="5903" max="5904" width="8.7109375" style="39" customWidth="1"/>
    <col min="5905" max="6144" width="11.42578125" style="39"/>
    <col min="6145" max="6145" width="0.140625" style="39" customWidth="1"/>
    <col min="6146" max="6146" width="2.7109375" style="39" customWidth="1"/>
    <col min="6147" max="6147" width="15.42578125" style="39" customWidth="1"/>
    <col min="6148" max="6148" width="1.28515625" style="39" customWidth="1"/>
    <col min="6149" max="6149" width="23.5703125" style="39" customWidth="1"/>
    <col min="6150" max="6151" width="8.7109375" style="39" customWidth="1"/>
    <col min="6152" max="6152" width="2.140625" style="39" customWidth="1"/>
    <col min="6153" max="6154" width="8.7109375" style="39" customWidth="1"/>
    <col min="6155" max="6155" width="2.5703125" style="39" customWidth="1"/>
    <col min="6156" max="6157" width="8.7109375" style="39" customWidth="1"/>
    <col min="6158" max="6158" width="2.5703125" style="39" customWidth="1"/>
    <col min="6159" max="6160" width="8.7109375" style="39" customWidth="1"/>
    <col min="6161" max="6400" width="11.42578125" style="39"/>
    <col min="6401" max="6401" width="0.140625" style="39" customWidth="1"/>
    <col min="6402" max="6402" width="2.7109375" style="39" customWidth="1"/>
    <col min="6403" max="6403" width="15.42578125" style="39" customWidth="1"/>
    <col min="6404" max="6404" width="1.28515625" style="39" customWidth="1"/>
    <col min="6405" max="6405" width="23.5703125" style="39" customWidth="1"/>
    <col min="6406" max="6407" width="8.7109375" style="39" customWidth="1"/>
    <col min="6408" max="6408" width="2.140625" style="39" customWidth="1"/>
    <col min="6409" max="6410" width="8.7109375" style="39" customWidth="1"/>
    <col min="6411" max="6411" width="2.5703125" style="39" customWidth="1"/>
    <col min="6412" max="6413" width="8.7109375" style="39" customWidth="1"/>
    <col min="6414" max="6414" width="2.5703125" style="39" customWidth="1"/>
    <col min="6415" max="6416" width="8.7109375" style="39" customWidth="1"/>
    <col min="6417" max="6656" width="11.42578125" style="39"/>
    <col min="6657" max="6657" width="0.140625" style="39" customWidth="1"/>
    <col min="6658" max="6658" width="2.7109375" style="39" customWidth="1"/>
    <col min="6659" max="6659" width="15.42578125" style="39" customWidth="1"/>
    <col min="6660" max="6660" width="1.28515625" style="39" customWidth="1"/>
    <col min="6661" max="6661" width="23.5703125" style="39" customWidth="1"/>
    <col min="6662" max="6663" width="8.7109375" style="39" customWidth="1"/>
    <col min="6664" max="6664" width="2.140625" style="39" customWidth="1"/>
    <col min="6665" max="6666" width="8.7109375" style="39" customWidth="1"/>
    <col min="6667" max="6667" width="2.5703125" style="39" customWidth="1"/>
    <col min="6668" max="6669" width="8.7109375" style="39" customWidth="1"/>
    <col min="6670" max="6670" width="2.5703125" style="39" customWidth="1"/>
    <col min="6671" max="6672" width="8.7109375" style="39" customWidth="1"/>
    <col min="6673" max="6912" width="11.42578125" style="39"/>
    <col min="6913" max="6913" width="0.140625" style="39" customWidth="1"/>
    <col min="6914" max="6914" width="2.7109375" style="39" customWidth="1"/>
    <col min="6915" max="6915" width="15.42578125" style="39" customWidth="1"/>
    <col min="6916" max="6916" width="1.28515625" style="39" customWidth="1"/>
    <col min="6917" max="6917" width="23.5703125" style="39" customWidth="1"/>
    <col min="6918" max="6919" width="8.7109375" style="39" customWidth="1"/>
    <col min="6920" max="6920" width="2.140625" style="39" customWidth="1"/>
    <col min="6921" max="6922" width="8.7109375" style="39" customWidth="1"/>
    <col min="6923" max="6923" width="2.5703125" style="39" customWidth="1"/>
    <col min="6924" max="6925" width="8.7109375" style="39" customWidth="1"/>
    <col min="6926" max="6926" width="2.5703125" style="39" customWidth="1"/>
    <col min="6927" max="6928" width="8.7109375" style="39" customWidth="1"/>
    <col min="6929" max="7168" width="11.42578125" style="39"/>
    <col min="7169" max="7169" width="0.140625" style="39" customWidth="1"/>
    <col min="7170" max="7170" width="2.7109375" style="39" customWidth="1"/>
    <col min="7171" max="7171" width="15.42578125" style="39" customWidth="1"/>
    <col min="7172" max="7172" width="1.28515625" style="39" customWidth="1"/>
    <col min="7173" max="7173" width="23.5703125" style="39" customWidth="1"/>
    <col min="7174" max="7175" width="8.7109375" style="39" customWidth="1"/>
    <col min="7176" max="7176" width="2.140625" style="39" customWidth="1"/>
    <col min="7177" max="7178" width="8.7109375" style="39" customWidth="1"/>
    <col min="7179" max="7179" width="2.5703125" style="39" customWidth="1"/>
    <col min="7180" max="7181" width="8.7109375" style="39" customWidth="1"/>
    <col min="7182" max="7182" width="2.5703125" style="39" customWidth="1"/>
    <col min="7183" max="7184" width="8.7109375" style="39" customWidth="1"/>
    <col min="7185" max="7424" width="11.42578125" style="39"/>
    <col min="7425" max="7425" width="0.140625" style="39" customWidth="1"/>
    <col min="7426" max="7426" width="2.7109375" style="39" customWidth="1"/>
    <col min="7427" max="7427" width="15.42578125" style="39" customWidth="1"/>
    <col min="7428" max="7428" width="1.28515625" style="39" customWidth="1"/>
    <col min="7429" max="7429" width="23.5703125" style="39" customWidth="1"/>
    <col min="7430" max="7431" width="8.7109375" style="39" customWidth="1"/>
    <col min="7432" max="7432" width="2.140625" style="39" customWidth="1"/>
    <col min="7433" max="7434" width="8.7109375" style="39" customWidth="1"/>
    <col min="7435" max="7435" width="2.5703125" style="39" customWidth="1"/>
    <col min="7436" max="7437" width="8.7109375" style="39" customWidth="1"/>
    <col min="7438" max="7438" width="2.5703125" style="39" customWidth="1"/>
    <col min="7439" max="7440" width="8.7109375" style="39" customWidth="1"/>
    <col min="7441" max="7680" width="11.42578125" style="39"/>
    <col min="7681" max="7681" width="0.140625" style="39" customWidth="1"/>
    <col min="7682" max="7682" width="2.7109375" style="39" customWidth="1"/>
    <col min="7683" max="7683" width="15.42578125" style="39" customWidth="1"/>
    <col min="7684" max="7684" width="1.28515625" style="39" customWidth="1"/>
    <col min="7685" max="7685" width="23.5703125" style="39" customWidth="1"/>
    <col min="7686" max="7687" width="8.7109375" style="39" customWidth="1"/>
    <col min="7688" max="7688" width="2.140625" style="39" customWidth="1"/>
    <col min="7689" max="7690" width="8.7109375" style="39" customWidth="1"/>
    <col min="7691" max="7691" width="2.5703125" style="39" customWidth="1"/>
    <col min="7692" max="7693" width="8.7109375" style="39" customWidth="1"/>
    <col min="7694" max="7694" width="2.5703125" style="39" customWidth="1"/>
    <col min="7695" max="7696" width="8.7109375" style="39" customWidth="1"/>
    <col min="7697" max="7936" width="11.42578125" style="39"/>
    <col min="7937" max="7937" width="0.140625" style="39" customWidth="1"/>
    <col min="7938" max="7938" width="2.7109375" style="39" customWidth="1"/>
    <col min="7939" max="7939" width="15.42578125" style="39" customWidth="1"/>
    <col min="7940" max="7940" width="1.28515625" style="39" customWidth="1"/>
    <col min="7941" max="7941" width="23.5703125" style="39" customWidth="1"/>
    <col min="7942" max="7943" width="8.7109375" style="39" customWidth="1"/>
    <col min="7944" max="7944" width="2.140625" style="39" customWidth="1"/>
    <col min="7945" max="7946" width="8.7109375" style="39" customWidth="1"/>
    <col min="7947" max="7947" width="2.5703125" style="39" customWidth="1"/>
    <col min="7948" max="7949" width="8.7109375" style="39" customWidth="1"/>
    <col min="7950" max="7950" width="2.5703125" style="39" customWidth="1"/>
    <col min="7951" max="7952" width="8.7109375" style="39" customWidth="1"/>
    <col min="7953" max="8192" width="11.42578125" style="39"/>
    <col min="8193" max="8193" width="0.140625" style="39" customWidth="1"/>
    <col min="8194" max="8194" width="2.7109375" style="39" customWidth="1"/>
    <col min="8195" max="8195" width="15.42578125" style="39" customWidth="1"/>
    <col min="8196" max="8196" width="1.28515625" style="39" customWidth="1"/>
    <col min="8197" max="8197" width="23.5703125" style="39" customWidth="1"/>
    <col min="8198" max="8199" width="8.7109375" style="39" customWidth="1"/>
    <col min="8200" max="8200" width="2.140625" style="39" customWidth="1"/>
    <col min="8201" max="8202" width="8.7109375" style="39" customWidth="1"/>
    <col min="8203" max="8203" width="2.5703125" style="39" customWidth="1"/>
    <col min="8204" max="8205" width="8.7109375" style="39" customWidth="1"/>
    <col min="8206" max="8206" width="2.5703125" style="39" customWidth="1"/>
    <col min="8207" max="8208" width="8.7109375" style="39" customWidth="1"/>
    <col min="8209" max="8448" width="11.42578125" style="39"/>
    <col min="8449" max="8449" width="0.140625" style="39" customWidth="1"/>
    <col min="8450" max="8450" width="2.7109375" style="39" customWidth="1"/>
    <col min="8451" max="8451" width="15.42578125" style="39" customWidth="1"/>
    <col min="8452" max="8452" width="1.28515625" style="39" customWidth="1"/>
    <col min="8453" max="8453" width="23.5703125" style="39" customWidth="1"/>
    <col min="8454" max="8455" width="8.7109375" style="39" customWidth="1"/>
    <col min="8456" max="8456" width="2.140625" style="39" customWidth="1"/>
    <col min="8457" max="8458" width="8.7109375" style="39" customWidth="1"/>
    <col min="8459" max="8459" width="2.5703125" style="39" customWidth="1"/>
    <col min="8460" max="8461" width="8.7109375" style="39" customWidth="1"/>
    <col min="8462" max="8462" width="2.5703125" style="39" customWidth="1"/>
    <col min="8463" max="8464" width="8.7109375" style="39" customWidth="1"/>
    <col min="8465" max="8704" width="11.42578125" style="39"/>
    <col min="8705" max="8705" width="0.140625" style="39" customWidth="1"/>
    <col min="8706" max="8706" width="2.7109375" style="39" customWidth="1"/>
    <col min="8707" max="8707" width="15.42578125" style="39" customWidth="1"/>
    <col min="8708" max="8708" width="1.28515625" style="39" customWidth="1"/>
    <col min="8709" max="8709" width="23.5703125" style="39" customWidth="1"/>
    <col min="8710" max="8711" width="8.7109375" style="39" customWidth="1"/>
    <col min="8712" max="8712" width="2.140625" style="39" customWidth="1"/>
    <col min="8713" max="8714" width="8.7109375" style="39" customWidth="1"/>
    <col min="8715" max="8715" width="2.5703125" style="39" customWidth="1"/>
    <col min="8716" max="8717" width="8.7109375" style="39" customWidth="1"/>
    <col min="8718" max="8718" width="2.5703125" style="39" customWidth="1"/>
    <col min="8719" max="8720" width="8.7109375" style="39" customWidth="1"/>
    <col min="8721" max="8960" width="11.42578125" style="39"/>
    <col min="8961" max="8961" width="0.140625" style="39" customWidth="1"/>
    <col min="8962" max="8962" width="2.7109375" style="39" customWidth="1"/>
    <col min="8963" max="8963" width="15.42578125" style="39" customWidth="1"/>
    <col min="8964" max="8964" width="1.28515625" style="39" customWidth="1"/>
    <col min="8965" max="8965" width="23.5703125" style="39" customWidth="1"/>
    <col min="8966" max="8967" width="8.7109375" style="39" customWidth="1"/>
    <col min="8968" max="8968" width="2.140625" style="39" customWidth="1"/>
    <col min="8969" max="8970" width="8.7109375" style="39" customWidth="1"/>
    <col min="8971" max="8971" width="2.5703125" style="39" customWidth="1"/>
    <col min="8972" max="8973" width="8.7109375" style="39" customWidth="1"/>
    <col min="8974" max="8974" width="2.5703125" style="39" customWidth="1"/>
    <col min="8975" max="8976" width="8.7109375" style="39" customWidth="1"/>
    <col min="8977" max="9216" width="11.42578125" style="39"/>
    <col min="9217" max="9217" width="0.140625" style="39" customWidth="1"/>
    <col min="9218" max="9218" width="2.7109375" style="39" customWidth="1"/>
    <col min="9219" max="9219" width="15.42578125" style="39" customWidth="1"/>
    <col min="9220" max="9220" width="1.28515625" style="39" customWidth="1"/>
    <col min="9221" max="9221" width="23.5703125" style="39" customWidth="1"/>
    <col min="9222" max="9223" width="8.7109375" style="39" customWidth="1"/>
    <col min="9224" max="9224" width="2.140625" style="39" customWidth="1"/>
    <col min="9225" max="9226" width="8.7109375" style="39" customWidth="1"/>
    <col min="9227" max="9227" width="2.5703125" style="39" customWidth="1"/>
    <col min="9228" max="9229" width="8.7109375" style="39" customWidth="1"/>
    <col min="9230" max="9230" width="2.5703125" style="39" customWidth="1"/>
    <col min="9231" max="9232" width="8.7109375" style="39" customWidth="1"/>
    <col min="9233" max="9472" width="11.42578125" style="39"/>
    <col min="9473" max="9473" width="0.140625" style="39" customWidth="1"/>
    <col min="9474" max="9474" width="2.7109375" style="39" customWidth="1"/>
    <col min="9475" max="9475" width="15.42578125" style="39" customWidth="1"/>
    <col min="9476" max="9476" width="1.28515625" style="39" customWidth="1"/>
    <col min="9477" max="9477" width="23.5703125" style="39" customWidth="1"/>
    <col min="9478" max="9479" width="8.7109375" style="39" customWidth="1"/>
    <col min="9480" max="9480" width="2.140625" style="39" customWidth="1"/>
    <col min="9481" max="9482" width="8.7109375" style="39" customWidth="1"/>
    <col min="9483" max="9483" width="2.5703125" style="39" customWidth="1"/>
    <col min="9484" max="9485" width="8.7109375" style="39" customWidth="1"/>
    <col min="9486" max="9486" width="2.5703125" style="39" customWidth="1"/>
    <col min="9487" max="9488" width="8.7109375" style="39" customWidth="1"/>
    <col min="9489" max="9728" width="11.42578125" style="39"/>
    <col min="9729" max="9729" width="0.140625" style="39" customWidth="1"/>
    <col min="9730" max="9730" width="2.7109375" style="39" customWidth="1"/>
    <col min="9731" max="9731" width="15.42578125" style="39" customWidth="1"/>
    <col min="9732" max="9732" width="1.28515625" style="39" customWidth="1"/>
    <col min="9733" max="9733" width="23.5703125" style="39" customWidth="1"/>
    <col min="9734" max="9735" width="8.7109375" style="39" customWidth="1"/>
    <col min="9736" max="9736" width="2.140625" style="39" customWidth="1"/>
    <col min="9737" max="9738" width="8.7109375" style="39" customWidth="1"/>
    <col min="9739" max="9739" width="2.5703125" style="39" customWidth="1"/>
    <col min="9740" max="9741" width="8.7109375" style="39" customWidth="1"/>
    <col min="9742" max="9742" width="2.5703125" style="39" customWidth="1"/>
    <col min="9743" max="9744" width="8.7109375" style="39" customWidth="1"/>
    <col min="9745" max="9984" width="11.42578125" style="39"/>
    <col min="9985" max="9985" width="0.140625" style="39" customWidth="1"/>
    <col min="9986" max="9986" width="2.7109375" style="39" customWidth="1"/>
    <col min="9987" max="9987" width="15.42578125" style="39" customWidth="1"/>
    <col min="9988" max="9988" width="1.28515625" style="39" customWidth="1"/>
    <col min="9989" max="9989" width="23.5703125" style="39" customWidth="1"/>
    <col min="9990" max="9991" width="8.7109375" style="39" customWidth="1"/>
    <col min="9992" max="9992" width="2.140625" style="39" customWidth="1"/>
    <col min="9993" max="9994" width="8.7109375" style="39" customWidth="1"/>
    <col min="9995" max="9995" width="2.5703125" style="39" customWidth="1"/>
    <col min="9996" max="9997" width="8.7109375" style="39" customWidth="1"/>
    <col min="9998" max="9998" width="2.5703125" style="39" customWidth="1"/>
    <col min="9999" max="10000" width="8.7109375" style="39" customWidth="1"/>
    <col min="10001" max="10240" width="11.42578125" style="39"/>
    <col min="10241" max="10241" width="0.140625" style="39" customWidth="1"/>
    <col min="10242" max="10242" width="2.7109375" style="39" customWidth="1"/>
    <col min="10243" max="10243" width="15.42578125" style="39" customWidth="1"/>
    <col min="10244" max="10244" width="1.28515625" style="39" customWidth="1"/>
    <col min="10245" max="10245" width="23.5703125" style="39" customWidth="1"/>
    <col min="10246" max="10247" width="8.7109375" style="39" customWidth="1"/>
    <col min="10248" max="10248" width="2.140625" style="39" customWidth="1"/>
    <col min="10249" max="10250" width="8.7109375" style="39" customWidth="1"/>
    <col min="10251" max="10251" width="2.5703125" style="39" customWidth="1"/>
    <col min="10252" max="10253" width="8.7109375" style="39" customWidth="1"/>
    <col min="10254" max="10254" width="2.5703125" style="39" customWidth="1"/>
    <col min="10255" max="10256" width="8.7109375" style="39" customWidth="1"/>
    <col min="10257" max="10496" width="11.42578125" style="39"/>
    <col min="10497" max="10497" width="0.140625" style="39" customWidth="1"/>
    <col min="10498" max="10498" width="2.7109375" style="39" customWidth="1"/>
    <col min="10499" max="10499" width="15.42578125" style="39" customWidth="1"/>
    <col min="10500" max="10500" width="1.28515625" style="39" customWidth="1"/>
    <col min="10501" max="10501" width="23.5703125" style="39" customWidth="1"/>
    <col min="10502" max="10503" width="8.7109375" style="39" customWidth="1"/>
    <col min="10504" max="10504" width="2.140625" style="39" customWidth="1"/>
    <col min="10505" max="10506" width="8.7109375" style="39" customWidth="1"/>
    <col min="10507" max="10507" width="2.5703125" style="39" customWidth="1"/>
    <col min="10508" max="10509" width="8.7109375" style="39" customWidth="1"/>
    <col min="10510" max="10510" width="2.5703125" style="39" customWidth="1"/>
    <col min="10511" max="10512" width="8.7109375" style="39" customWidth="1"/>
    <col min="10513" max="10752" width="11.42578125" style="39"/>
    <col min="10753" max="10753" width="0.140625" style="39" customWidth="1"/>
    <col min="10754" max="10754" width="2.7109375" style="39" customWidth="1"/>
    <col min="10755" max="10755" width="15.42578125" style="39" customWidth="1"/>
    <col min="10756" max="10756" width="1.28515625" style="39" customWidth="1"/>
    <col min="10757" max="10757" width="23.5703125" style="39" customWidth="1"/>
    <col min="10758" max="10759" width="8.7109375" style="39" customWidth="1"/>
    <col min="10760" max="10760" width="2.140625" style="39" customWidth="1"/>
    <col min="10761" max="10762" width="8.7109375" style="39" customWidth="1"/>
    <col min="10763" max="10763" width="2.5703125" style="39" customWidth="1"/>
    <col min="10764" max="10765" width="8.7109375" style="39" customWidth="1"/>
    <col min="10766" max="10766" width="2.5703125" style="39" customWidth="1"/>
    <col min="10767" max="10768" width="8.7109375" style="39" customWidth="1"/>
    <col min="10769" max="11008" width="11.42578125" style="39"/>
    <col min="11009" max="11009" width="0.140625" style="39" customWidth="1"/>
    <col min="11010" max="11010" width="2.7109375" style="39" customWidth="1"/>
    <col min="11011" max="11011" width="15.42578125" style="39" customWidth="1"/>
    <col min="11012" max="11012" width="1.28515625" style="39" customWidth="1"/>
    <col min="11013" max="11013" width="23.5703125" style="39" customWidth="1"/>
    <col min="11014" max="11015" width="8.7109375" style="39" customWidth="1"/>
    <col min="11016" max="11016" width="2.140625" style="39" customWidth="1"/>
    <col min="11017" max="11018" width="8.7109375" style="39" customWidth="1"/>
    <col min="11019" max="11019" width="2.5703125" style="39" customWidth="1"/>
    <col min="11020" max="11021" width="8.7109375" style="39" customWidth="1"/>
    <col min="11022" max="11022" width="2.5703125" style="39" customWidth="1"/>
    <col min="11023" max="11024" width="8.7109375" style="39" customWidth="1"/>
    <col min="11025" max="11264" width="11.42578125" style="39"/>
    <col min="11265" max="11265" width="0.140625" style="39" customWidth="1"/>
    <col min="11266" max="11266" width="2.7109375" style="39" customWidth="1"/>
    <col min="11267" max="11267" width="15.42578125" style="39" customWidth="1"/>
    <col min="11268" max="11268" width="1.28515625" style="39" customWidth="1"/>
    <col min="11269" max="11269" width="23.5703125" style="39" customWidth="1"/>
    <col min="11270" max="11271" width="8.7109375" style="39" customWidth="1"/>
    <col min="11272" max="11272" width="2.140625" style="39" customWidth="1"/>
    <col min="11273" max="11274" width="8.7109375" style="39" customWidth="1"/>
    <col min="11275" max="11275" width="2.5703125" style="39" customWidth="1"/>
    <col min="11276" max="11277" width="8.7109375" style="39" customWidth="1"/>
    <col min="11278" max="11278" width="2.5703125" style="39" customWidth="1"/>
    <col min="11279" max="11280" width="8.7109375" style="39" customWidth="1"/>
    <col min="11281" max="11520" width="11.42578125" style="39"/>
    <col min="11521" max="11521" width="0.140625" style="39" customWidth="1"/>
    <col min="11522" max="11522" width="2.7109375" style="39" customWidth="1"/>
    <col min="11523" max="11523" width="15.42578125" style="39" customWidth="1"/>
    <col min="11524" max="11524" width="1.28515625" style="39" customWidth="1"/>
    <col min="11525" max="11525" width="23.5703125" style="39" customWidth="1"/>
    <col min="11526" max="11527" width="8.7109375" style="39" customWidth="1"/>
    <col min="11528" max="11528" width="2.140625" style="39" customWidth="1"/>
    <col min="11529" max="11530" width="8.7109375" style="39" customWidth="1"/>
    <col min="11531" max="11531" width="2.5703125" style="39" customWidth="1"/>
    <col min="11532" max="11533" width="8.7109375" style="39" customWidth="1"/>
    <col min="11534" max="11534" width="2.5703125" style="39" customWidth="1"/>
    <col min="11535" max="11536" width="8.7109375" style="39" customWidth="1"/>
    <col min="11537" max="11776" width="11.42578125" style="39"/>
    <col min="11777" max="11777" width="0.140625" style="39" customWidth="1"/>
    <col min="11778" max="11778" width="2.7109375" style="39" customWidth="1"/>
    <col min="11779" max="11779" width="15.42578125" style="39" customWidth="1"/>
    <col min="11780" max="11780" width="1.28515625" style="39" customWidth="1"/>
    <col min="11781" max="11781" width="23.5703125" style="39" customWidth="1"/>
    <col min="11782" max="11783" width="8.7109375" style="39" customWidth="1"/>
    <col min="11784" max="11784" width="2.140625" style="39" customWidth="1"/>
    <col min="11785" max="11786" width="8.7109375" style="39" customWidth="1"/>
    <col min="11787" max="11787" width="2.5703125" style="39" customWidth="1"/>
    <col min="11788" max="11789" width="8.7109375" style="39" customWidth="1"/>
    <col min="11790" max="11790" width="2.5703125" style="39" customWidth="1"/>
    <col min="11791" max="11792" width="8.7109375" style="39" customWidth="1"/>
    <col min="11793" max="12032" width="11.42578125" style="39"/>
    <col min="12033" max="12033" width="0.140625" style="39" customWidth="1"/>
    <col min="12034" max="12034" width="2.7109375" style="39" customWidth="1"/>
    <col min="12035" max="12035" width="15.42578125" style="39" customWidth="1"/>
    <col min="12036" max="12036" width="1.28515625" style="39" customWidth="1"/>
    <col min="12037" max="12037" width="23.5703125" style="39" customWidth="1"/>
    <col min="12038" max="12039" width="8.7109375" style="39" customWidth="1"/>
    <col min="12040" max="12040" width="2.140625" style="39" customWidth="1"/>
    <col min="12041" max="12042" width="8.7109375" style="39" customWidth="1"/>
    <col min="12043" max="12043" width="2.5703125" style="39" customWidth="1"/>
    <col min="12044" max="12045" width="8.7109375" style="39" customWidth="1"/>
    <col min="12046" max="12046" width="2.5703125" style="39" customWidth="1"/>
    <col min="12047" max="12048" width="8.7109375" style="39" customWidth="1"/>
    <col min="12049" max="12288" width="11.42578125" style="39"/>
    <col min="12289" max="12289" width="0.140625" style="39" customWidth="1"/>
    <col min="12290" max="12290" width="2.7109375" style="39" customWidth="1"/>
    <col min="12291" max="12291" width="15.42578125" style="39" customWidth="1"/>
    <col min="12292" max="12292" width="1.28515625" style="39" customWidth="1"/>
    <col min="12293" max="12293" width="23.5703125" style="39" customWidth="1"/>
    <col min="12294" max="12295" width="8.7109375" style="39" customWidth="1"/>
    <col min="12296" max="12296" width="2.140625" style="39" customWidth="1"/>
    <col min="12297" max="12298" width="8.7109375" style="39" customWidth="1"/>
    <col min="12299" max="12299" width="2.5703125" style="39" customWidth="1"/>
    <col min="12300" max="12301" width="8.7109375" style="39" customWidth="1"/>
    <col min="12302" max="12302" width="2.5703125" style="39" customWidth="1"/>
    <col min="12303" max="12304" width="8.7109375" style="39" customWidth="1"/>
    <col min="12305" max="12544" width="11.42578125" style="39"/>
    <col min="12545" max="12545" width="0.140625" style="39" customWidth="1"/>
    <col min="12546" max="12546" width="2.7109375" style="39" customWidth="1"/>
    <col min="12547" max="12547" width="15.42578125" style="39" customWidth="1"/>
    <col min="12548" max="12548" width="1.28515625" style="39" customWidth="1"/>
    <col min="12549" max="12549" width="23.5703125" style="39" customWidth="1"/>
    <col min="12550" max="12551" width="8.7109375" style="39" customWidth="1"/>
    <col min="12552" max="12552" width="2.140625" style="39" customWidth="1"/>
    <col min="12553" max="12554" width="8.7109375" style="39" customWidth="1"/>
    <col min="12555" max="12555" width="2.5703125" style="39" customWidth="1"/>
    <col min="12556" max="12557" width="8.7109375" style="39" customWidth="1"/>
    <col min="12558" max="12558" width="2.5703125" style="39" customWidth="1"/>
    <col min="12559" max="12560" width="8.7109375" style="39" customWidth="1"/>
    <col min="12561" max="12800" width="11.42578125" style="39"/>
    <col min="12801" max="12801" width="0.140625" style="39" customWidth="1"/>
    <col min="12802" max="12802" width="2.7109375" style="39" customWidth="1"/>
    <col min="12803" max="12803" width="15.42578125" style="39" customWidth="1"/>
    <col min="12804" max="12804" width="1.28515625" style="39" customWidth="1"/>
    <col min="12805" max="12805" width="23.5703125" style="39" customWidth="1"/>
    <col min="12806" max="12807" width="8.7109375" style="39" customWidth="1"/>
    <col min="12808" max="12808" width="2.140625" style="39" customWidth="1"/>
    <col min="12809" max="12810" width="8.7109375" style="39" customWidth="1"/>
    <col min="12811" max="12811" width="2.5703125" style="39" customWidth="1"/>
    <col min="12812" max="12813" width="8.7109375" style="39" customWidth="1"/>
    <col min="12814" max="12814" width="2.5703125" style="39" customWidth="1"/>
    <col min="12815" max="12816" width="8.7109375" style="39" customWidth="1"/>
    <col min="12817" max="13056" width="11.42578125" style="39"/>
    <col min="13057" max="13057" width="0.140625" style="39" customWidth="1"/>
    <col min="13058" max="13058" width="2.7109375" style="39" customWidth="1"/>
    <col min="13059" max="13059" width="15.42578125" style="39" customWidth="1"/>
    <col min="13060" max="13060" width="1.28515625" style="39" customWidth="1"/>
    <col min="13061" max="13061" width="23.5703125" style="39" customWidth="1"/>
    <col min="13062" max="13063" width="8.7109375" style="39" customWidth="1"/>
    <col min="13064" max="13064" width="2.140625" style="39" customWidth="1"/>
    <col min="13065" max="13066" width="8.7109375" style="39" customWidth="1"/>
    <col min="13067" max="13067" width="2.5703125" style="39" customWidth="1"/>
    <col min="13068" max="13069" width="8.7109375" style="39" customWidth="1"/>
    <col min="13070" max="13070" width="2.5703125" style="39" customWidth="1"/>
    <col min="13071" max="13072" width="8.7109375" style="39" customWidth="1"/>
    <col min="13073" max="13312" width="11.42578125" style="39"/>
    <col min="13313" max="13313" width="0.140625" style="39" customWidth="1"/>
    <col min="13314" max="13314" width="2.7109375" style="39" customWidth="1"/>
    <col min="13315" max="13315" width="15.42578125" style="39" customWidth="1"/>
    <col min="13316" max="13316" width="1.28515625" style="39" customWidth="1"/>
    <col min="13317" max="13317" width="23.5703125" style="39" customWidth="1"/>
    <col min="13318" max="13319" width="8.7109375" style="39" customWidth="1"/>
    <col min="13320" max="13320" width="2.140625" style="39" customWidth="1"/>
    <col min="13321" max="13322" width="8.7109375" style="39" customWidth="1"/>
    <col min="13323" max="13323" width="2.5703125" style="39" customWidth="1"/>
    <col min="13324" max="13325" width="8.7109375" style="39" customWidth="1"/>
    <col min="13326" max="13326" width="2.5703125" style="39" customWidth="1"/>
    <col min="13327" max="13328" width="8.7109375" style="39" customWidth="1"/>
    <col min="13329" max="13568" width="11.42578125" style="39"/>
    <col min="13569" max="13569" width="0.140625" style="39" customWidth="1"/>
    <col min="13570" max="13570" width="2.7109375" style="39" customWidth="1"/>
    <col min="13571" max="13571" width="15.42578125" style="39" customWidth="1"/>
    <col min="13572" max="13572" width="1.28515625" style="39" customWidth="1"/>
    <col min="13573" max="13573" width="23.5703125" style="39" customWidth="1"/>
    <col min="13574" max="13575" width="8.7109375" style="39" customWidth="1"/>
    <col min="13576" max="13576" width="2.140625" style="39" customWidth="1"/>
    <col min="13577" max="13578" width="8.7109375" style="39" customWidth="1"/>
    <col min="13579" max="13579" width="2.5703125" style="39" customWidth="1"/>
    <col min="13580" max="13581" width="8.7109375" style="39" customWidth="1"/>
    <col min="13582" max="13582" width="2.5703125" style="39" customWidth="1"/>
    <col min="13583" max="13584" width="8.7109375" style="39" customWidth="1"/>
    <col min="13585" max="13824" width="11.42578125" style="39"/>
    <col min="13825" max="13825" width="0.140625" style="39" customWidth="1"/>
    <col min="13826" max="13826" width="2.7109375" style="39" customWidth="1"/>
    <col min="13827" max="13827" width="15.42578125" style="39" customWidth="1"/>
    <col min="13828" max="13828" width="1.28515625" style="39" customWidth="1"/>
    <col min="13829" max="13829" width="23.5703125" style="39" customWidth="1"/>
    <col min="13830" max="13831" width="8.7109375" style="39" customWidth="1"/>
    <col min="13832" max="13832" width="2.140625" style="39" customWidth="1"/>
    <col min="13833" max="13834" width="8.7109375" style="39" customWidth="1"/>
    <col min="13835" max="13835" width="2.5703125" style="39" customWidth="1"/>
    <col min="13836" max="13837" width="8.7109375" style="39" customWidth="1"/>
    <col min="13838" max="13838" width="2.5703125" style="39" customWidth="1"/>
    <col min="13839" max="13840" width="8.7109375" style="39" customWidth="1"/>
    <col min="13841" max="14080" width="11.42578125" style="39"/>
    <col min="14081" max="14081" width="0.140625" style="39" customWidth="1"/>
    <col min="14082" max="14082" width="2.7109375" style="39" customWidth="1"/>
    <col min="14083" max="14083" width="15.42578125" style="39" customWidth="1"/>
    <col min="14084" max="14084" width="1.28515625" style="39" customWidth="1"/>
    <col min="14085" max="14085" width="23.5703125" style="39" customWidth="1"/>
    <col min="14086" max="14087" width="8.7109375" style="39" customWidth="1"/>
    <col min="14088" max="14088" width="2.140625" style="39" customWidth="1"/>
    <col min="14089" max="14090" width="8.7109375" style="39" customWidth="1"/>
    <col min="14091" max="14091" width="2.5703125" style="39" customWidth="1"/>
    <col min="14092" max="14093" width="8.7109375" style="39" customWidth="1"/>
    <col min="14094" max="14094" width="2.5703125" style="39" customWidth="1"/>
    <col min="14095" max="14096" width="8.7109375" style="39" customWidth="1"/>
    <col min="14097" max="14336" width="11.42578125" style="39"/>
    <col min="14337" max="14337" width="0.140625" style="39" customWidth="1"/>
    <col min="14338" max="14338" width="2.7109375" style="39" customWidth="1"/>
    <col min="14339" max="14339" width="15.42578125" style="39" customWidth="1"/>
    <col min="14340" max="14340" width="1.28515625" style="39" customWidth="1"/>
    <col min="14341" max="14341" width="23.5703125" style="39" customWidth="1"/>
    <col min="14342" max="14343" width="8.7109375" style="39" customWidth="1"/>
    <col min="14344" max="14344" width="2.140625" style="39" customWidth="1"/>
    <col min="14345" max="14346" width="8.7109375" style="39" customWidth="1"/>
    <col min="14347" max="14347" width="2.5703125" style="39" customWidth="1"/>
    <col min="14348" max="14349" width="8.7109375" style="39" customWidth="1"/>
    <col min="14350" max="14350" width="2.5703125" style="39" customWidth="1"/>
    <col min="14351" max="14352" width="8.7109375" style="39" customWidth="1"/>
    <col min="14353" max="14592" width="11.42578125" style="39"/>
    <col min="14593" max="14593" width="0.140625" style="39" customWidth="1"/>
    <col min="14594" max="14594" width="2.7109375" style="39" customWidth="1"/>
    <col min="14595" max="14595" width="15.42578125" style="39" customWidth="1"/>
    <col min="14596" max="14596" width="1.28515625" style="39" customWidth="1"/>
    <col min="14597" max="14597" width="23.5703125" style="39" customWidth="1"/>
    <col min="14598" max="14599" width="8.7109375" style="39" customWidth="1"/>
    <col min="14600" max="14600" width="2.140625" style="39" customWidth="1"/>
    <col min="14601" max="14602" width="8.7109375" style="39" customWidth="1"/>
    <col min="14603" max="14603" width="2.5703125" style="39" customWidth="1"/>
    <col min="14604" max="14605" width="8.7109375" style="39" customWidth="1"/>
    <col min="14606" max="14606" width="2.5703125" style="39" customWidth="1"/>
    <col min="14607" max="14608" width="8.7109375" style="39" customWidth="1"/>
    <col min="14609" max="14848" width="11.42578125" style="39"/>
    <col min="14849" max="14849" width="0.140625" style="39" customWidth="1"/>
    <col min="14850" max="14850" width="2.7109375" style="39" customWidth="1"/>
    <col min="14851" max="14851" width="15.42578125" style="39" customWidth="1"/>
    <col min="14852" max="14852" width="1.28515625" style="39" customWidth="1"/>
    <col min="14853" max="14853" width="23.5703125" style="39" customWidth="1"/>
    <col min="14854" max="14855" width="8.7109375" style="39" customWidth="1"/>
    <col min="14856" max="14856" width="2.140625" style="39" customWidth="1"/>
    <col min="14857" max="14858" width="8.7109375" style="39" customWidth="1"/>
    <col min="14859" max="14859" width="2.5703125" style="39" customWidth="1"/>
    <col min="14860" max="14861" width="8.7109375" style="39" customWidth="1"/>
    <col min="14862" max="14862" width="2.5703125" style="39" customWidth="1"/>
    <col min="14863" max="14864" width="8.7109375" style="39" customWidth="1"/>
    <col min="14865" max="15104" width="11.42578125" style="39"/>
    <col min="15105" max="15105" width="0.140625" style="39" customWidth="1"/>
    <col min="15106" max="15106" width="2.7109375" style="39" customWidth="1"/>
    <col min="15107" max="15107" width="15.42578125" style="39" customWidth="1"/>
    <col min="15108" max="15108" width="1.28515625" style="39" customWidth="1"/>
    <col min="15109" max="15109" width="23.5703125" style="39" customWidth="1"/>
    <col min="15110" max="15111" width="8.7109375" style="39" customWidth="1"/>
    <col min="15112" max="15112" width="2.140625" style="39" customWidth="1"/>
    <col min="15113" max="15114" width="8.7109375" style="39" customWidth="1"/>
    <col min="15115" max="15115" width="2.5703125" style="39" customWidth="1"/>
    <col min="15116" max="15117" width="8.7109375" style="39" customWidth="1"/>
    <col min="15118" max="15118" width="2.5703125" style="39" customWidth="1"/>
    <col min="15119" max="15120" width="8.7109375" style="39" customWidth="1"/>
    <col min="15121" max="15360" width="11.42578125" style="39"/>
    <col min="15361" max="15361" width="0.140625" style="39" customWidth="1"/>
    <col min="15362" max="15362" width="2.7109375" style="39" customWidth="1"/>
    <col min="15363" max="15363" width="15.42578125" style="39" customWidth="1"/>
    <col min="15364" max="15364" width="1.28515625" style="39" customWidth="1"/>
    <col min="15365" max="15365" width="23.5703125" style="39" customWidth="1"/>
    <col min="15366" max="15367" width="8.7109375" style="39" customWidth="1"/>
    <col min="15368" max="15368" width="2.140625" style="39" customWidth="1"/>
    <col min="15369" max="15370" width="8.7109375" style="39" customWidth="1"/>
    <col min="15371" max="15371" width="2.5703125" style="39" customWidth="1"/>
    <col min="15372" max="15373" width="8.7109375" style="39" customWidth="1"/>
    <col min="15374" max="15374" width="2.5703125" style="39" customWidth="1"/>
    <col min="15375" max="15376" width="8.7109375" style="39" customWidth="1"/>
    <col min="15377" max="15616" width="11.42578125" style="39"/>
    <col min="15617" max="15617" width="0.140625" style="39" customWidth="1"/>
    <col min="15618" max="15618" width="2.7109375" style="39" customWidth="1"/>
    <col min="15619" max="15619" width="15.42578125" style="39" customWidth="1"/>
    <col min="15620" max="15620" width="1.28515625" style="39" customWidth="1"/>
    <col min="15621" max="15621" width="23.5703125" style="39" customWidth="1"/>
    <col min="15622" max="15623" width="8.7109375" style="39" customWidth="1"/>
    <col min="15624" max="15624" width="2.140625" style="39" customWidth="1"/>
    <col min="15625" max="15626" width="8.7109375" style="39" customWidth="1"/>
    <col min="15627" max="15627" width="2.5703125" style="39" customWidth="1"/>
    <col min="15628" max="15629" width="8.7109375" style="39" customWidth="1"/>
    <col min="15630" max="15630" width="2.5703125" style="39" customWidth="1"/>
    <col min="15631" max="15632" width="8.7109375" style="39" customWidth="1"/>
    <col min="15633" max="15872" width="11.42578125" style="39"/>
    <col min="15873" max="15873" width="0.140625" style="39" customWidth="1"/>
    <col min="15874" max="15874" width="2.7109375" style="39" customWidth="1"/>
    <col min="15875" max="15875" width="15.42578125" style="39" customWidth="1"/>
    <col min="15876" max="15876" width="1.28515625" style="39" customWidth="1"/>
    <col min="15877" max="15877" width="23.5703125" style="39" customWidth="1"/>
    <col min="15878" max="15879" width="8.7109375" style="39" customWidth="1"/>
    <col min="15880" max="15880" width="2.140625" style="39" customWidth="1"/>
    <col min="15881" max="15882" width="8.7109375" style="39" customWidth="1"/>
    <col min="15883" max="15883" width="2.5703125" style="39" customWidth="1"/>
    <col min="15884" max="15885" width="8.7109375" style="39" customWidth="1"/>
    <col min="15886" max="15886" width="2.5703125" style="39" customWidth="1"/>
    <col min="15887" max="15888" width="8.7109375" style="39" customWidth="1"/>
    <col min="15889" max="16128" width="11.42578125" style="39"/>
    <col min="16129" max="16129" width="0.140625" style="39" customWidth="1"/>
    <col min="16130" max="16130" width="2.7109375" style="39" customWidth="1"/>
    <col min="16131" max="16131" width="15.42578125" style="39" customWidth="1"/>
    <col min="16132" max="16132" width="1.28515625" style="39" customWidth="1"/>
    <col min="16133" max="16133" width="23.5703125" style="39" customWidth="1"/>
    <col min="16134" max="16135" width="8.7109375" style="39" customWidth="1"/>
    <col min="16136" max="16136" width="2.140625" style="39" customWidth="1"/>
    <col min="16137" max="16138" width="8.7109375" style="39" customWidth="1"/>
    <col min="16139" max="16139" width="2.5703125" style="39" customWidth="1"/>
    <col min="16140" max="16141" width="8.7109375" style="39" customWidth="1"/>
    <col min="16142" max="16142" width="2.5703125" style="39" customWidth="1"/>
    <col min="16143" max="16144" width="8.7109375" style="39" customWidth="1"/>
    <col min="16145" max="16384" width="11.42578125" style="39"/>
  </cols>
  <sheetData>
    <row r="1" spans="1:70" s="1" customFormat="1" ht="0.75" customHeight="1"/>
    <row r="2" spans="1:70" s="1" customFormat="1" ht="21" customHeight="1">
      <c r="P2" s="460" t="s">
        <v>50</v>
      </c>
    </row>
    <row r="3" spans="1:70" s="1" customFormat="1" ht="15" customHeight="1">
      <c r="F3" s="129"/>
      <c r="G3" s="129"/>
      <c r="H3" s="129"/>
      <c r="I3" s="129"/>
      <c r="J3" s="129"/>
      <c r="P3" s="458" t="s">
        <v>176</v>
      </c>
    </row>
    <row r="4" spans="1:70" s="4" customFormat="1" ht="20.25" customHeight="1">
      <c r="B4" s="5"/>
      <c r="C4" s="6" t="str">
        <f>Indice!C4</f>
        <v>Producción de energía eléctrica</v>
      </c>
      <c r="L4"/>
      <c r="M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 s="4" customFormat="1" ht="12.75" customHeight="1">
      <c r="B5" s="5"/>
      <c r="C5" s="17"/>
      <c r="L5"/>
      <c r="M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s="4" customFormat="1" ht="13.5" customHeight="1">
      <c r="B6" s="5"/>
      <c r="D6" s="23"/>
      <c r="L6"/>
      <c r="M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s="4" customFormat="1" ht="12.75" customHeight="1">
      <c r="B7" s="5"/>
      <c r="C7" s="1077" t="s">
        <v>541</v>
      </c>
      <c r="D7" s="23"/>
      <c r="E7" s="48"/>
      <c r="F7" s="1093" t="s">
        <v>4</v>
      </c>
      <c r="G7" s="1093"/>
      <c r="H7" s="375"/>
      <c r="I7" s="1093" t="s">
        <v>492</v>
      </c>
      <c r="J7" s="1093"/>
      <c r="K7" s="375"/>
      <c r="L7" s="1093" t="s">
        <v>83</v>
      </c>
      <c r="M7" s="1093"/>
      <c r="N7" s="375"/>
      <c r="O7" s="1093" t="s">
        <v>3</v>
      </c>
      <c r="P7" s="109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s="1" customFormat="1" ht="12.75" customHeight="1">
      <c r="A8" s="4"/>
      <c r="B8" s="5"/>
      <c r="C8" s="1077"/>
      <c r="D8" s="23"/>
      <c r="E8" s="202"/>
      <c r="F8" s="482">
        <v>2014</v>
      </c>
      <c r="G8" s="482">
        <v>2015</v>
      </c>
      <c r="H8" s="483"/>
      <c r="I8" s="482">
        <v>2014</v>
      </c>
      <c r="J8" s="482">
        <v>2015</v>
      </c>
      <c r="K8" s="483"/>
      <c r="L8" s="482">
        <v>2014</v>
      </c>
      <c r="M8" s="482">
        <v>2015</v>
      </c>
      <c r="N8" s="483"/>
      <c r="O8" s="482">
        <v>2014</v>
      </c>
      <c r="P8" s="482">
        <v>2015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12.75" customHeight="1">
      <c r="A9" s="4"/>
      <c r="B9" s="5"/>
      <c r="C9" s="1077"/>
      <c r="D9" s="23"/>
      <c r="E9" s="860" t="s">
        <v>2</v>
      </c>
      <c r="F9" s="861">
        <f>'C33'!F81</f>
        <v>10468.02</v>
      </c>
      <c r="G9" s="861">
        <f>'C33'!F41</f>
        <v>10468.02</v>
      </c>
      <c r="H9" s="861"/>
      <c r="I9" s="861">
        <v>505.52</v>
      </c>
      <c r="J9" s="861" t="s">
        <v>59</v>
      </c>
      <c r="K9" s="861"/>
      <c r="L9" s="861">
        <f>'C35'!F120</f>
        <v>24947.71</v>
      </c>
      <c r="M9" s="861">
        <f>'C35'!F61</f>
        <v>24947.71</v>
      </c>
      <c r="N9" s="861"/>
      <c r="O9" s="861">
        <f>'C37'!F35</f>
        <v>7572.58</v>
      </c>
      <c r="P9" s="861">
        <f>'C37'!F18</f>
        <v>7572.58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s="1" customFormat="1" ht="12.75" customHeight="1">
      <c r="A10" s="4"/>
      <c r="B10" s="5"/>
      <c r="C10" s="514" t="s">
        <v>1</v>
      </c>
      <c r="D10" s="23"/>
      <c r="E10" s="860" t="s">
        <v>145</v>
      </c>
      <c r="F10" s="861">
        <f>'C33'!G81</f>
        <v>41132.676999999996</v>
      </c>
      <c r="G10" s="861">
        <f>'C33'!G41</f>
        <v>50923.772367000012</v>
      </c>
      <c r="H10" s="861"/>
      <c r="I10" s="861">
        <v>0</v>
      </c>
      <c r="J10" s="861">
        <v>0</v>
      </c>
      <c r="K10" s="861"/>
      <c r="L10" s="861">
        <f>'C35'!G120</f>
        <v>21336.753903000001</v>
      </c>
      <c r="M10" s="861">
        <f>'C35'!G61</f>
        <v>25334.400002000002</v>
      </c>
      <c r="N10" s="861"/>
      <c r="O10" s="861">
        <f>'C37'!G35</f>
        <v>54870.239000000001</v>
      </c>
      <c r="P10" s="861">
        <f>'C37'!G18</f>
        <v>54754.839048000002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s="1" customFormat="1" ht="12.75" customHeight="1">
      <c r="A11" s="4"/>
      <c r="B11" s="5"/>
      <c r="C11" s="199"/>
      <c r="D11" s="23"/>
      <c r="E11" s="860" t="s">
        <v>156</v>
      </c>
      <c r="F11" s="861">
        <f>'C33'!H81</f>
        <v>4895.2051323937094</v>
      </c>
      <c r="G11" s="861">
        <f>'C33'!H41</f>
        <v>5890.5487370104383</v>
      </c>
      <c r="H11" s="861"/>
      <c r="I11" s="861">
        <v>0</v>
      </c>
      <c r="J11" s="861">
        <v>0</v>
      </c>
      <c r="K11" s="861"/>
      <c r="L11" s="861">
        <f>'C35'!H120</f>
        <v>1695.8760355158847</v>
      </c>
      <c r="M11" s="861">
        <f>'C35'!H61</f>
        <v>2067.0170913482634</v>
      </c>
      <c r="N11" s="861"/>
      <c r="O11" s="861">
        <f>'C37'!H35</f>
        <v>7392.2034590588664</v>
      </c>
      <c r="P11" s="861">
        <f>'C37'!H18</f>
        <v>7429.8174294626142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s="1" customFormat="1" ht="12.75" customHeight="1">
      <c r="A12" s="4"/>
      <c r="B12" s="5"/>
      <c r="D12" s="23"/>
      <c r="E12" s="862" t="s">
        <v>157</v>
      </c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s="1" customFormat="1" ht="12.75" customHeight="1">
      <c r="A13" s="4"/>
      <c r="B13" s="5"/>
      <c r="D13" s="23"/>
      <c r="E13" s="864" t="s">
        <v>490</v>
      </c>
      <c r="F13" s="865">
        <f>'C33'!I81</f>
        <v>50.030030820916771</v>
      </c>
      <c r="G13" s="865">
        <f>'C33'!I41</f>
        <v>61.759483557085282</v>
      </c>
      <c r="H13" s="863"/>
      <c r="I13" s="865">
        <v>0</v>
      </c>
      <c r="J13" s="865">
        <v>0</v>
      </c>
      <c r="K13" s="863"/>
      <c r="L13" s="865">
        <f>'C35'!I120</f>
        <v>10.649584769632332</v>
      </c>
      <c r="M13" s="865">
        <f>'C35'!I61</f>
        <v>12.863811810722813</v>
      </c>
      <c r="N13" s="863"/>
      <c r="O13" s="865">
        <f>'C37'!I35</f>
        <v>97.878335239423606</v>
      </c>
      <c r="P13" s="865">
        <f>'C37'!I18</f>
        <v>97.597350329407988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s="1" customFormat="1" ht="12.75" customHeight="1">
      <c r="A14" s="4"/>
      <c r="B14" s="5"/>
      <c r="D14" s="23"/>
      <c r="E14" s="864" t="s">
        <v>491</v>
      </c>
      <c r="F14" s="865">
        <f>'C33'!J81</f>
        <v>80.269680799748045</v>
      </c>
      <c r="G14" s="865">
        <f>'C33'!J41</f>
        <v>82.584828421416617</v>
      </c>
      <c r="H14" s="863"/>
      <c r="I14" s="865" t="s">
        <v>59</v>
      </c>
      <c r="J14" s="865" t="s">
        <v>59</v>
      </c>
      <c r="K14" s="863"/>
      <c r="L14" s="865">
        <f>'C35'!J120</f>
        <v>50.431694178486353</v>
      </c>
      <c r="M14" s="865">
        <f>'C35'!J61</f>
        <v>49.128767448133829</v>
      </c>
      <c r="N14" s="863"/>
      <c r="O14" s="865">
        <f>'C37'!J35</f>
        <v>98.020986745636165</v>
      </c>
      <c r="P14" s="865">
        <f>'C37'!J18</f>
        <v>97.319640164422282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s="1" customFormat="1" ht="12.75" customHeight="1">
      <c r="A15" s="4"/>
      <c r="B15" s="5"/>
      <c r="D15" s="23"/>
      <c r="E15" s="862" t="s">
        <v>158</v>
      </c>
      <c r="F15" s="865"/>
      <c r="G15" s="865"/>
      <c r="H15" s="863"/>
      <c r="I15" s="865"/>
      <c r="J15" s="865"/>
      <c r="K15" s="863"/>
      <c r="L15" s="865"/>
      <c r="M15" s="865"/>
      <c r="N15" s="863"/>
      <c r="O15" s="865"/>
      <c r="P15" s="86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s="1" customFormat="1" ht="12.75" customHeight="1">
      <c r="A16" s="4"/>
      <c r="B16" s="5"/>
      <c r="D16" s="23"/>
      <c r="E16" s="864" t="s">
        <v>169</v>
      </c>
      <c r="F16" s="865">
        <f>'C33'!K81</f>
        <v>4.0860599552652621</v>
      </c>
      <c r="G16" s="865">
        <f>'C33'!K41</f>
        <v>4.3904202837095285</v>
      </c>
      <c r="H16" s="863"/>
      <c r="I16" s="865">
        <v>0</v>
      </c>
      <c r="J16" s="865">
        <v>0</v>
      </c>
      <c r="K16" s="863"/>
      <c r="L16" s="865">
        <f>'C35'!K120</f>
        <v>5.9987243210594885</v>
      </c>
      <c r="M16" s="865">
        <f>'C35'!K61</f>
        <v>6.6862194761845979</v>
      </c>
      <c r="N16" s="863"/>
      <c r="O16" s="865">
        <f>'C37'!K35</f>
        <v>13.802918553144725</v>
      </c>
      <c r="P16" s="865">
        <f>'C37'!K18</f>
        <v>11.65600549464833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s="1" customFormat="1" ht="12.75" customHeight="1">
      <c r="A17" s="4"/>
      <c r="B17" s="5"/>
      <c r="C17" s="14"/>
      <c r="D17" s="23"/>
      <c r="E17" s="864" t="s">
        <v>168</v>
      </c>
      <c r="F17" s="865">
        <f>'C33'!L81</f>
        <v>6.2562480483742844</v>
      </c>
      <c r="G17" s="865">
        <f>'C33'!L41</f>
        <v>5.6912434744680063</v>
      </c>
      <c r="H17" s="863"/>
      <c r="I17" s="865">
        <v>68.924086757993138</v>
      </c>
      <c r="J17" s="865">
        <v>99.279860069967938</v>
      </c>
      <c r="K17" s="863"/>
      <c r="L17" s="865">
        <f>'C35'!L120</f>
        <v>2.3241728993208155</v>
      </c>
      <c r="M17" s="865">
        <f>'C35'!L61</f>
        <v>3.1968995291953113</v>
      </c>
      <c r="N17" s="863"/>
      <c r="O17" s="865">
        <f>'C37'!L35</f>
        <v>1.6882101019775868</v>
      </c>
      <c r="P17" s="865">
        <f>'C37'!L18</f>
        <v>3.7700661993062781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s="1" customFormat="1" ht="12.75" customHeight="1">
      <c r="A18" s="4"/>
      <c r="B18" s="5"/>
      <c r="C18" s="14"/>
      <c r="D18" s="23"/>
      <c r="E18" s="866" t="s">
        <v>172</v>
      </c>
      <c r="F18" s="867">
        <f>'C33'!M81</f>
        <v>89.657691996360455</v>
      </c>
      <c r="G18" s="867">
        <f>'C33'!M41</f>
        <v>89.918336241822459</v>
      </c>
      <c r="H18" s="868"/>
      <c r="I18" s="867">
        <v>31.075913242006862</v>
      </c>
      <c r="J18" s="867">
        <v>0.72013993003206167</v>
      </c>
      <c r="K18" s="868"/>
      <c r="L18" s="867">
        <f>'C35'!M120</f>
        <v>91.677102779619702</v>
      </c>
      <c r="M18" s="867">
        <f>'C35'!M61</f>
        <v>90.116880994620089</v>
      </c>
      <c r="N18" s="868"/>
      <c r="O18" s="867">
        <f>'C37'!M35</f>
        <v>84.50887134487769</v>
      </c>
      <c r="P18" s="867">
        <f>'C37'!M18</f>
        <v>84.573928306045389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1" customFormat="1" ht="12.75" customHeight="1">
      <c r="A19" s="4"/>
      <c r="B19" s="5"/>
      <c r="C19" s="14"/>
      <c r="D19" s="23"/>
      <c r="E19" s="332" t="s">
        <v>508</v>
      </c>
      <c r="F19" s="448"/>
      <c r="G19" s="448"/>
      <c r="H19" s="484"/>
      <c r="I19" s="485"/>
      <c r="J19" s="485"/>
      <c r="K19" s="484"/>
      <c r="L19" s="448"/>
      <c r="M19" s="448"/>
      <c r="N19" s="484"/>
      <c r="O19" s="448"/>
      <c r="P19" s="448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</row>
    <row r="20" spans="1:70" s="1" customFormat="1" ht="26.25" customHeight="1">
      <c r="A20" s="4"/>
      <c r="B20" s="5"/>
      <c r="D20" s="23"/>
      <c r="E20" s="1109" t="s">
        <v>493</v>
      </c>
      <c r="F20" s="1109"/>
      <c r="G20" s="1109"/>
      <c r="H20" s="1109"/>
      <c r="I20" s="1109"/>
      <c r="J20" s="1109"/>
      <c r="K20" s="1109"/>
      <c r="L20" s="1109"/>
      <c r="M20" s="1109"/>
      <c r="N20" s="1109"/>
      <c r="O20" s="1109"/>
      <c r="P20" s="110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s="1" customFormat="1" ht="23.25" customHeight="1">
      <c r="A21" s="4"/>
      <c r="B21" s="5"/>
      <c r="C21" s="12"/>
      <c r="D21" s="23"/>
      <c r="E21" s="1109" t="s">
        <v>509</v>
      </c>
      <c r="F21" s="1109"/>
      <c r="G21" s="1109"/>
      <c r="H21" s="1109"/>
      <c r="I21" s="1109"/>
      <c r="J21" s="1109"/>
      <c r="K21" s="1109"/>
      <c r="L21" s="1109"/>
      <c r="M21" s="1109"/>
      <c r="N21" s="1109"/>
      <c r="O21" s="1109"/>
      <c r="P21" s="1109"/>
    </row>
    <row r="22" spans="1:70"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70">
      <c r="F23" s="127"/>
      <c r="G23" s="89"/>
      <c r="H23" s="1"/>
      <c r="I23" s="89"/>
      <c r="J23" s="89"/>
      <c r="L23" s="128"/>
    </row>
    <row r="24" spans="1:70">
      <c r="F24" s="127"/>
      <c r="G24" s="89"/>
      <c r="H24" s="1"/>
      <c r="I24" s="89"/>
      <c r="J24" s="89"/>
      <c r="L24" s="128"/>
    </row>
    <row r="25" spans="1:70" ht="11.1" customHeight="1">
      <c r="F25" s="127"/>
      <c r="G25" s="89"/>
      <c r="H25" s="1"/>
      <c r="I25" s="89"/>
      <c r="J25" s="89"/>
      <c r="L25" s="128"/>
    </row>
    <row r="26" spans="1:70" ht="14.25" customHeight="1">
      <c r="F26" s="127"/>
      <c r="G26" s="89"/>
      <c r="H26" s="1"/>
      <c r="I26" s="89"/>
      <c r="J26" s="89"/>
      <c r="L26" s="128"/>
    </row>
    <row r="27" spans="1:70">
      <c r="F27" s="127"/>
      <c r="G27" s="89"/>
      <c r="H27" s="1"/>
      <c r="I27" s="89"/>
      <c r="J27" s="89"/>
      <c r="L27" s="128"/>
    </row>
    <row r="28" spans="1:70">
      <c r="F28" s="127"/>
      <c r="G28" s="89"/>
      <c r="H28" s="1"/>
      <c r="I28" s="89"/>
      <c r="J28" s="89"/>
      <c r="L28" s="128"/>
    </row>
    <row r="29" spans="1:70">
      <c r="F29" s="127"/>
      <c r="G29" s="89"/>
      <c r="H29" s="1"/>
      <c r="I29" s="89"/>
      <c r="J29" s="89"/>
      <c r="L29" s="128"/>
    </row>
    <row r="30" spans="1:70">
      <c r="F30" s="127"/>
      <c r="G30" s="89"/>
      <c r="H30" s="1"/>
      <c r="I30" s="89"/>
      <c r="J30" s="89"/>
      <c r="L30" s="128"/>
    </row>
    <row r="31" spans="1:70">
      <c r="F31" s="127"/>
      <c r="G31" s="89"/>
      <c r="H31" s="1"/>
      <c r="I31" s="89"/>
      <c r="J31" s="89"/>
      <c r="L31" s="128"/>
    </row>
    <row r="32" spans="1:70">
      <c r="F32" s="128"/>
    </row>
  </sheetData>
  <mergeCells count="7">
    <mergeCell ref="C7:C9"/>
    <mergeCell ref="E21:P21"/>
    <mergeCell ref="F7:G7"/>
    <mergeCell ref="I7:J7"/>
    <mergeCell ref="L7:M7"/>
    <mergeCell ref="O7:P7"/>
    <mergeCell ref="E20:P2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9" orientation="landscape" horizontalDpi="4294967292" verticalDpi="4294967292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E28"/>
  <sheetViews>
    <sheetView showGridLines="0" showRowColHeaders="0" showOutlineSymbols="0" zoomScaleNormal="100" workbookViewId="0">
      <selection activeCell="C7" sqref="C7:C8"/>
    </sheetView>
  </sheetViews>
  <sheetFormatPr baseColWidth="10" defaultRowHeight="12.75"/>
  <cols>
    <col min="1" max="1" width="0.140625" style="487" customWidth="1"/>
    <col min="2" max="2" width="2.7109375" style="487" customWidth="1"/>
    <col min="3" max="3" width="23.7109375" style="487" customWidth="1"/>
    <col min="4" max="4" width="1.28515625" style="487" customWidth="1"/>
    <col min="5" max="5" width="105.7109375" style="487" customWidth="1"/>
    <col min="6" max="256" width="11.42578125" style="495"/>
    <col min="257" max="257" width="0.140625" style="495" customWidth="1"/>
    <col min="258" max="258" width="2.7109375" style="495" customWidth="1"/>
    <col min="259" max="259" width="18.5703125" style="495" customWidth="1"/>
    <col min="260" max="260" width="1.28515625" style="495" customWidth="1"/>
    <col min="261" max="261" width="58.85546875" style="495" customWidth="1"/>
    <col min="262" max="263" width="11.42578125" style="495"/>
    <col min="264" max="264" width="2.140625" style="495" customWidth="1"/>
    <col min="265" max="265" width="11.42578125" style="495"/>
    <col min="266" max="266" width="9.5703125" style="495" customWidth="1"/>
    <col min="267" max="512" width="11.42578125" style="495"/>
    <col min="513" max="513" width="0.140625" style="495" customWidth="1"/>
    <col min="514" max="514" width="2.7109375" style="495" customWidth="1"/>
    <col min="515" max="515" width="18.5703125" style="495" customWidth="1"/>
    <col min="516" max="516" width="1.28515625" style="495" customWidth="1"/>
    <col min="517" max="517" width="58.85546875" style="495" customWidth="1"/>
    <col min="518" max="519" width="11.42578125" style="495"/>
    <col min="520" max="520" width="2.140625" style="495" customWidth="1"/>
    <col min="521" max="521" width="11.42578125" style="495"/>
    <col min="522" max="522" width="9.5703125" style="495" customWidth="1"/>
    <col min="523" max="768" width="11.42578125" style="495"/>
    <col min="769" max="769" width="0.140625" style="495" customWidth="1"/>
    <col min="770" max="770" width="2.7109375" style="495" customWidth="1"/>
    <col min="771" max="771" width="18.5703125" style="495" customWidth="1"/>
    <col min="772" max="772" width="1.28515625" style="495" customWidth="1"/>
    <col min="773" max="773" width="58.85546875" style="495" customWidth="1"/>
    <col min="774" max="775" width="11.42578125" style="495"/>
    <col min="776" max="776" width="2.140625" style="495" customWidth="1"/>
    <col min="777" max="777" width="11.42578125" style="495"/>
    <col min="778" max="778" width="9.5703125" style="495" customWidth="1"/>
    <col min="779" max="1024" width="11.42578125" style="495"/>
    <col min="1025" max="1025" width="0.140625" style="495" customWidth="1"/>
    <col min="1026" max="1026" width="2.7109375" style="495" customWidth="1"/>
    <col min="1027" max="1027" width="18.5703125" style="495" customWidth="1"/>
    <col min="1028" max="1028" width="1.28515625" style="495" customWidth="1"/>
    <col min="1029" max="1029" width="58.85546875" style="495" customWidth="1"/>
    <col min="1030" max="1031" width="11.42578125" style="495"/>
    <col min="1032" max="1032" width="2.140625" style="495" customWidth="1"/>
    <col min="1033" max="1033" width="11.42578125" style="495"/>
    <col min="1034" max="1034" width="9.5703125" style="495" customWidth="1"/>
    <col min="1035" max="1280" width="11.42578125" style="495"/>
    <col min="1281" max="1281" width="0.140625" style="495" customWidth="1"/>
    <col min="1282" max="1282" width="2.7109375" style="495" customWidth="1"/>
    <col min="1283" max="1283" width="18.5703125" style="495" customWidth="1"/>
    <col min="1284" max="1284" width="1.28515625" style="495" customWidth="1"/>
    <col min="1285" max="1285" width="58.85546875" style="495" customWidth="1"/>
    <col min="1286" max="1287" width="11.42578125" style="495"/>
    <col min="1288" max="1288" width="2.140625" style="495" customWidth="1"/>
    <col min="1289" max="1289" width="11.42578125" style="495"/>
    <col min="1290" max="1290" width="9.5703125" style="495" customWidth="1"/>
    <col min="1291" max="1536" width="11.42578125" style="495"/>
    <col min="1537" max="1537" width="0.140625" style="495" customWidth="1"/>
    <col min="1538" max="1538" width="2.7109375" style="495" customWidth="1"/>
    <col min="1539" max="1539" width="18.5703125" style="495" customWidth="1"/>
    <col min="1540" max="1540" width="1.28515625" style="495" customWidth="1"/>
    <col min="1541" max="1541" width="58.85546875" style="495" customWidth="1"/>
    <col min="1542" max="1543" width="11.42578125" style="495"/>
    <col min="1544" max="1544" width="2.140625" style="495" customWidth="1"/>
    <col min="1545" max="1545" width="11.42578125" style="495"/>
    <col min="1546" max="1546" width="9.5703125" style="495" customWidth="1"/>
    <col min="1547" max="1792" width="11.42578125" style="495"/>
    <col min="1793" max="1793" width="0.140625" style="495" customWidth="1"/>
    <col min="1794" max="1794" width="2.7109375" style="495" customWidth="1"/>
    <col min="1795" max="1795" width="18.5703125" style="495" customWidth="1"/>
    <col min="1796" max="1796" width="1.28515625" style="495" customWidth="1"/>
    <col min="1797" max="1797" width="58.85546875" style="495" customWidth="1"/>
    <col min="1798" max="1799" width="11.42578125" style="495"/>
    <col min="1800" max="1800" width="2.140625" style="495" customWidth="1"/>
    <col min="1801" max="1801" width="11.42578125" style="495"/>
    <col min="1802" max="1802" width="9.5703125" style="495" customWidth="1"/>
    <col min="1803" max="2048" width="11.42578125" style="495"/>
    <col min="2049" max="2049" width="0.140625" style="495" customWidth="1"/>
    <col min="2050" max="2050" width="2.7109375" style="495" customWidth="1"/>
    <col min="2051" max="2051" width="18.5703125" style="495" customWidth="1"/>
    <col min="2052" max="2052" width="1.28515625" style="495" customWidth="1"/>
    <col min="2053" max="2053" width="58.85546875" style="495" customWidth="1"/>
    <col min="2054" max="2055" width="11.42578125" style="495"/>
    <col min="2056" max="2056" width="2.140625" style="495" customWidth="1"/>
    <col min="2057" max="2057" width="11.42578125" style="495"/>
    <col min="2058" max="2058" width="9.5703125" style="495" customWidth="1"/>
    <col min="2059" max="2304" width="11.42578125" style="495"/>
    <col min="2305" max="2305" width="0.140625" style="495" customWidth="1"/>
    <col min="2306" max="2306" width="2.7109375" style="495" customWidth="1"/>
    <col min="2307" max="2307" width="18.5703125" style="495" customWidth="1"/>
    <col min="2308" max="2308" width="1.28515625" style="495" customWidth="1"/>
    <col min="2309" max="2309" width="58.85546875" style="495" customWidth="1"/>
    <col min="2310" max="2311" width="11.42578125" style="495"/>
    <col min="2312" max="2312" width="2.140625" style="495" customWidth="1"/>
    <col min="2313" max="2313" width="11.42578125" style="495"/>
    <col min="2314" max="2314" width="9.5703125" style="495" customWidth="1"/>
    <col min="2315" max="2560" width="11.42578125" style="495"/>
    <col min="2561" max="2561" width="0.140625" style="495" customWidth="1"/>
    <col min="2562" max="2562" width="2.7109375" style="495" customWidth="1"/>
    <col min="2563" max="2563" width="18.5703125" style="495" customWidth="1"/>
    <col min="2564" max="2564" width="1.28515625" style="495" customWidth="1"/>
    <col min="2565" max="2565" width="58.85546875" style="495" customWidth="1"/>
    <col min="2566" max="2567" width="11.42578125" style="495"/>
    <col min="2568" max="2568" width="2.140625" style="495" customWidth="1"/>
    <col min="2569" max="2569" width="11.42578125" style="495"/>
    <col min="2570" max="2570" width="9.5703125" style="495" customWidth="1"/>
    <col min="2571" max="2816" width="11.42578125" style="495"/>
    <col min="2817" max="2817" width="0.140625" style="495" customWidth="1"/>
    <col min="2818" max="2818" width="2.7109375" style="495" customWidth="1"/>
    <col min="2819" max="2819" width="18.5703125" style="495" customWidth="1"/>
    <col min="2820" max="2820" width="1.28515625" style="495" customWidth="1"/>
    <col min="2821" max="2821" width="58.85546875" style="495" customWidth="1"/>
    <col min="2822" max="2823" width="11.42578125" style="495"/>
    <col min="2824" max="2824" width="2.140625" style="495" customWidth="1"/>
    <col min="2825" max="2825" width="11.42578125" style="495"/>
    <col min="2826" max="2826" width="9.5703125" style="495" customWidth="1"/>
    <col min="2827" max="3072" width="11.42578125" style="495"/>
    <col min="3073" max="3073" width="0.140625" style="495" customWidth="1"/>
    <col min="3074" max="3074" width="2.7109375" style="495" customWidth="1"/>
    <col min="3075" max="3075" width="18.5703125" style="495" customWidth="1"/>
    <col min="3076" max="3076" width="1.28515625" style="495" customWidth="1"/>
    <col min="3077" max="3077" width="58.85546875" style="495" customWidth="1"/>
    <col min="3078" max="3079" width="11.42578125" style="495"/>
    <col min="3080" max="3080" width="2.140625" style="495" customWidth="1"/>
    <col min="3081" max="3081" width="11.42578125" style="495"/>
    <col min="3082" max="3082" width="9.5703125" style="495" customWidth="1"/>
    <col min="3083" max="3328" width="11.42578125" style="495"/>
    <col min="3329" max="3329" width="0.140625" style="495" customWidth="1"/>
    <col min="3330" max="3330" width="2.7109375" style="495" customWidth="1"/>
    <col min="3331" max="3331" width="18.5703125" style="495" customWidth="1"/>
    <col min="3332" max="3332" width="1.28515625" style="495" customWidth="1"/>
    <col min="3333" max="3333" width="58.85546875" style="495" customWidth="1"/>
    <col min="3334" max="3335" width="11.42578125" style="495"/>
    <col min="3336" max="3336" width="2.140625" style="495" customWidth="1"/>
    <col min="3337" max="3337" width="11.42578125" style="495"/>
    <col min="3338" max="3338" width="9.5703125" style="495" customWidth="1"/>
    <col min="3339" max="3584" width="11.42578125" style="495"/>
    <col min="3585" max="3585" width="0.140625" style="495" customWidth="1"/>
    <col min="3586" max="3586" width="2.7109375" style="495" customWidth="1"/>
    <col min="3587" max="3587" width="18.5703125" style="495" customWidth="1"/>
    <col min="3588" max="3588" width="1.28515625" style="495" customWidth="1"/>
    <col min="3589" max="3589" width="58.85546875" style="495" customWidth="1"/>
    <col min="3590" max="3591" width="11.42578125" style="495"/>
    <col min="3592" max="3592" width="2.140625" style="495" customWidth="1"/>
    <col min="3593" max="3593" width="11.42578125" style="495"/>
    <col min="3594" max="3594" width="9.5703125" style="495" customWidth="1"/>
    <col min="3595" max="3840" width="11.42578125" style="495"/>
    <col min="3841" max="3841" width="0.140625" style="495" customWidth="1"/>
    <col min="3842" max="3842" width="2.7109375" style="495" customWidth="1"/>
    <col min="3843" max="3843" width="18.5703125" style="495" customWidth="1"/>
    <col min="3844" max="3844" width="1.28515625" style="495" customWidth="1"/>
    <col min="3845" max="3845" width="58.85546875" style="495" customWidth="1"/>
    <col min="3846" max="3847" width="11.42578125" style="495"/>
    <col min="3848" max="3848" width="2.140625" style="495" customWidth="1"/>
    <col min="3849" max="3849" width="11.42578125" style="495"/>
    <col min="3850" max="3850" width="9.5703125" style="495" customWidth="1"/>
    <col min="3851" max="4096" width="11.42578125" style="495"/>
    <col min="4097" max="4097" width="0.140625" style="495" customWidth="1"/>
    <col min="4098" max="4098" width="2.7109375" style="495" customWidth="1"/>
    <col min="4099" max="4099" width="18.5703125" style="495" customWidth="1"/>
    <col min="4100" max="4100" width="1.28515625" style="495" customWidth="1"/>
    <col min="4101" max="4101" width="58.85546875" style="495" customWidth="1"/>
    <col min="4102" max="4103" width="11.42578125" style="495"/>
    <col min="4104" max="4104" width="2.140625" style="495" customWidth="1"/>
    <col min="4105" max="4105" width="11.42578125" style="495"/>
    <col min="4106" max="4106" width="9.5703125" style="495" customWidth="1"/>
    <col min="4107" max="4352" width="11.42578125" style="495"/>
    <col min="4353" max="4353" width="0.140625" style="495" customWidth="1"/>
    <col min="4354" max="4354" width="2.7109375" style="495" customWidth="1"/>
    <col min="4355" max="4355" width="18.5703125" style="495" customWidth="1"/>
    <col min="4356" max="4356" width="1.28515625" style="495" customWidth="1"/>
    <col min="4357" max="4357" width="58.85546875" style="495" customWidth="1"/>
    <col min="4358" max="4359" width="11.42578125" style="495"/>
    <col min="4360" max="4360" width="2.140625" style="495" customWidth="1"/>
    <col min="4361" max="4361" width="11.42578125" style="495"/>
    <col min="4362" max="4362" width="9.5703125" style="495" customWidth="1"/>
    <col min="4363" max="4608" width="11.42578125" style="495"/>
    <col min="4609" max="4609" width="0.140625" style="495" customWidth="1"/>
    <col min="4610" max="4610" width="2.7109375" style="495" customWidth="1"/>
    <col min="4611" max="4611" width="18.5703125" style="495" customWidth="1"/>
    <col min="4612" max="4612" width="1.28515625" style="495" customWidth="1"/>
    <col min="4613" max="4613" width="58.85546875" style="495" customWidth="1"/>
    <col min="4614" max="4615" width="11.42578125" style="495"/>
    <col min="4616" max="4616" width="2.140625" style="495" customWidth="1"/>
    <col min="4617" max="4617" width="11.42578125" style="495"/>
    <col min="4618" max="4618" width="9.5703125" style="495" customWidth="1"/>
    <col min="4619" max="4864" width="11.42578125" style="495"/>
    <col min="4865" max="4865" width="0.140625" style="495" customWidth="1"/>
    <col min="4866" max="4866" width="2.7109375" style="495" customWidth="1"/>
    <col min="4867" max="4867" width="18.5703125" style="495" customWidth="1"/>
    <col min="4868" max="4868" width="1.28515625" style="495" customWidth="1"/>
    <col min="4869" max="4869" width="58.85546875" style="495" customWidth="1"/>
    <col min="4870" max="4871" width="11.42578125" style="495"/>
    <col min="4872" max="4872" width="2.140625" style="495" customWidth="1"/>
    <col min="4873" max="4873" width="11.42578125" style="495"/>
    <col min="4874" max="4874" width="9.5703125" style="495" customWidth="1"/>
    <col min="4875" max="5120" width="11.42578125" style="495"/>
    <col min="5121" max="5121" width="0.140625" style="495" customWidth="1"/>
    <col min="5122" max="5122" width="2.7109375" style="495" customWidth="1"/>
    <col min="5123" max="5123" width="18.5703125" style="495" customWidth="1"/>
    <col min="5124" max="5124" width="1.28515625" style="495" customWidth="1"/>
    <col min="5125" max="5125" width="58.85546875" style="495" customWidth="1"/>
    <col min="5126" max="5127" width="11.42578125" style="495"/>
    <col min="5128" max="5128" width="2.140625" style="495" customWidth="1"/>
    <col min="5129" max="5129" width="11.42578125" style="495"/>
    <col min="5130" max="5130" width="9.5703125" style="495" customWidth="1"/>
    <col min="5131" max="5376" width="11.42578125" style="495"/>
    <col min="5377" max="5377" width="0.140625" style="495" customWidth="1"/>
    <col min="5378" max="5378" width="2.7109375" style="495" customWidth="1"/>
    <col min="5379" max="5379" width="18.5703125" style="495" customWidth="1"/>
    <col min="5380" max="5380" width="1.28515625" style="495" customWidth="1"/>
    <col min="5381" max="5381" width="58.85546875" style="495" customWidth="1"/>
    <col min="5382" max="5383" width="11.42578125" style="495"/>
    <col min="5384" max="5384" width="2.140625" style="495" customWidth="1"/>
    <col min="5385" max="5385" width="11.42578125" style="495"/>
    <col min="5386" max="5386" width="9.5703125" style="495" customWidth="1"/>
    <col min="5387" max="5632" width="11.42578125" style="495"/>
    <col min="5633" max="5633" width="0.140625" style="495" customWidth="1"/>
    <col min="5634" max="5634" width="2.7109375" style="495" customWidth="1"/>
    <col min="5635" max="5635" width="18.5703125" style="495" customWidth="1"/>
    <col min="5636" max="5636" width="1.28515625" style="495" customWidth="1"/>
    <col min="5637" max="5637" width="58.85546875" style="495" customWidth="1"/>
    <col min="5638" max="5639" width="11.42578125" style="495"/>
    <col min="5640" max="5640" width="2.140625" style="495" customWidth="1"/>
    <col min="5641" max="5641" width="11.42578125" style="495"/>
    <col min="5642" max="5642" width="9.5703125" style="495" customWidth="1"/>
    <col min="5643" max="5888" width="11.42578125" style="495"/>
    <col min="5889" max="5889" width="0.140625" style="495" customWidth="1"/>
    <col min="5890" max="5890" width="2.7109375" style="495" customWidth="1"/>
    <col min="5891" max="5891" width="18.5703125" style="495" customWidth="1"/>
    <col min="5892" max="5892" width="1.28515625" style="495" customWidth="1"/>
    <col min="5893" max="5893" width="58.85546875" style="495" customWidth="1"/>
    <col min="5894" max="5895" width="11.42578125" style="495"/>
    <col min="5896" max="5896" width="2.140625" style="495" customWidth="1"/>
    <col min="5897" max="5897" width="11.42578125" style="495"/>
    <col min="5898" max="5898" width="9.5703125" style="495" customWidth="1"/>
    <col min="5899" max="6144" width="11.42578125" style="495"/>
    <col min="6145" max="6145" width="0.140625" style="495" customWidth="1"/>
    <col min="6146" max="6146" width="2.7109375" style="495" customWidth="1"/>
    <col min="6147" max="6147" width="18.5703125" style="495" customWidth="1"/>
    <col min="6148" max="6148" width="1.28515625" style="495" customWidth="1"/>
    <col min="6149" max="6149" width="58.85546875" style="495" customWidth="1"/>
    <col min="6150" max="6151" width="11.42578125" style="495"/>
    <col min="6152" max="6152" width="2.140625" style="495" customWidth="1"/>
    <col min="6153" max="6153" width="11.42578125" style="495"/>
    <col min="6154" max="6154" width="9.5703125" style="495" customWidth="1"/>
    <col min="6155" max="6400" width="11.42578125" style="495"/>
    <col min="6401" max="6401" width="0.140625" style="495" customWidth="1"/>
    <col min="6402" max="6402" width="2.7109375" style="495" customWidth="1"/>
    <col min="6403" max="6403" width="18.5703125" style="495" customWidth="1"/>
    <col min="6404" max="6404" width="1.28515625" style="495" customWidth="1"/>
    <col min="6405" max="6405" width="58.85546875" style="495" customWidth="1"/>
    <col min="6406" max="6407" width="11.42578125" style="495"/>
    <col min="6408" max="6408" width="2.140625" style="495" customWidth="1"/>
    <col min="6409" max="6409" width="11.42578125" style="495"/>
    <col min="6410" max="6410" width="9.5703125" style="495" customWidth="1"/>
    <col min="6411" max="6656" width="11.42578125" style="495"/>
    <col min="6657" max="6657" width="0.140625" style="495" customWidth="1"/>
    <col min="6658" max="6658" width="2.7109375" style="495" customWidth="1"/>
    <col min="6659" max="6659" width="18.5703125" style="495" customWidth="1"/>
    <col min="6660" max="6660" width="1.28515625" style="495" customWidth="1"/>
    <col min="6661" max="6661" width="58.85546875" style="495" customWidth="1"/>
    <col min="6662" max="6663" width="11.42578125" style="495"/>
    <col min="6664" max="6664" width="2.140625" style="495" customWidth="1"/>
    <col min="6665" max="6665" width="11.42578125" style="495"/>
    <col min="6666" max="6666" width="9.5703125" style="495" customWidth="1"/>
    <col min="6667" max="6912" width="11.42578125" style="495"/>
    <col min="6913" max="6913" width="0.140625" style="495" customWidth="1"/>
    <col min="6914" max="6914" width="2.7109375" style="495" customWidth="1"/>
    <col min="6915" max="6915" width="18.5703125" style="495" customWidth="1"/>
    <col min="6916" max="6916" width="1.28515625" style="495" customWidth="1"/>
    <col min="6917" max="6917" width="58.85546875" style="495" customWidth="1"/>
    <col min="6918" max="6919" width="11.42578125" style="495"/>
    <col min="6920" max="6920" width="2.140625" style="495" customWidth="1"/>
    <col min="6921" max="6921" width="11.42578125" style="495"/>
    <col min="6922" max="6922" width="9.5703125" style="495" customWidth="1"/>
    <col min="6923" max="7168" width="11.42578125" style="495"/>
    <col min="7169" max="7169" width="0.140625" style="495" customWidth="1"/>
    <col min="7170" max="7170" width="2.7109375" style="495" customWidth="1"/>
    <col min="7171" max="7171" width="18.5703125" style="495" customWidth="1"/>
    <col min="7172" max="7172" width="1.28515625" style="495" customWidth="1"/>
    <col min="7173" max="7173" width="58.85546875" style="495" customWidth="1"/>
    <col min="7174" max="7175" width="11.42578125" style="495"/>
    <col min="7176" max="7176" width="2.140625" style="495" customWidth="1"/>
    <col min="7177" max="7177" width="11.42578125" style="495"/>
    <col min="7178" max="7178" width="9.5703125" style="495" customWidth="1"/>
    <col min="7179" max="7424" width="11.42578125" style="495"/>
    <col min="7425" max="7425" width="0.140625" style="495" customWidth="1"/>
    <col min="7426" max="7426" width="2.7109375" style="495" customWidth="1"/>
    <col min="7427" max="7427" width="18.5703125" style="495" customWidth="1"/>
    <col min="7428" max="7428" width="1.28515625" style="495" customWidth="1"/>
    <col min="7429" max="7429" width="58.85546875" style="495" customWidth="1"/>
    <col min="7430" max="7431" width="11.42578125" style="495"/>
    <col min="7432" max="7432" width="2.140625" style="495" customWidth="1"/>
    <col min="7433" max="7433" width="11.42578125" style="495"/>
    <col min="7434" max="7434" width="9.5703125" style="495" customWidth="1"/>
    <col min="7435" max="7680" width="11.42578125" style="495"/>
    <col min="7681" max="7681" width="0.140625" style="495" customWidth="1"/>
    <col min="7682" max="7682" width="2.7109375" style="495" customWidth="1"/>
    <col min="7683" max="7683" width="18.5703125" style="495" customWidth="1"/>
    <col min="7684" max="7684" width="1.28515625" style="495" customWidth="1"/>
    <col min="7685" max="7685" width="58.85546875" style="495" customWidth="1"/>
    <col min="7686" max="7687" width="11.42578125" style="495"/>
    <col min="7688" max="7688" width="2.140625" style="495" customWidth="1"/>
    <col min="7689" max="7689" width="11.42578125" style="495"/>
    <col min="7690" max="7690" width="9.5703125" style="495" customWidth="1"/>
    <col min="7691" max="7936" width="11.42578125" style="495"/>
    <col min="7937" max="7937" width="0.140625" style="495" customWidth="1"/>
    <col min="7938" max="7938" width="2.7109375" style="495" customWidth="1"/>
    <col min="7939" max="7939" width="18.5703125" style="495" customWidth="1"/>
    <col min="7940" max="7940" width="1.28515625" style="495" customWidth="1"/>
    <col min="7941" max="7941" width="58.85546875" style="495" customWidth="1"/>
    <col min="7942" max="7943" width="11.42578125" style="495"/>
    <col min="7944" max="7944" width="2.140625" style="495" customWidth="1"/>
    <col min="7945" max="7945" width="11.42578125" style="495"/>
    <col min="7946" max="7946" width="9.5703125" style="495" customWidth="1"/>
    <col min="7947" max="8192" width="11.42578125" style="495"/>
    <col min="8193" max="8193" width="0.140625" style="495" customWidth="1"/>
    <col min="8194" max="8194" width="2.7109375" style="495" customWidth="1"/>
    <col min="8195" max="8195" width="18.5703125" style="495" customWidth="1"/>
    <col min="8196" max="8196" width="1.28515625" style="495" customWidth="1"/>
    <col min="8197" max="8197" width="58.85546875" style="495" customWidth="1"/>
    <col min="8198" max="8199" width="11.42578125" style="495"/>
    <col min="8200" max="8200" width="2.140625" style="495" customWidth="1"/>
    <col min="8201" max="8201" width="11.42578125" style="495"/>
    <col min="8202" max="8202" width="9.5703125" style="495" customWidth="1"/>
    <col min="8203" max="8448" width="11.42578125" style="495"/>
    <col min="8449" max="8449" width="0.140625" style="495" customWidth="1"/>
    <col min="8450" max="8450" width="2.7109375" style="495" customWidth="1"/>
    <col min="8451" max="8451" width="18.5703125" style="495" customWidth="1"/>
    <col min="8452" max="8452" width="1.28515625" style="495" customWidth="1"/>
    <col min="8453" max="8453" width="58.85546875" style="495" customWidth="1"/>
    <col min="8454" max="8455" width="11.42578125" style="495"/>
    <col min="8456" max="8456" width="2.140625" style="495" customWidth="1"/>
    <col min="8457" max="8457" width="11.42578125" style="495"/>
    <col min="8458" max="8458" width="9.5703125" style="495" customWidth="1"/>
    <col min="8459" max="8704" width="11.42578125" style="495"/>
    <col min="8705" max="8705" width="0.140625" style="495" customWidth="1"/>
    <col min="8706" max="8706" width="2.7109375" style="495" customWidth="1"/>
    <col min="8707" max="8707" width="18.5703125" style="495" customWidth="1"/>
    <col min="8708" max="8708" width="1.28515625" style="495" customWidth="1"/>
    <col min="8709" max="8709" width="58.85546875" style="495" customWidth="1"/>
    <col min="8710" max="8711" width="11.42578125" style="495"/>
    <col min="8712" max="8712" width="2.140625" style="495" customWidth="1"/>
    <col min="8713" max="8713" width="11.42578125" style="495"/>
    <col min="8714" max="8714" width="9.5703125" style="495" customWidth="1"/>
    <col min="8715" max="8960" width="11.42578125" style="495"/>
    <col min="8961" max="8961" width="0.140625" style="495" customWidth="1"/>
    <col min="8962" max="8962" width="2.7109375" style="495" customWidth="1"/>
    <col min="8963" max="8963" width="18.5703125" style="495" customWidth="1"/>
    <col min="8964" max="8964" width="1.28515625" style="495" customWidth="1"/>
    <col min="8965" max="8965" width="58.85546875" style="495" customWidth="1"/>
    <col min="8966" max="8967" width="11.42578125" style="495"/>
    <col min="8968" max="8968" width="2.140625" style="495" customWidth="1"/>
    <col min="8969" max="8969" width="11.42578125" style="495"/>
    <col min="8970" max="8970" width="9.5703125" style="495" customWidth="1"/>
    <col min="8971" max="9216" width="11.42578125" style="495"/>
    <col min="9217" max="9217" width="0.140625" style="495" customWidth="1"/>
    <col min="9218" max="9218" width="2.7109375" style="495" customWidth="1"/>
    <col min="9219" max="9219" width="18.5703125" style="495" customWidth="1"/>
    <col min="9220" max="9220" width="1.28515625" style="495" customWidth="1"/>
    <col min="9221" max="9221" width="58.85546875" style="495" customWidth="1"/>
    <col min="9222" max="9223" width="11.42578125" style="495"/>
    <col min="9224" max="9224" width="2.140625" style="495" customWidth="1"/>
    <col min="9225" max="9225" width="11.42578125" style="495"/>
    <col min="9226" max="9226" width="9.5703125" style="495" customWidth="1"/>
    <col min="9227" max="9472" width="11.42578125" style="495"/>
    <col min="9473" max="9473" width="0.140625" style="495" customWidth="1"/>
    <col min="9474" max="9474" width="2.7109375" style="495" customWidth="1"/>
    <col min="9475" max="9475" width="18.5703125" style="495" customWidth="1"/>
    <col min="9476" max="9476" width="1.28515625" style="495" customWidth="1"/>
    <col min="9477" max="9477" width="58.85546875" style="495" customWidth="1"/>
    <col min="9478" max="9479" width="11.42578125" style="495"/>
    <col min="9480" max="9480" width="2.140625" style="495" customWidth="1"/>
    <col min="9481" max="9481" width="11.42578125" style="495"/>
    <col min="9482" max="9482" width="9.5703125" style="495" customWidth="1"/>
    <col min="9483" max="9728" width="11.42578125" style="495"/>
    <col min="9729" max="9729" width="0.140625" style="495" customWidth="1"/>
    <col min="9730" max="9730" width="2.7109375" style="495" customWidth="1"/>
    <col min="9731" max="9731" width="18.5703125" style="495" customWidth="1"/>
    <col min="9732" max="9732" width="1.28515625" style="495" customWidth="1"/>
    <col min="9733" max="9733" width="58.85546875" style="495" customWidth="1"/>
    <col min="9734" max="9735" width="11.42578125" style="495"/>
    <col min="9736" max="9736" width="2.140625" style="495" customWidth="1"/>
    <col min="9737" max="9737" width="11.42578125" style="495"/>
    <col min="9738" max="9738" width="9.5703125" style="495" customWidth="1"/>
    <col min="9739" max="9984" width="11.42578125" style="495"/>
    <col min="9985" max="9985" width="0.140625" style="495" customWidth="1"/>
    <col min="9986" max="9986" width="2.7109375" style="495" customWidth="1"/>
    <col min="9987" max="9987" width="18.5703125" style="495" customWidth="1"/>
    <col min="9988" max="9988" width="1.28515625" style="495" customWidth="1"/>
    <col min="9989" max="9989" width="58.85546875" style="495" customWidth="1"/>
    <col min="9990" max="9991" width="11.42578125" style="495"/>
    <col min="9992" max="9992" width="2.140625" style="495" customWidth="1"/>
    <col min="9993" max="9993" width="11.42578125" style="495"/>
    <col min="9994" max="9994" width="9.5703125" style="495" customWidth="1"/>
    <col min="9995" max="10240" width="11.42578125" style="495"/>
    <col min="10241" max="10241" width="0.140625" style="495" customWidth="1"/>
    <col min="10242" max="10242" width="2.7109375" style="495" customWidth="1"/>
    <col min="10243" max="10243" width="18.5703125" style="495" customWidth="1"/>
    <col min="10244" max="10244" width="1.28515625" style="495" customWidth="1"/>
    <col min="10245" max="10245" width="58.85546875" style="495" customWidth="1"/>
    <col min="10246" max="10247" width="11.42578125" style="495"/>
    <col min="10248" max="10248" width="2.140625" style="495" customWidth="1"/>
    <col min="10249" max="10249" width="11.42578125" style="495"/>
    <col min="10250" max="10250" width="9.5703125" style="495" customWidth="1"/>
    <col min="10251" max="10496" width="11.42578125" style="495"/>
    <col min="10497" max="10497" width="0.140625" style="495" customWidth="1"/>
    <col min="10498" max="10498" width="2.7109375" style="495" customWidth="1"/>
    <col min="10499" max="10499" width="18.5703125" style="495" customWidth="1"/>
    <col min="10500" max="10500" width="1.28515625" style="495" customWidth="1"/>
    <col min="10501" max="10501" width="58.85546875" style="495" customWidth="1"/>
    <col min="10502" max="10503" width="11.42578125" style="495"/>
    <col min="10504" max="10504" width="2.140625" style="495" customWidth="1"/>
    <col min="10505" max="10505" width="11.42578125" style="495"/>
    <col min="10506" max="10506" width="9.5703125" style="495" customWidth="1"/>
    <col min="10507" max="10752" width="11.42578125" style="495"/>
    <col min="10753" max="10753" width="0.140625" style="495" customWidth="1"/>
    <col min="10754" max="10754" width="2.7109375" style="495" customWidth="1"/>
    <col min="10755" max="10755" width="18.5703125" style="495" customWidth="1"/>
    <col min="10756" max="10756" width="1.28515625" style="495" customWidth="1"/>
    <col min="10757" max="10757" width="58.85546875" style="495" customWidth="1"/>
    <col min="10758" max="10759" width="11.42578125" style="495"/>
    <col min="10760" max="10760" width="2.140625" style="495" customWidth="1"/>
    <col min="10761" max="10761" width="11.42578125" style="495"/>
    <col min="10762" max="10762" width="9.5703125" style="495" customWidth="1"/>
    <col min="10763" max="11008" width="11.42578125" style="495"/>
    <col min="11009" max="11009" width="0.140625" style="495" customWidth="1"/>
    <col min="11010" max="11010" width="2.7109375" style="495" customWidth="1"/>
    <col min="11011" max="11011" width="18.5703125" style="495" customWidth="1"/>
    <col min="11012" max="11012" width="1.28515625" style="495" customWidth="1"/>
    <col min="11013" max="11013" width="58.85546875" style="495" customWidth="1"/>
    <col min="11014" max="11015" width="11.42578125" style="495"/>
    <col min="11016" max="11016" width="2.140625" style="495" customWidth="1"/>
    <col min="11017" max="11017" width="11.42578125" style="495"/>
    <col min="11018" max="11018" width="9.5703125" style="495" customWidth="1"/>
    <col min="11019" max="11264" width="11.42578125" style="495"/>
    <col min="11265" max="11265" width="0.140625" style="495" customWidth="1"/>
    <col min="11266" max="11266" width="2.7109375" style="495" customWidth="1"/>
    <col min="11267" max="11267" width="18.5703125" style="495" customWidth="1"/>
    <col min="11268" max="11268" width="1.28515625" style="495" customWidth="1"/>
    <col min="11269" max="11269" width="58.85546875" style="495" customWidth="1"/>
    <col min="11270" max="11271" width="11.42578125" style="495"/>
    <col min="11272" max="11272" width="2.140625" style="495" customWidth="1"/>
    <col min="11273" max="11273" width="11.42578125" style="495"/>
    <col min="11274" max="11274" width="9.5703125" style="495" customWidth="1"/>
    <col min="11275" max="11520" width="11.42578125" style="495"/>
    <col min="11521" max="11521" width="0.140625" style="495" customWidth="1"/>
    <col min="11522" max="11522" width="2.7109375" style="495" customWidth="1"/>
    <col min="11523" max="11523" width="18.5703125" style="495" customWidth="1"/>
    <col min="11524" max="11524" width="1.28515625" style="495" customWidth="1"/>
    <col min="11525" max="11525" width="58.85546875" style="495" customWidth="1"/>
    <col min="11526" max="11527" width="11.42578125" style="495"/>
    <col min="11528" max="11528" width="2.140625" style="495" customWidth="1"/>
    <col min="11529" max="11529" width="11.42578125" style="495"/>
    <col min="11530" max="11530" width="9.5703125" style="495" customWidth="1"/>
    <col min="11531" max="11776" width="11.42578125" style="495"/>
    <col min="11777" max="11777" width="0.140625" style="495" customWidth="1"/>
    <col min="11778" max="11778" width="2.7109375" style="495" customWidth="1"/>
    <col min="11779" max="11779" width="18.5703125" style="495" customWidth="1"/>
    <col min="11780" max="11780" width="1.28515625" style="495" customWidth="1"/>
    <col min="11781" max="11781" width="58.85546875" style="495" customWidth="1"/>
    <col min="11782" max="11783" width="11.42578125" style="495"/>
    <col min="11784" max="11784" width="2.140625" style="495" customWidth="1"/>
    <col min="11785" max="11785" width="11.42578125" style="495"/>
    <col min="11786" max="11786" width="9.5703125" style="495" customWidth="1"/>
    <col min="11787" max="12032" width="11.42578125" style="495"/>
    <col min="12033" max="12033" width="0.140625" style="495" customWidth="1"/>
    <col min="12034" max="12034" width="2.7109375" style="495" customWidth="1"/>
    <col min="12035" max="12035" width="18.5703125" style="495" customWidth="1"/>
    <col min="12036" max="12036" width="1.28515625" style="495" customWidth="1"/>
    <col min="12037" max="12037" width="58.85546875" style="495" customWidth="1"/>
    <col min="12038" max="12039" width="11.42578125" style="495"/>
    <col min="12040" max="12040" width="2.140625" style="495" customWidth="1"/>
    <col min="12041" max="12041" width="11.42578125" style="495"/>
    <col min="12042" max="12042" width="9.5703125" style="495" customWidth="1"/>
    <col min="12043" max="12288" width="11.42578125" style="495"/>
    <col min="12289" max="12289" width="0.140625" style="495" customWidth="1"/>
    <col min="12290" max="12290" width="2.7109375" style="495" customWidth="1"/>
    <col min="12291" max="12291" width="18.5703125" style="495" customWidth="1"/>
    <col min="12292" max="12292" width="1.28515625" style="495" customWidth="1"/>
    <col min="12293" max="12293" width="58.85546875" style="495" customWidth="1"/>
    <col min="12294" max="12295" width="11.42578125" style="495"/>
    <col min="12296" max="12296" width="2.140625" style="495" customWidth="1"/>
    <col min="12297" max="12297" width="11.42578125" style="495"/>
    <col min="12298" max="12298" width="9.5703125" style="495" customWidth="1"/>
    <col min="12299" max="12544" width="11.42578125" style="495"/>
    <col min="12545" max="12545" width="0.140625" style="495" customWidth="1"/>
    <col min="12546" max="12546" width="2.7109375" style="495" customWidth="1"/>
    <col min="12547" max="12547" width="18.5703125" style="495" customWidth="1"/>
    <col min="12548" max="12548" width="1.28515625" style="495" customWidth="1"/>
    <col min="12549" max="12549" width="58.85546875" style="495" customWidth="1"/>
    <col min="12550" max="12551" width="11.42578125" style="495"/>
    <col min="12552" max="12552" width="2.140625" style="495" customWidth="1"/>
    <col min="12553" max="12553" width="11.42578125" style="495"/>
    <col min="12554" max="12554" width="9.5703125" style="495" customWidth="1"/>
    <col min="12555" max="12800" width="11.42578125" style="495"/>
    <col min="12801" max="12801" width="0.140625" style="495" customWidth="1"/>
    <col min="12802" max="12802" width="2.7109375" style="495" customWidth="1"/>
    <col min="12803" max="12803" width="18.5703125" style="495" customWidth="1"/>
    <col min="12804" max="12804" width="1.28515625" style="495" customWidth="1"/>
    <col min="12805" max="12805" width="58.85546875" style="495" customWidth="1"/>
    <col min="12806" max="12807" width="11.42578125" style="495"/>
    <col min="12808" max="12808" width="2.140625" style="495" customWidth="1"/>
    <col min="12809" max="12809" width="11.42578125" style="495"/>
    <col min="12810" max="12810" width="9.5703125" style="495" customWidth="1"/>
    <col min="12811" max="13056" width="11.42578125" style="495"/>
    <col min="13057" max="13057" width="0.140625" style="495" customWidth="1"/>
    <col min="13058" max="13058" width="2.7109375" style="495" customWidth="1"/>
    <col min="13059" max="13059" width="18.5703125" style="495" customWidth="1"/>
    <col min="13060" max="13060" width="1.28515625" style="495" customWidth="1"/>
    <col min="13061" max="13061" width="58.85546875" style="495" customWidth="1"/>
    <col min="13062" max="13063" width="11.42578125" style="495"/>
    <col min="13064" max="13064" width="2.140625" style="495" customWidth="1"/>
    <col min="13065" max="13065" width="11.42578125" style="495"/>
    <col min="13066" max="13066" width="9.5703125" style="495" customWidth="1"/>
    <col min="13067" max="13312" width="11.42578125" style="495"/>
    <col min="13313" max="13313" width="0.140625" style="495" customWidth="1"/>
    <col min="13314" max="13314" width="2.7109375" style="495" customWidth="1"/>
    <col min="13315" max="13315" width="18.5703125" style="495" customWidth="1"/>
    <col min="13316" max="13316" width="1.28515625" style="495" customWidth="1"/>
    <col min="13317" max="13317" width="58.85546875" style="495" customWidth="1"/>
    <col min="13318" max="13319" width="11.42578125" style="495"/>
    <col min="13320" max="13320" width="2.140625" style="495" customWidth="1"/>
    <col min="13321" max="13321" width="11.42578125" style="495"/>
    <col min="13322" max="13322" width="9.5703125" style="495" customWidth="1"/>
    <col min="13323" max="13568" width="11.42578125" style="495"/>
    <col min="13569" max="13569" width="0.140625" style="495" customWidth="1"/>
    <col min="13570" max="13570" width="2.7109375" style="495" customWidth="1"/>
    <col min="13571" max="13571" width="18.5703125" style="495" customWidth="1"/>
    <col min="13572" max="13572" width="1.28515625" style="495" customWidth="1"/>
    <col min="13573" max="13573" width="58.85546875" style="495" customWidth="1"/>
    <col min="13574" max="13575" width="11.42578125" style="495"/>
    <col min="13576" max="13576" width="2.140625" style="495" customWidth="1"/>
    <col min="13577" max="13577" width="11.42578125" style="495"/>
    <col min="13578" max="13578" width="9.5703125" style="495" customWidth="1"/>
    <col min="13579" max="13824" width="11.42578125" style="495"/>
    <col min="13825" max="13825" width="0.140625" style="495" customWidth="1"/>
    <col min="13826" max="13826" width="2.7109375" style="495" customWidth="1"/>
    <col min="13827" max="13827" width="18.5703125" style="495" customWidth="1"/>
    <col min="13828" max="13828" width="1.28515625" style="495" customWidth="1"/>
    <col min="13829" max="13829" width="58.85546875" style="495" customWidth="1"/>
    <col min="13830" max="13831" width="11.42578125" style="495"/>
    <col min="13832" max="13832" width="2.140625" style="495" customWidth="1"/>
    <col min="13833" max="13833" width="11.42578125" style="495"/>
    <col min="13834" max="13834" width="9.5703125" style="495" customWidth="1"/>
    <col min="13835" max="14080" width="11.42578125" style="495"/>
    <col min="14081" max="14081" width="0.140625" style="495" customWidth="1"/>
    <col min="14082" max="14082" width="2.7109375" style="495" customWidth="1"/>
    <col min="14083" max="14083" width="18.5703125" style="495" customWidth="1"/>
    <col min="14084" max="14084" width="1.28515625" style="495" customWidth="1"/>
    <col min="14085" max="14085" width="58.85546875" style="495" customWidth="1"/>
    <col min="14086" max="14087" width="11.42578125" style="495"/>
    <col min="14088" max="14088" width="2.140625" style="495" customWidth="1"/>
    <col min="14089" max="14089" width="11.42578125" style="495"/>
    <col min="14090" max="14090" width="9.5703125" style="495" customWidth="1"/>
    <col min="14091" max="14336" width="11.42578125" style="495"/>
    <col min="14337" max="14337" width="0.140625" style="495" customWidth="1"/>
    <col min="14338" max="14338" width="2.7109375" style="495" customWidth="1"/>
    <col min="14339" max="14339" width="18.5703125" style="495" customWidth="1"/>
    <col min="14340" max="14340" width="1.28515625" style="495" customWidth="1"/>
    <col min="14341" max="14341" width="58.85546875" style="495" customWidth="1"/>
    <col min="14342" max="14343" width="11.42578125" style="495"/>
    <col min="14344" max="14344" width="2.140625" style="495" customWidth="1"/>
    <col min="14345" max="14345" width="11.42578125" style="495"/>
    <col min="14346" max="14346" width="9.5703125" style="495" customWidth="1"/>
    <col min="14347" max="14592" width="11.42578125" style="495"/>
    <col min="14593" max="14593" width="0.140625" style="495" customWidth="1"/>
    <col min="14594" max="14594" width="2.7109375" style="495" customWidth="1"/>
    <col min="14595" max="14595" width="18.5703125" style="495" customWidth="1"/>
    <col min="14596" max="14596" width="1.28515625" style="495" customWidth="1"/>
    <col min="14597" max="14597" width="58.85546875" style="495" customWidth="1"/>
    <col min="14598" max="14599" width="11.42578125" style="495"/>
    <col min="14600" max="14600" width="2.140625" style="495" customWidth="1"/>
    <col min="14601" max="14601" width="11.42578125" style="495"/>
    <col min="14602" max="14602" width="9.5703125" style="495" customWidth="1"/>
    <col min="14603" max="14848" width="11.42578125" style="495"/>
    <col min="14849" max="14849" width="0.140625" style="495" customWidth="1"/>
    <col min="14850" max="14850" width="2.7109375" style="495" customWidth="1"/>
    <col min="14851" max="14851" width="18.5703125" style="495" customWidth="1"/>
    <col min="14852" max="14852" width="1.28515625" style="495" customWidth="1"/>
    <col min="14853" max="14853" width="58.85546875" style="495" customWidth="1"/>
    <col min="14854" max="14855" width="11.42578125" style="495"/>
    <col min="14856" max="14856" width="2.140625" style="495" customWidth="1"/>
    <col min="14857" max="14857" width="11.42578125" style="495"/>
    <col min="14858" max="14858" width="9.5703125" style="495" customWidth="1"/>
    <col min="14859" max="15104" width="11.42578125" style="495"/>
    <col min="15105" max="15105" width="0.140625" style="495" customWidth="1"/>
    <col min="15106" max="15106" width="2.7109375" style="495" customWidth="1"/>
    <col min="15107" max="15107" width="18.5703125" style="495" customWidth="1"/>
    <col min="15108" max="15108" width="1.28515625" style="495" customWidth="1"/>
    <col min="15109" max="15109" width="58.85546875" style="495" customWidth="1"/>
    <col min="15110" max="15111" width="11.42578125" style="495"/>
    <col min="15112" max="15112" width="2.140625" style="495" customWidth="1"/>
    <col min="15113" max="15113" width="11.42578125" style="495"/>
    <col min="15114" max="15114" width="9.5703125" style="495" customWidth="1"/>
    <col min="15115" max="15360" width="11.42578125" style="495"/>
    <col min="15361" max="15361" width="0.140625" style="495" customWidth="1"/>
    <col min="15362" max="15362" width="2.7109375" style="495" customWidth="1"/>
    <col min="15363" max="15363" width="18.5703125" style="495" customWidth="1"/>
    <col min="15364" max="15364" width="1.28515625" style="495" customWidth="1"/>
    <col min="15365" max="15365" width="58.85546875" style="495" customWidth="1"/>
    <col min="15366" max="15367" width="11.42578125" style="495"/>
    <col min="15368" max="15368" width="2.140625" style="495" customWidth="1"/>
    <col min="15369" max="15369" width="11.42578125" style="495"/>
    <col min="15370" max="15370" width="9.5703125" style="495" customWidth="1"/>
    <col min="15371" max="15616" width="11.42578125" style="495"/>
    <col min="15617" max="15617" width="0.140625" style="495" customWidth="1"/>
    <col min="15618" max="15618" width="2.7109375" style="495" customWidth="1"/>
    <col min="15619" max="15619" width="18.5703125" style="495" customWidth="1"/>
    <col min="15620" max="15620" width="1.28515625" style="495" customWidth="1"/>
    <col min="15621" max="15621" width="58.85546875" style="495" customWidth="1"/>
    <col min="15622" max="15623" width="11.42578125" style="495"/>
    <col min="15624" max="15624" width="2.140625" style="495" customWidth="1"/>
    <col min="15625" max="15625" width="11.42578125" style="495"/>
    <col min="15626" max="15626" width="9.5703125" style="495" customWidth="1"/>
    <col min="15627" max="15872" width="11.42578125" style="495"/>
    <col min="15873" max="15873" width="0.140625" style="495" customWidth="1"/>
    <col min="15874" max="15874" width="2.7109375" style="495" customWidth="1"/>
    <col min="15875" max="15875" width="18.5703125" style="495" customWidth="1"/>
    <col min="15876" max="15876" width="1.28515625" style="495" customWidth="1"/>
    <col min="15877" max="15877" width="58.85546875" style="495" customWidth="1"/>
    <col min="15878" max="15879" width="11.42578125" style="495"/>
    <col min="15880" max="15880" width="2.140625" style="495" customWidth="1"/>
    <col min="15881" max="15881" width="11.42578125" style="495"/>
    <col min="15882" max="15882" width="9.5703125" style="495" customWidth="1"/>
    <col min="15883" max="16128" width="11.42578125" style="495"/>
    <col min="16129" max="16129" width="0.140625" style="495" customWidth="1"/>
    <col min="16130" max="16130" width="2.7109375" style="495" customWidth="1"/>
    <col min="16131" max="16131" width="18.5703125" style="495" customWidth="1"/>
    <col min="16132" max="16132" width="1.28515625" style="495" customWidth="1"/>
    <col min="16133" max="16133" width="58.85546875" style="495" customWidth="1"/>
    <col min="16134" max="16135" width="11.42578125" style="495"/>
    <col min="16136" max="16136" width="2.140625" style="495" customWidth="1"/>
    <col min="16137" max="16137" width="11.42578125" style="495"/>
    <col min="16138" max="16138" width="9.5703125" style="495" customWidth="1"/>
    <col min="16139" max="16384" width="11.42578125" style="495"/>
  </cols>
  <sheetData>
    <row r="1" spans="2:5" s="487" customFormat="1" ht="0.75" customHeight="1"/>
    <row r="2" spans="2:5" s="487" customFormat="1" ht="21" customHeight="1">
      <c r="E2" s="481" t="s">
        <v>50</v>
      </c>
    </row>
    <row r="3" spans="2:5" s="487" customFormat="1" ht="15" customHeight="1">
      <c r="E3" s="488" t="s">
        <v>176</v>
      </c>
    </row>
    <row r="4" spans="2:5" s="490" customFormat="1" ht="20.25" customHeight="1">
      <c r="B4" s="489"/>
      <c r="C4" s="6" t="str">
        <f>Indice!C4</f>
        <v>Producción de energía eléctrica</v>
      </c>
    </row>
    <row r="5" spans="2:5" s="490" customFormat="1" ht="12.75" customHeight="1">
      <c r="B5" s="489"/>
      <c r="C5" s="491"/>
    </row>
    <row r="6" spans="2:5" s="490" customFormat="1" ht="13.5" customHeight="1">
      <c r="B6" s="489"/>
      <c r="C6" s="492"/>
      <c r="D6" s="493"/>
      <c r="E6" s="493"/>
    </row>
    <row r="7" spans="2:5" s="490" customFormat="1" ht="12.75" customHeight="1">
      <c r="B7" s="489"/>
      <c r="C7" s="1111" t="s">
        <v>609</v>
      </c>
      <c r="D7" s="493"/>
      <c r="E7" s="810"/>
    </row>
    <row r="8" spans="2:5" s="490" customFormat="1" ht="12.75" customHeight="1">
      <c r="B8" s="489"/>
      <c r="C8" s="1111"/>
      <c r="D8" s="493"/>
      <c r="E8" s="810"/>
    </row>
    <row r="9" spans="2:5" s="490" customFormat="1" ht="12.75" customHeight="1">
      <c r="B9" s="489"/>
      <c r="C9" s="494" t="s">
        <v>524</v>
      </c>
      <c r="D9" s="493"/>
      <c r="E9" s="810"/>
    </row>
    <row r="10" spans="2:5" s="490" customFormat="1" ht="12.75" customHeight="1">
      <c r="B10" s="489"/>
      <c r="D10" s="493"/>
      <c r="E10" s="810"/>
    </row>
    <row r="11" spans="2:5" s="490" customFormat="1" ht="12.75" customHeight="1">
      <c r="B11" s="489"/>
      <c r="D11" s="493"/>
      <c r="E11" s="811"/>
    </row>
    <row r="12" spans="2:5" s="490" customFormat="1" ht="12.75" customHeight="1">
      <c r="B12" s="489"/>
      <c r="D12" s="493"/>
      <c r="E12" s="811"/>
    </row>
    <row r="13" spans="2:5" s="490" customFormat="1" ht="12.75" customHeight="1">
      <c r="B13" s="489"/>
      <c r="C13" s="492"/>
      <c r="D13" s="493"/>
      <c r="E13" s="811"/>
    </row>
    <row r="14" spans="2:5" s="490" customFormat="1" ht="12.75" customHeight="1">
      <c r="B14" s="489"/>
      <c r="C14" s="492"/>
      <c r="D14" s="493"/>
      <c r="E14" s="811"/>
    </row>
    <row r="15" spans="2:5" s="490" customFormat="1" ht="12.75" customHeight="1">
      <c r="B15" s="489"/>
      <c r="C15" s="492"/>
      <c r="D15" s="493"/>
      <c r="E15" s="811"/>
    </row>
    <row r="16" spans="2:5" s="490" customFormat="1" ht="12.75" customHeight="1">
      <c r="B16" s="489"/>
      <c r="C16" s="492"/>
      <c r="D16" s="493"/>
      <c r="E16" s="811"/>
    </row>
    <row r="17" spans="2:5" s="490" customFormat="1" ht="12.75" customHeight="1">
      <c r="B17" s="489"/>
      <c r="C17" s="492"/>
      <c r="D17" s="493"/>
      <c r="E17" s="811"/>
    </row>
    <row r="18" spans="2:5" s="490" customFormat="1" ht="12.75" customHeight="1">
      <c r="B18" s="489"/>
      <c r="C18" s="492"/>
      <c r="D18" s="493"/>
      <c r="E18" s="811"/>
    </row>
    <row r="19" spans="2:5" s="490" customFormat="1" ht="12.75" customHeight="1">
      <c r="B19" s="489"/>
      <c r="C19" s="492"/>
      <c r="D19" s="493"/>
      <c r="E19" s="811"/>
    </row>
    <row r="20" spans="2:5" s="490" customFormat="1" ht="12.75" customHeight="1">
      <c r="B20" s="489"/>
      <c r="C20" s="492"/>
      <c r="D20" s="493"/>
      <c r="E20" s="811"/>
    </row>
    <row r="21" spans="2:5" s="490" customFormat="1" ht="12.75" customHeight="1">
      <c r="B21" s="489"/>
      <c r="C21" s="492"/>
      <c r="D21" s="493"/>
      <c r="E21" s="811"/>
    </row>
    <row r="22" spans="2:5">
      <c r="E22" s="812"/>
    </row>
    <row r="23" spans="2:5">
      <c r="E23" s="813"/>
    </row>
    <row r="24" spans="2:5">
      <c r="E24" s="813"/>
    </row>
    <row r="25" spans="2:5">
      <c r="E25" s="1059" t="s">
        <v>388</v>
      </c>
    </row>
    <row r="28" spans="2:5" ht="12.75" customHeight="1"/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autoPageBreaks="0"/>
  </sheetPr>
  <dimension ref="A1:E3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487" customWidth="1"/>
    <col min="2" max="2" width="2.7109375" style="487" customWidth="1"/>
    <col min="3" max="3" width="23.7109375" style="487" customWidth="1"/>
    <col min="4" max="4" width="1.28515625" style="487" customWidth="1"/>
    <col min="5" max="5" width="105.7109375" style="487" customWidth="1"/>
    <col min="6" max="256" width="11.42578125" style="495"/>
    <col min="257" max="257" width="0.140625" style="495" customWidth="1"/>
    <col min="258" max="258" width="2.7109375" style="495" customWidth="1"/>
    <col min="259" max="259" width="18.5703125" style="495" customWidth="1"/>
    <col min="260" max="260" width="1.28515625" style="495" customWidth="1"/>
    <col min="261" max="261" width="58.85546875" style="495" customWidth="1"/>
    <col min="262" max="263" width="11.42578125" style="495"/>
    <col min="264" max="264" width="2.140625" style="495" customWidth="1"/>
    <col min="265" max="265" width="11.42578125" style="495"/>
    <col min="266" max="266" width="9.5703125" style="495" customWidth="1"/>
    <col min="267" max="512" width="11.42578125" style="495"/>
    <col min="513" max="513" width="0.140625" style="495" customWidth="1"/>
    <col min="514" max="514" width="2.7109375" style="495" customWidth="1"/>
    <col min="515" max="515" width="18.5703125" style="495" customWidth="1"/>
    <col min="516" max="516" width="1.28515625" style="495" customWidth="1"/>
    <col min="517" max="517" width="58.85546875" style="495" customWidth="1"/>
    <col min="518" max="519" width="11.42578125" style="495"/>
    <col min="520" max="520" width="2.140625" style="495" customWidth="1"/>
    <col min="521" max="521" width="11.42578125" style="495"/>
    <col min="522" max="522" width="9.5703125" style="495" customWidth="1"/>
    <col min="523" max="768" width="11.42578125" style="495"/>
    <col min="769" max="769" width="0.140625" style="495" customWidth="1"/>
    <col min="770" max="770" width="2.7109375" style="495" customWidth="1"/>
    <col min="771" max="771" width="18.5703125" style="495" customWidth="1"/>
    <col min="772" max="772" width="1.28515625" style="495" customWidth="1"/>
    <col min="773" max="773" width="58.85546875" style="495" customWidth="1"/>
    <col min="774" max="775" width="11.42578125" style="495"/>
    <col min="776" max="776" width="2.140625" style="495" customWidth="1"/>
    <col min="777" max="777" width="11.42578125" style="495"/>
    <col min="778" max="778" width="9.5703125" style="495" customWidth="1"/>
    <col min="779" max="1024" width="11.42578125" style="495"/>
    <col min="1025" max="1025" width="0.140625" style="495" customWidth="1"/>
    <col min="1026" max="1026" width="2.7109375" style="495" customWidth="1"/>
    <col min="1027" max="1027" width="18.5703125" style="495" customWidth="1"/>
    <col min="1028" max="1028" width="1.28515625" style="495" customWidth="1"/>
    <col min="1029" max="1029" width="58.85546875" style="495" customWidth="1"/>
    <col min="1030" max="1031" width="11.42578125" style="495"/>
    <col min="1032" max="1032" width="2.140625" style="495" customWidth="1"/>
    <col min="1033" max="1033" width="11.42578125" style="495"/>
    <col min="1034" max="1034" width="9.5703125" style="495" customWidth="1"/>
    <col min="1035" max="1280" width="11.42578125" style="495"/>
    <col min="1281" max="1281" width="0.140625" style="495" customWidth="1"/>
    <col min="1282" max="1282" width="2.7109375" style="495" customWidth="1"/>
    <col min="1283" max="1283" width="18.5703125" style="495" customWidth="1"/>
    <col min="1284" max="1284" width="1.28515625" style="495" customWidth="1"/>
    <col min="1285" max="1285" width="58.85546875" style="495" customWidth="1"/>
    <col min="1286" max="1287" width="11.42578125" style="495"/>
    <col min="1288" max="1288" width="2.140625" style="495" customWidth="1"/>
    <col min="1289" max="1289" width="11.42578125" style="495"/>
    <col min="1290" max="1290" width="9.5703125" style="495" customWidth="1"/>
    <col min="1291" max="1536" width="11.42578125" style="495"/>
    <col min="1537" max="1537" width="0.140625" style="495" customWidth="1"/>
    <col min="1538" max="1538" width="2.7109375" style="495" customWidth="1"/>
    <col min="1539" max="1539" width="18.5703125" style="495" customWidth="1"/>
    <col min="1540" max="1540" width="1.28515625" style="495" customWidth="1"/>
    <col min="1541" max="1541" width="58.85546875" style="495" customWidth="1"/>
    <col min="1542" max="1543" width="11.42578125" style="495"/>
    <col min="1544" max="1544" width="2.140625" style="495" customWidth="1"/>
    <col min="1545" max="1545" width="11.42578125" style="495"/>
    <col min="1546" max="1546" width="9.5703125" style="495" customWidth="1"/>
    <col min="1547" max="1792" width="11.42578125" style="495"/>
    <col min="1793" max="1793" width="0.140625" style="495" customWidth="1"/>
    <col min="1794" max="1794" width="2.7109375" style="495" customWidth="1"/>
    <col min="1795" max="1795" width="18.5703125" style="495" customWidth="1"/>
    <col min="1796" max="1796" width="1.28515625" style="495" customWidth="1"/>
    <col min="1797" max="1797" width="58.85546875" style="495" customWidth="1"/>
    <col min="1798" max="1799" width="11.42578125" style="495"/>
    <col min="1800" max="1800" width="2.140625" style="495" customWidth="1"/>
    <col min="1801" max="1801" width="11.42578125" style="495"/>
    <col min="1802" max="1802" width="9.5703125" style="495" customWidth="1"/>
    <col min="1803" max="2048" width="11.42578125" style="495"/>
    <col min="2049" max="2049" width="0.140625" style="495" customWidth="1"/>
    <col min="2050" max="2050" width="2.7109375" style="495" customWidth="1"/>
    <col min="2051" max="2051" width="18.5703125" style="495" customWidth="1"/>
    <col min="2052" max="2052" width="1.28515625" style="495" customWidth="1"/>
    <col min="2053" max="2053" width="58.85546875" style="495" customWidth="1"/>
    <col min="2054" max="2055" width="11.42578125" style="495"/>
    <col min="2056" max="2056" width="2.140625" style="495" customWidth="1"/>
    <col min="2057" max="2057" width="11.42578125" style="495"/>
    <col min="2058" max="2058" width="9.5703125" style="495" customWidth="1"/>
    <col min="2059" max="2304" width="11.42578125" style="495"/>
    <col min="2305" max="2305" width="0.140625" style="495" customWidth="1"/>
    <col min="2306" max="2306" width="2.7109375" style="495" customWidth="1"/>
    <col min="2307" max="2307" width="18.5703125" style="495" customWidth="1"/>
    <col min="2308" max="2308" width="1.28515625" style="495" customWidth="1"/>
    <col min="2309" max="2309" width="58.85546875" style="495" customWidth="1"/>
    <col min="2310" max="2311" width="11.42578125" style="495"/>
    <col min="2312" max="2312" width="2.140625" style="495" customWidth="1"/>
    <col min="2313" max="2313" width="11.42578125" style="495"/>
    <col min="2314" max="2314" width="9.5703125" style="495" customWidth="1"/>
    <col min="2315" max="2560" width="11.42578125" style="495"/>
    <col min="2561" max="2561" width="0.140625" style="495" customWidth="1"/>
    <col min="2562" max="2562" width="2.7109375" style="495" customWidth="1"/>
    <col min="2563" max="2563" width="18.5703125" style="495" customWidth="1"/>
    <col min="2564" max="2564" width="1.28515625" style="495" customWidth="1"/>
    <col min="2565" max="2565" width="58.85546875" style="495" customWidth="1"/>
    <col min="2566" max="2567" width="11.42578125" style="495"/>
    <col min="2568" max="2568" width="2.140625" style="495" customWidth="1"/>
    <col min="2569" max="2569" width="11.42578125" style="495"/>
    <col min="2570" max="2570" width="9.5703125" style="495" customWidth="1"/>
    <col min="2571" max="2816" width="11.42578125" style="495"/>
    <col min="2817" max="2817" width="0.140625" style="495" customWidth="1"/>
    <col min="2818" max="2818" width="2.7109375" style="495" customWidth="1"/>
    <col min="2819" max="2819" width="18.5703125" style="495" customWidth="1"/>
    <col min="2820" max="2820" width="1.28515625" style="495" customWidth="1"/>
    <col min="2821" max="2821" width="58.85546875" style="495" customWidth="1"/>
    <col min="2822" max="2823" width="11.42578125" style="495"/>
    <col min="2824" max="2824" width="2.140625" style="495" customWidth="1"/>
    <col min="2825" max="2825" width="11.42578125" style="495"/>
    <col min="2826" max="2826" width="9.5703125" style="495" customWidth="1"/>
    <col min="2827" max="3072" width="11.42578125" style="495"/>
    <col min="3073" max="3073" width="0.140625" style="495" customWidth="1"/>
    <col min="3074" max="3074" width="2.7109375" style="495" customWidth="1"/>
    <col min="3075" max="3075" width="18.5703125" style="495" customWidth="1"/>
    <col min="3076" max="3076" width="1.28515625" style="495" customWidth="1"/>
    <col min="3077" max="3077" width="58.85546875" style="495" customWidth="1"/>
    <col min="3078" max="3079" width="11.42578125" style="495"/>
    <col min="3080" max="3080" width="2.140625" style="495" customWidth="1"/>
    <col min="3081" max="3081" width="11.42578125" style="495"/>
    <col min="3082" max="3082" width="9.5703125" style="495" customWidth="1"/>
    <col min="3083" max="3328" width="11.42578125" style="495"/>
    <col min="3329" max="3329" width="0.140625" style="495" customWidth="1"/>
    <col min="3330" max="3330" width="2.7109375" style="495" customWidth="1"/>
    <col min="3331" max="3331" width="18.5703125" style="495" customWidth="1"/>
    <col min="3332" max="3332" width="1.28515625" style="495" customWidth="1"/>
    <col min="3333" max="3333" width="58.85546875" style="495" customWidth="1"/>
    <col min="3334" max="3335" width="11.42578125" style="495"/>
    <col min="3336" max="3336" width="2.140625" style="495" customWidth="1"/>
    <col min="3337" max="3337" width="11.42578125" style="495"/>
    <col min="3338" max="3338" width="9.5703125" style="495" customWidth="1"/>
    <col min="3339" max="3584" width="11.42578125" style="495"/>
    <col min="3585" max="3585" width="0.140625" style="495" customWidth="1"/>
    <col min="3586" max="3586" width="2.7109375" style="495" customWidth="1"/>
    <col min="3587" max="3587" width="18.5703125" style="495" customWidth="1"/>
    <col min="3588" max="3588" width="1.28515625" style="495" customWidth="1"/>
    <col min="3589" max="3589" width="58.85546875" style="495" customWidth="1"/>
    <col min="3590" max="3591" width="11.42578125" style="495"/>
    <col min="3592" max="3592" width="2.140625" style="495" customWidth="1"/>
    <col min="3593" max="3593" width="11.42578125" style="495"/>
    <col min="3594" max="3594" width="9.5703125" style="495" customWidth="1"/>
    <col min="3595" max="3840" width="11.42578125" style="495"/>
    <col min="3841" max="3841" width="0.140625" style="495" customWidth="1"/>
    <col min="3842" max="3842" width="2.7109375" style="495" customWidth="1"/>
    <col min="3843" max="3843" width="18.5703125" style="495" customWidth="1"/>
    <col min="3844" max="3844" width="1.28515625" style="495" customWidth="1"/>
    <col min="3845" max="3845" width="58.85546875" style="495" customWidth="1"/>
    <col min="3846" max="3847" width="11.42578125" style="495"/>
    <col min="3848" max="3848" width="2.140625" style="495" customWidth="1"/>
    <col min="3849" max="3849" width="11.42578125" style="495"/>
    <col min="3850" max="3850" width="9.5703125" style="495" customWidth="1"/>
    <col min="3851" max="4096" width="11.42578125" style="495"/>
    <col min="4097" max="4097" width="0.140625" style="495" customWidth="1"/>
    <col min="4098" max="4098" width="2.7109375" style="495" customWidth="1"/>
    <col min="4099" max="4099" width="18.5703125" style="495" customWidth="1"/>
    <col min="4100" max="4100" width="1.28515625" style="495" customWidth="1"/>
    <col min="4101" max="4101" width="58.85546875" style="495" customWidth="1"/>
    <col min="4102" max="4103" width="11.42578125" style="495"/>
    <col min="4104" max="4104" width="2.140625" style="495" customWidth="1"/>
    <col min="4105" max="4105" width="11.42578125" style="495"/>
    <col min="4106" max="4106" width="9.5703125" style="495" customWidth="1"/>
    <col min="4107" max="4352" width="11.42578125" style="495"/>
    <col min="4353" max="4353" width="0.140625" style="495" customWidth="1"/>
    <col min="4354" max="4354" width="2.7109375" style="495" customWidth="1"/>
    <col min="4355" max="4355" width="18.5703125" style="495" customWidth="1"/>
    <col min="4356" max="4356" width="1.28515625" style="495" customWidth="1"/>
    <col min="4357" max="4357" width="58.85546875" style="495" customWidth="1"/>
    <col min="4358" max="4359" width="11.42578125" style="495"/>
    <col min="4360" max="4360" width="2.140625" style="495" customWidth="1"/>
    <col min="4361" max="4361" width="11.42578125" style="495"/>
    <col min="4362" max="4362" width="9.5703125" style="495" customWidth="1"/>
    <col min="4363" max="4608" width="11.42578125" style="495"/>
    <col min="4609" max="4609" width="0.140625" style="495" customWidth="1"/>
    <col min="4610" max="4610" width="2.7109375" style="495" customWidth="1"/>
    <col min="4611" max="4611" width="18.5703125" style="495" customWidth="1"/>
    <col min="4612" max="4612" width="1.28515625" style="495" customWidth="1"/>
    <col min="4613" max="4613" width="58.85546875" style="495" customWidth="1"/>
    <col min="4614" max="4615" width="11.42578125" style="495"/>
    <col min="4616" max="4616" width="2.140625" style="495" customWidth="1"/>
    <col min="4617" max="4617" width="11.42578125" style="495"/>
    <col min="4618" max="4618" width="9.5703125" style="495" customWidth="1"/>
    <col min="4619" max="4864" width="11.42578125" style="495"/>
    <col min="4865" max="4865" width="0.140625" style="495" customWidth="1"/>
    <col min="4866" max="4866" width="2.7109375" style="495" customWidth="1"/>
    <col min="4867" max="4867" width="18.5703125" style="495" customWidth="1"/>
    <col min="4868" max="4868" width="1.28515625" style="495" customWidth="1"/>
    <col min="4869" max="4869" width="58.85546875" style="495" customWidth="1"/>
    <col min="4870" max="4871" width="11.42578125" style="495"/>
    <col min="4872" max="4872" width="2.140625" style="495" customWidth="1"/>
    <col min="4873" max="4873" width="11.42578125" style="495"/>
    <col min="4874" max="4874" width="9.5703125" style="495" customWidth="1"/>
    <col min="4875" max="5120" width="11.42578125" style="495"/>
    <col min="5121" max="5121" width="0.140625" style="495" customWidth="1"/>
    <col min="5122" max="5122" width="2.7109375" style="495" customWidth="1"/>
    <col min="5123" max="5123" width="18.5703125" style="495" customWidth="1"/>
    <col min="5124" max="5124" width="1.28515625" style="495" customWidth="1"/>
    <col min="5125" max="5125" width="58.85546875" style="495" customWidth="1"/>
    <col min="5126" max="5127" width="11.42578125" style="495"/>
    <col min="5128" max="5128" width="2.140625" style="495" customWidth="1"/>
    <col min="5129" max="5129" width="11.42578125" style="495"/>
    <col min="5130" max="5130" width="9.5703125" style="495" customWidth="1"/>
    <col min="5131" max="5376" width="11.42578125" style="495"/>
    <col min="5377" max="5377" width="0.140625" style="495" customWidth="1"/>
    <col min="5378" max="5378" width="2.7109375" style="495" customWidth="1"/>
    <col min="5379" max="5379" width="18.5703125" style="495" customWidth="1"/>
    <col min="5380" max="5380" width="1.28515625" style="495" customWidth="1"/>
    <col min="5381" max="5381" width="58.85546875" style="495" customWidth="1"/>
    <col min="5382" max="5383" width="11.42578125" style="495"/>
    <col min="5384" max="5384" width="2.140625" style="495" customWidth="1"/>
    <col min="5385" max="5385" width="11.42578125" style="495"/>
    <col min="5386" max="5386" width="9.5703125" style="495" customWidth="1"/>
    <col min="5387" max="5632" width="11.42578125" style="495"/>
    <col min="5633" max="5633" width="0.140625" style="495" customWidth="1"/>
    <col min="5634" max="5634" width="2.7109375" style="495" customWidth="1"/>
    <col min="5635" max="5635" width="18.5703125" style="495" customWidth="1"/>
    <col min="5636" max="5636" width="1.28515625" style="495" customWidth="1"/>
    <col min="5637" max="5637" width="58.85546875" style="495" customWidth="1"/>
    <col min="5638" max="5639" width="11.42578125" style="495"/>
    <col min="5640" max="5640" width="2.140625" style="495" customWidth="1"/>
    <col min="5641" max="5641" width="11.42578125" style="495"/>
    <col min="5642" max="5642" width="9.5703125" style="495" customWidth="1"/>
    <col min="5643" max="5888" width="11.42578125" style="495"/>
    <col min="5889" max="5889" width="0.140625" style="495" customWidth="1"/>
    <col min="5890" max="5890" width="2.7109375" style="495" customWidth="1"/>
    <col min="5891" max="5891" width="18.5703125" style="495" customWidth="1"/>
    <col min="5892" max="5892" width="1.28515625" style="495" customWidth="1"/>
    <col min="5893" max="5893" width="58.85546875" style="495" customWidth="1"/>
    <col min="5894" max="5895" width="11.42578125" style="495"/>
    <col min="5896" max="5896" width="2.140625" style="495" customWidth="1"/>
    <col min="5897" max="5897" width="11.42578125" style="495"/>
    <col min="5898" max="5898" width="9.5703125" style="495" customWidth="1"/>
    <col min="5899" max="6144" width="11.42578125" style="495"/>
    <col min="6145" max="6145" width="0.140625" style="495" customWidth="1"/>
    <col min="6146" max="6146" width="2.7109375" style="495" customWidth="1"/>
    <col min="6147" max="6147" width="18.5703125" style="495" customWidth="1"/>
    <col min="6148" max="6148" width="1.28515625" style="495" customWidth="1"/>
    <col min="6149" max="6149" width="58.85546875" style="495" customWidth="1"/>
    <col min="6150" max="6151" width="11.42578125" style="495"/>
    <col min="6152" max="6152" width="2.140625" style="495" customWidth="1"/>
    <col min="6153" max="6153" width="11.42578125" style="495"/>
    <col min="6154" max="6154" width="9.5703125" style="495" customWidth="1"/>
    <col min="6155" max="6400" width="11.42578125" style="495"/>
    <col min="6401" max="6401" width="0.140625" style="495" customWidth="1"/>
    <col min="6402" max="6402" width="2.7109375" style="495" customWidth="1"/>
    <col min="6403" max="6403" width="18.5703125" style="495" customWidth="1"/>
    <col min="6404" max="6404" width="1.28515625" style="495" customWidth="1"/>
    <col min="6405" max="6405" width="58.85546875" style="495" customWidth="1"/>
    <col min="6406" max="6407" width="11.42578125" style="495"/>
    <col min="6408" max="6408" width="2.140625" style="495" customWidth="1"/>
    <col min="6409" max="6409" width="11.42578125" style="495"/>
    <col min="6410" max="6410" width="9.5703125" style="495" customWidth="1"/>
    <col min="6411" max="6656" width="11.42578125" style="495"/>
    <col min="6657" max="6657" width="0.140625" style="495" customWidth="1"/>
    <col min="6658" max="6658" width="2.7109375" style="495" customWidth="1"/>
    <col min="6659" max="6659" width="18.5703125" style="495" customWidth="1"/>
    <col min="6660" max="6660" width="1.28515625" style="495" customWidth="1"/>
    <col min="6661" max="6661" width="58.85546875" style="495" customWidth="1"/>
    <col min="6662" max="6663" width="11.42578125" style="495"/>
    <col min="6664" max="6664" width="2.140625" style="495" customWidth="1"/>
    <col min="6665" max="6665" width="11.42578125" style="495"/>
    <col min="6666" max="6666" width="9.5703125" style="495" customWidth="1"/>
    <col min="6667" max="6912" width="11.42578125" style="495"/>
    <col min="6913" max="6913" width="0.140625" style="495" customWidth="1"/>
    <col min="6914" max="6914" width="2.7109375" style="495" customWidth="1"/>
    <col min="6915" max="6915" width="18.5703125" style="495" customWidth="1"/>
    <col min="6916" max="6916" width="1.28515625" style="495" customWidth="1"/>
    <col min="6917" max="6917" width="58.85546875" style="495" customWidth="1"/>
    <col min="6918" max="6919" width="11.42578125" style="495"/>
    <col min="6920" max="6920" width="2.140625" style="495" customWidth="1"/>
    <col min="6921" max="6921" width="11.42578125" style="495"/>
    <col min="6922" max="6922" width="9.5703125" style="495" customWidth="1"/>
    <col min="6923" max="7168" width="11.42578125" style="495"/>
    <col min="7169" max="7169" width="0.140625" style="495" customWidth="1"/>
    <col min="7170" max="7170" width="2.7109375" style="495" customWidth="1"/>
    <col min="7171" max="7171" width="18.5703125" style="495" customWidth="1"/>
    <col min="7172" max="7172" width="1.28515625" style="495" customWidth="1"/>
    <col min="7173" max="7173" width="58.85546875" style="495" customWidth="1"/>
    <col min="7174" max="7175" width="11.42578125" style="495"/>
    <col min="7176" max="7176" width="2.140625" style="495" customWidth="1"/>
    <col min="7177" max="7177" width="11.42578125" style="495"/>
    <col min="7178" max="7178" width="9.5703125" style="495" customWidth="1"/>
    <col min="7179" max="7424" width="11.42578125" style="495"/>
    <col min="7425" max="7425" width="0.140625" style="495" customWidth="1"/>
    <col min="7426" max="7426" width="2.7109375" style="495" customWidth="1"/>
    <col min="7427" max="7427" width="18.5703125" style="495" customWidth="1"/>
    <col min="7428" max="7428" width="1.28515625" style="495" customWidth="1"/>
    <col min="7429" max="7429" width="58.85546875" style="495" customWidth="1"/>
    <col min="7430" max="7431" width="11.42578125" style="495"/>
    <col min="7432" max="7432" width="2.140625" style="495" customWidth="1"/>
    <col min="7433" max="7433" width="11.42578125" style="495"/>
    <col min="7434" max="7434" width="9.5703125" style="495" customWidth="1"/>
    <col min="7435" max="7680" width="11.42578125" style="495"/>
    <col min="7681" max="7681" width="0.140625" style="495" customWidth="1"/>
    <col min="7682" max="7682" width="2.7109375" style="495" customWidth="1"/>
    <col min="7683" max="7683" width="18.5703125" style="495" customWidth="1"/>
    <col min="7684" max="7684" width="1.28515625" style="495" customWidth="1"/>
    <col min="7685" max="7685" width="58.85546875" style="495" customWidth="1"/>
    <col min="7686" max="7687" width="11.42578125" style="495"/>
    <col min="7688" max="7688" width="2.140625" style="495" customWidth="1"/>
    <col min="7689" max="7689" width="11.42578125" style="495"/>
    <col min="7690" max="7690" width="9.5703125" style="495" customWidth="1"/>
    <col min="7691" max="7936" width="11.42578125" style="495"/>
    <col min="7937" max="7937" width="0.140625" style="495" customWidth="1"/>
    <col min="7938" max="7938" width="2.7109375" style="495" customWidth="1"/>
    <col min="7939" max="7939" width="18.5703125" style="495" customWidth="1"/>
    <col min="7940" max="7940" width="1.28515625" style="495" customWidth="1"/>
    <col min="7941" max="7941" width="58.85546875" style="495" customWidth="1"/>
    <col min="7942" max="7943" width="11.42578125" style="495"/>
    <col min="7944" max="7944" width="2.140625" style="495" customWidth="1"/>
    <col min="7945" max="7945" width="11.42578125" style="495"/>
    <col min="7946" max="7946" width="9.5703125" style="495" customWidth="1"/>
    <col min="7947" max="8192" width="11.42578125" style="495"/>
    <col min="8193" max="8193" width="0.140625" style="495" customWidth="1"/>
    <col min="8194" max="8194" width="2.7109375" style="495" customWidth="1"/>
    <col min="8195" max="8195" width="18.5703125" style="495" customWidth="1"/>
    <col min="8196" max="8196" width="1.28515625" style="495" customWidth="1"/>
    <col min="8197" max="8197" width="58.85546875" style="495" customWidth="1"/>
    <col min="8198" max="8199" width="11.42578125" style="495"/>
    <col min="8200" max="8200" width="2.140625" style="495" customWidth="1"/>
    <col min="8201" max="8201" width="11.42578125" style="495"/>
    <col min="8202" max="8202" width="9.5703125" style="495" customWidth="1"/>
    <col min="8203" max="8448" width="11.42578125" style="495"/>
    <col min="8449" max="8449" width="0.140625" style="495" customWidth="1"/>
    <col min="8450" max="8450" width="2.7109375" style="495" customWidth="1"/>
    <col min="8451" max="8451" width="18.5703125" style="495" customWidth="1"/>
    <col min="8452" max="8452" width="1.28515625" style="495" customWidth="1"/>
    <col min="8453" max="8453" width="58.85546875" style="495" customWidth="1"/>
    <col min="8454" max="8455" width="11.42578125" style="495"/>
    <col min="8456" max="8456" width="2.140625" style="495" customWidth="1"/>
    <col min="8457" max="8457" width="11.42578125" style="495"/>
    <col min="8458" max="8458" width="9.5703125" style="495" customWidth="1"/>
    <col min="8459" max="8704" width="11.42578125" style="495"/>
    <col min="8705" max="8705" width="0.140625" style="495" customWidth="1"/>
    <col min="8706" max="8706" width="2.7109375" style="495" customWidth="1"/>
    <col min="8707" max="8707" width="18.5703125" style="495" customWidth="1"/>
    <col min="8708" max="8708" width="1.28515625" style="495" customWidth="1"/>
    <col min="8709" max="8709" width="58.85546875" style="495" customWidth="1"/>
    <col min="8710" max="8711" width="11.42578125" style="495"/>
    <col min="8712" max="8712" width="2.140625" style="495" customWidth="1"/>
    <col min="8713" max="8713" width="11.42578125" style="495"/>
    <col min="8714" max="8714" width="9.5703125" style="495" customWidth="1"/>
    <col min="8715" max="8960" width="11.42578125" style="495"/>
    <col min="8961" max="8961" width="0.140625" style="495" customWidth="1"/>
    <col min="8962" max="8962" width="2.7109375" style="495" customWidth="1"/>
    <col min="8963" max="8963" width="18.5703125" style="495" customWidth="1"/>
    <col min="8964" max="8964" width="1.28515625" style="495" customWidth="1"/>
    <col min="8965" max="8965" width="58.85546875" style="495" customWidth="1"/>
    <col min="8966" max="8967" width="11.42578125" style="495"/>
    <col min="8968" max="8968" width="2.140625" style="495" customWidth="1"/>
    <col min="8969" max="8969" width="11.42578125" style="495"/>
    <col min="8970" max="8970" width="9.5703125" style="495" customWidth="1"/>
    <col min="8971" max="9216" width="11.42578125" style="495"/>
    <col min="9217" max="9217" width="0.140625" style="495" customWidth="1"/>
    <col min="9218" max="9218" width="2.7109375" style="495" customWidth="1"/>
    <col min="9219" max="9219" width="18.5703125" style="495" customWidth="1"/>
    <col min="9220" max="9220" width="1.28515625" style="495" customWidth="1"/>
    <col min="9221" max="9221" width="58.85546875" style="495" customWidth="1"/>
    <col min="9222" max="9223" width="11.42578125" style="495"/>
    <col min="9224" max="9224" width="2.140625" style="495" customWidth="1"/>
    <col min="9225" max="9225" width="11.42578125" style="495"/>
    <col min="9226" max="9226" width="9.5703125" style="495" customWidth="1"/>
    <col min="9227" max="9472" width="11.42578125" style="495"/>
    <col min="9473" max="9473" width="0.140625" style="495" customWidth="1"/>
    <col min="9474" max="9474" width="2.7109375" style="495" customWidth="1"/>
    <col min="9475" max="9475" width="18.5703125" style="495" customWidth="1"/>
    <col min="9476" max="9476" width="1.28515625" style="495" customWidth="1"/>
    <col min="9477" max="9477" width="58.85546875" style="495" customWidth="1"/>
    <col min="9478" max="9479" width="11.42578125" style="495"/>
    <col min="9480" max="9480" width="2.140625" style="495" customWidth="1"/>
    <col min="9481" max="9481" width="11.42578125" style="495"/>
    <col min="9482" max="9482" width="9.5703125" style="495" customWidth="1"/>
    <col min="9483" max="9728" width="11.42578125" style="495"/>
    <col min="9729" max="9729" width="0.140625" style="495" customWidth="1"/>
    <col min="9730" max="9730" width="2.7109375" style="495" customWidth="1"/>
    <col min="9731" max="9731" width="18.5703125" style="495" customWidth="1"/>
    <col min="9732" max="9732" width="1.28515625" style="495" customWidth="1"/>
    <col min="9733" max="9733" width="58.85546875" style="495" customWidth="1"/>
    <col min="9734" max="9735" width="11.42578125" style="495"/>
    <col min="9736" max="9736" width="2.140625" style="495" customWidth="1"/>
    <col min="9737" max="9737" width="11.42578125" style="495"/>
    <col min="9738" max="9738" width="9.5703125" style="495" customWidth="1"/>
    <col min="9739" max="9984" width="11.42578125" style="495"/>
    <col min="9985" max="9985" width="0.140625" style="495" customWidth="1"/>
    <col min="9986" max="9986" width="2.7109375" style="495" customWidth="1"/>
    <col min="9987" max="9987" width="18.5703125" style="495" customWidth="1"/>
    <col min="9988" max="9988" width="1.28515625" style="495" customWidth="1"/>
    <col min="9989" max="9989" width="58.85546875" style="495" customWidth="1"/>
    <col min="9990" max="9991" width="11.42578125" style="495"/>
    <col min="9992" max="9992" width="2.140625" style="495" customWidth="1"/>
    <col min="9993" max="9993" width="11.42578125" style="495"/>
    <col min="9994" max="9994" width="9.5703125" style="495" customWidth="1"/>
    <col min="9995" max="10240" width="11.42578125" style="495"/>
    <col min="10241" max="10241" width="0.140625" style="495" customWidth="1"/>
    <col min="10242" max="10242" width="2.7109375" style="495" customWidth="1"/>
    <col min="10243" max="10243" width="18.5703125" style="495" customWidth="1"/>
    <col min="10244" max="10244" width="1.28515625" style="495" customWidth="1"/>
    <col min="10245" max="10245" width="58.85546875" style="495" customWidth="1"/>
    <col min="10246" max="10247" width="11.42578125" style="495"/>
    <col min="10248" max="10248" width="2.140625" style="495" customWidth="1"/>
    <col min="10249" max="10249" width="11.42578125" style="495"/>
    <col min="10250" max="10250" width="9.5703125" style="495" customWidth="1"/>
    <col min="10251" max="10496" width="11.42578125" style="495"/>
    <col min="10497" max="10497" width="0.140625" style="495" customWidth="1"/>
    <col min="10498" max="10498" width="2.7109375" style="495" customWidth="1"/>
    <col min="10499" max="10499" width="18.5703125" style="495" customWidth="1"/>
    <col min="10500" max="10500" width="1.28515625" style="495" customWidth="1"/>
    <col min="10501" max="10501" width="58.85546875" style="495" customWidth="1"/>
    <col min="10502" max="10503" width="11.42578125" style="495"/>
    <col min="10504" max="10504" width="2.140625" style="495" customWidth="1"/>
    <col min="10505" max="10505" width="11.42578125" style="495"/>
    <col min="10506" max="10506" width="9.5703125" style="495" customWidth="1"/>
    <col min="10507" max="10752" width="11.42578125" style="495"/>
    <col min="10753" max="10753" width="0.140625" style="495" customWidth="1"/>
    <col min="10754" max="10754" width="2.7109375" style="495" customWidth="1"/>
    <col min="10755" max="10755" width="18.5703125" style="495" customWidth="1"/>
    <col min="10756" max="10756" width="1.28515625" style="495" customWidth="1"/>
    <col min="10757" max="10757" width="58.85546875" style="495" customWidth="1"/>
    <col min="10758" max="10759" width="11.42578125" style="495"/>
    <col min="10760" max="10760" width="2.140625" style="495" customWidth="1"/>
    <col min="10761" max="10761" width="11.42578125" style="495"/>
    <col min="10762" max="10762" width="9.5703125" style="495" customWidth="1"/>
    <col min="10763" max="11008" width="11.42578125" style="495"/>
    <col min="11009" max="11009" width="0.140625" style="495" customWidth="1"/>
    <col min="11010" max="11010" width="2.7109375" style="495" customWidth="1"/>
    <col min="11011" max="11011" width="18.5703125" style="495" customWidth="1"/>
    <col min="11012" max="11012" width="1.28515625" style="495" customWidth="1"/>
    <col min="11013" max="11013" width="58.85546875" style="495" customWidth="1"/>
    <col min="11014" max="11015" width="11.42578125" style="495"/>
    <col min="11016" max="11016" width="2.140625" style="495" customWidth="1"/>
    <col min="11017" max="11017" width="11.42578125" style="495"/>
    <col min="11018" max="11018" width="9.5703125" style="495" customWidth="1"/>
    <col min="11019" max="11264" width="11.42578125" style="495"/>
    <col min="11265" max="11265" width="0.140625" style="495" customWidth="1"/>
    <col min="11266" max="11266" width="2.7109375" style="495" customWidth="1"/>
    <col min="11267" max="11267" width="18.5703125" style="495" customWidth="1"/>
    <col min="11268" max="11268" width="1.28515625" style="495" customWidth="1"/>
    <col min="11269" max="11269" width="58.85546875" style="495" customWidth="1"/>
    <col min="11270" max="11271" width="11.42578125" style="495"/>
    <col min="11272" max="11272" width="2.140625" style="495" customWidth="1"/>
    <col min="11273" max="11273" width="11.42578125" style="495"/>
    <col min="11274" max="11274" width="9.5703125" style="495" customWidth="1"/>
    <col min="11275" max="11520" width="11.42578125" style="495"/>
    <col min="11521" max="11521" width="0.140625" style="495" customWidth="1"/>
    <col min="11522" max="11522" width="2.7109375" style="495" customWidth="1"/>
    <col min="11523" max="11523" width="18.5703125" style="495" customWidth="1"/>
    <col min="11524" max="11524" width="1.28515625" style="495" customWidth="1"/>
    <col min="11525" max="11525" width="58.85546875" style="495" customWidth="1"/>
    <col min="11526" max="11527" width="11.42578125" style="495"/>
    <col min="11528" max="11528" width="2.140625" style="495" customWidth="1"/>
    <col min="11529" max="11529" width="11.42578125" style="495"/>
    <col min="11530" max="11530" width="9.5703125" style="495" customWidth="1"/>
    <col min="11531" max="11776" width="11.42578125" style="495"/>
    <col min="11777" max="11777" width="0.140625" style="495" customWidth="1"/>
    <col min="11778" max="11778" width="2.7109375" style="495" customWidth="1"/>
    <col min="11779" max="11779" width="18.5703125" style="495" customWidth="1"/>
    <col min="11780" max="11780" width="1.28515625" style="495" customWidth="1"/>
    <col min="11781" max="11781" width="58.85546875" style="495" customWidth="1"/>
    <col min="11782" max="11783" width="11.42578125" style="495"/>
    <col min="11784" max="11784" width="2.140625" style="495" customWidth="1"/>
    <col min="11785" max="11785" width="11.42578125" style="495"/>
    <col min="11786" max="11786" width="9.5703125" style="495" customWidth="1"/>
    <col min="11787" max="12032" width="11.42578125" style="495"/>
    <col min="12033" max="12033" width="0.140625" style="495" customWidth="1"/>
    <col min="12034" max="12034" width="2.7109375" style="495" customWidth="1"/>
    <col min="12035" max="12035" width="18.5703125" style="495" customWidth="1"/>
    <col min="12036" max="12036" width="1.28515625" style="495" customWidth="1"/>
    <col min="12037" max="12037" width="58.85546875" style="495" customWidth="1"/>
    <col min="12038" max="12039" width="11.42578125" style="495"/>
    <col min="12040" max="12040" width="2.140625" style="495" customWidth="1"/>
    <col min="12041" max="12041" width="11.42578125" style="495"/>
    <col min="12042" max="12042" width="9.5703125" style="495" customWidth="1"/>
    <col min="12043" max="12288" width="11.42578125" style="495"/>
    <col min="12289" max="12289" width="0.140625" style="495" customWidth="1"/>
    <col min="12290" max="12290" width="2.7109375" style="495" customWidth="1"/>
    <col min="12291" max="12291" width="18.5703125" style="495" customWidth="1"/>
    <col min="12292" max="12292" width="1.28515625" style="495" customWidth="1"/>
    <col min="12293" max="12293" width="58.85546875" style="495" customWidth="1"/>
    <col min="12294" max="12295" width="11.42578125" style="495"/>
    <col min="12296" max="12296" width="2.140625" style="495" customWidth="1"/>
    <col min="12297" max="12297" width="11.42578125" style="495"/>
    <col min="12298" max="12298" width="9.5703125" style="495" customWidth="1"/>
    <col min="12299" max="12544" width="11.42578125" style="495"/>
    <col min="12545" max="12545" width="0.140625" style="495" customWidth="1"/>
    <col min="12546" max="12546" width="2.7109375" style="495" customWidth="1"/>
    <col min="12547" max="12547" width="18.5703125" style="495" customWidth="1"/>
    <col min="12548" max="12548" width="1.28515625" style="495" customWidth="1"/>
    <col min="12549" max="12549" width="58.85546875" style="495" customWidth="1"/>
    <col min="12550" max="12551" width="11.42578125" style="495"/>
    <col min="12552" max="12552" width="2.140625" style="495" customWidth="1"/>
    <col min="12553" max="12553" width="11.42578125" style="495"/>
    <col min="12554" max="12554" width="9.5703125" style="495" customWidth="1"/>
    <col min="12555" max="12800" width="11.42578125" style="495"/>
    <col min="12801" max="12801" width="0.140625" style="495" customWidth="1"/>
    <col min="12802" max="12802" width="2.7109375" style="495" customWidth="1"/>
    <col min="12803" max="12803" width="18.5703125" style="495" customWidth="1"/>
    <col min="12804" max="12804" width="1.28515625" style="495" customWidth="1"/>
    <col min="12805" max="12805" width="58.85546875" style="495" customWidth="1"/>
    <col min="12806" max="12807" width="11.42578125" style="495"/>
    <col min="12808" max="12808" width="2.140625" style="495" customWidth="1"/>
    <col min="12809" max="12809" width="11.42578125" style="495"/>
    <col min="12810" max="12810" width="9.5703125" style="495" customWidth="1"/>
    <col min="12811" max="13056" width="11.42578125" style="495"/>
    <col min="13057" max="13057" width="0.140625" style="495" customWidth="1"/>
    <col min="13058" max="13058" width="2.7109375" style="495" customWidth="1"/>
    <col min="13059" max="13059" width="18.5703125" style="495" customWidth="1"/>
    <col min="13060" max="13060" width="1.28515625" style="495" customWidth="1"/>
    <col min="13061" max="13061" width="58.85546875" style="495" customWidth="1"/>
    <col min="13062" max="13063" width="11.42578125" style="495"/>
    <col min="13064" max="13064" width="2.140625" style="495" customWidth="1"/>
    <col min="13065" max="13065" width="11.42578125" style="495"/>
    <col min="13066" max="13066" width="9.5703125" style="495" customWidth="1"/>
    <col min="13067" max="13312" width="11.42578125" style="495"/>
    <col min="13313" max="13313" width="0.140625" style="495" customWidth="1"/>
    <col min="13314" max="13314" width="2.7109375" style="495" customWidth="1"/>
    <col min="13315" max="13315" width="18.5703125" style="495" customWidth="1"/>
    <col min="13316" max="13316" width="1.28515625" style="495" customWidth="1"/>
    <col min="13317" max="13317" width="58.85546875" style="495" customWidth="1"/>
    <col min="13318" max="13319" width="11.42578125" style="495"/>
    <col min="13320" max="13320" width="2.140625" style="495" customWidth="1"/>
    <col min="13321" max="13321" width="11.42578125" style="495"/>
    <col min="13322" max="13322" width="9.5703125" style="495" customWidth="1"/>
    <col min="13323" max="13568" width="11.42578125" style="495"/>
    <col min="13569" max="13569" width="0.140625" style="495" customWidth="1"/>
    <col min="13570" max="13570" width="2.7109375" style="495" customWidth="1"/>
    <col min="13571" max="13571" width="18.5703125" style="495" customWidth="1"/>
    <col min="13572" max="13572" width="1.28515625" style="495" customWidth="1"/>
    <col min="13573" max="13573" width="58.85546875" style="495" customWidth="1"/>
    <col min="13574" max="13575" width="11.42578125" style="495"/>
    <col min="13576" max="13576" width="2.140625" style="495" customWidth="1"/>
    <col min="13577" max="13577" width="11.42578125" style="495"/>
    <col min="13578" max="13578" width="9.5703125" style="495" customWidth="1"/>
    <col min="13579" max="13824" width="11.42578125" style="495"/>
    <col min="13825" max="13825" width="0.140625" style="495" customWidth="1"/>
    <col min="13826" max="13826" width="2.7109375" style="495" customWidth="1"/>
    <col min="13827" max="13827" width="18.5703125" style="495" customWidth="1"/>
    <col min="13828" max="13828" width="1.28515625" style="495" customWidth="1"/>
    <col min="13829" max="13829" width="58.85546875" style="495" customWidth="1"/>
    <col min="13830" max="13831" width="11.42578125" style="495"/>
    <col min="13832" max="13832" width="2.140625" style="495" customWidth="1"/>
    <col min="13833" max="13833" width="11.42578125" style="495"/>
    <col min="13834" max="13834" width="9.5703125" style="495" customWidth="1"/>
    <col min="13835" max="14080" width="11.42578125" style="495"/>
    <col min="14081" max="14081" width="0.140625" style="495" customWidth="1"/>
    <col min="14082" max="14082" width="2.7109375" style="495" customWidth="1"/>
    <col min="14083" max="14083" width="18.5703125" style="495" customWidth="1"/>
    <col min="14084" max="14084" width="1.28515625" style="495" customWidth="1"/>
    <col min="14085" max="14085" width="58.85546875" style="495" customWidth="1"/>
    <col min="14086" max="14087" width="11.42578125" style="495"/>
    <col min="14088" max="14088" width="2.140625" style="495" customWidth="1"/>
    <col min="14089" max="14089" width="11.42578125" style="495"/>
    <col min="14090" max="14090" width="9.5703125" style="495" customWidth="1"/>
    <col min="14091" max="14336" width="11.42578125" style="495"/>
    <col min="14337" max="14337" width="0.140625" style="495" customWidth="1"/>
    <col min="14338" max="14338" width="2.7109375" style="495" customWidth="1"/>
    <col min="14339" max="14339" width="18.5703125" style="495" customWidth="1"/>
    <col min="14340" max="14340" width="1.28515625" style="495" customWidth="1"/>
    <col min="14341" max="14341" width="58.85546875" style="495" customWidth="1"/>
    <col min="14342" max="14343" width="11.42578125" style="495"/>
    <col min="14344" max="14344" width="2.140625" style="495" customWidth="1"/>
    <col min="14345" max="14345" width="11.42578125" style="495"/>
    <col min="14346" max="14346" width="9.5703125" style="495" customWidth="1"/>
    <col min="14347" max="14592" width="11.42578125" style="495"/>
    <col min="14593" max="14593" width="0.140625" style="495" customWidth="1"/>
    <col min="14594" max="14594" width="2.7109375" style="495" customWidth="1"/>
    <col min="14595" max="14595" width="18.5703125" style="495" customWidth="1"/>
    <col min="14596" max="14596" width="1.28515625" style="495" customWidth="1"/>
    <col min="14597" max="14597" width="58.85546875" style="495" customWidth="1"/>
    <col min="14598" max="14599" width="11.42578125" style="495"/>
    <col min="14600" max="14600" width="2.140625" style="495" customWidth="1"/>
    <col min="14601" max="14601" width="11.42578125" style="495"/>
    <col min="14602" max="14602" width="9.5703125" style="495" customWidth="1"/>
    <col min="14603" max="14848" width="11.42578125" style="495"/>
    <col min="14849" max="14849" width="0.140625" style="495" customWidth="1"/>
    <col min="14850" max="14850" width="2.7109375" style="495" customWidth="1"/>
    <col min="14851" max="14851" width="18.5703125" style="495" customWidth="1"/>
    <col min="14852" max="14852" width="1.28515625" style="495" customWidth="1"/>
    <col min="14853" max="14853" width="58.85546875" style="495" customWidth="1"/>
    <col min="14854" max="14855" width="11.42578125" style="495"/>
    <col min="14856" max="14856" width="2.140625" style="495" customWidth="1"/>
    <col min="14857" max="14857" width="11.42578125" style="495"/>
    <col min="14858" max="14858" width="9.5703125" style="495" customWidth="1"/>
    <col min="14859" max="15104" width="11.42578125" style="495"/>
    <col min="15105" max="15105" width="0.140625" style="495" customWidth="1"/>
    <col min="15106" max="15106" width="2.7109375" style="495" customWidth="1"/>
    <col min="15107" max="15107" width="18.5703125" style="495" customWidth="1"/>
    <col min="15108" max="15108" width="1.28515625" style="495" customWidth="1"/>
    <col min="15109" max="15109" width="58.85546875" style="495" customWidth="1"/>
    <col min="15110" max="15111" width="11.42578125" style="495"/>
    <col min="15112" max="15112" width="2.140625" style="495" customWidth="1"/>
    <col min="15113" max="15113" width="11.42578125" style="495"/>
    <col min="15114" max="15114" width="9.5703125" style="495" customWidth="1"/>
    <col min="15115" max="15360" width="11.42578125" style="495"/>
    <col min="15361" max="15361" width="0.140625" style="495" customWidth="1"/>
    <col min="15362" max="15362" width="2.7109375" style="495" customWidth="1"/>
    <col min="15363" max="15363" width="18.5703125" style="495" customWidth="1"/>
    <col min="15364" max="15364" width="1.28515625" style="495" customWidth="1"/>
    <col min="15365" max="15365" width="58.85546875" style="495" customWidth="1"/>
    <col min="15366" max="15367" width="11.42578125" style="495"/>
    <col min="15368" max="15368" width="2.140625" style="495" customWidth="1"/>
    <col min="15369" max="15369" width="11.42578125" style="495"/>
    <col min="15370" max="15370" width="9.5703125" style="495" customWidth="1"/>
    <col min="15371" max="15616" width="11.42578125" style="495"/>
    <col min="15617" max="15617" width="0.140625" style="495" customWidth="1"/>
    <col min="15618" max="15618" width="2.7109375" style="495" customWidth="1"/>
    <col min="15619" max="15619" width="18.5703125" style="495" customWidth="1"/>
    <col min="15620" max="15620" width="1.28515625" style="495" customWidth="1"/>
    <col min="15621" max="15621" width="58.85546875" style="495" customWidth="1"/>
    <col min="15622" max="15623" width="11.42578125" style="495"/>
    <col min="15624" max="15624" width="2.140625" style="495" customWidth="1"/>
    <col min="15625" max="15625" width="11.42578125" style="495"/>
    <col min="15626" max="15626" width="9.5703125" style="495" customWidth="1"/>
    <col min="15627" max="15872" width="11.42578125" style="495"/>
    <col min="15873" max="15873" width="0.140625" style="495" customWidth="1"/>
    <col min="15874" max="15874" width="2.7109375" style="495" customWidth="1"/>
    <col min="15875" max="15875" width="18.5703125" style="495" customWidth="1"/>
    <col min="15876" max="15876" width="1.28515625" style="495" customWidth="1"/>
    <col min="15877" max="15877" width="58.85546875" style="495" customWidth="1"/>
    <col min="15878" max="15879" width="11.42578125" style="495"/>
    <col min="15880" max="15880" width="2.140625" style="495" customWidth="1"/>
    <col min="15881" max="15881" width="11.42578125" style="495"/>
    <col min="15882" max="15882" width="9.5703125" style="495" customWidth="1"/>
    <col min="15883" max="16128" width="11.42578125" style="495"/>
    <col min="16129" max="16129" width="0.140625" style="495" customWidth="1"/>
    <col min="16130" max="16130" width="2.7109375" style="495" customWidth="1"/>
    <col min="16131" max="16131" width="18.5703125" style="495" customWidth="1"/>
    <col min="16132" max="16132" width="1.28515625" style="495" customWidth="1"/>
    <col min="16133" max="16133" width="58.85546875" style="495" customWidth="1"/>
    <col min="16134" max="16135" width="11.42578125" style="495"/>
    <col min="16136" max="16136" width="2.140625" style="495" customWidth="1"/>
    <col min="16137" max="16137" width="11.42578125" style="495"/>
    <col min="16138" max="16138" width="9.5703125" style="495" customWidth="1"/>
    <col min="16139" max="16384" width="11.42578125" style="495"/>
  </cols>
  <sheetData>
    <row r="1" spans="2:5" s="487" customFormat="1" ht="0.75" customHeight="1"/>
    <row r="2" spans="2:5" s="487" customFormat="1" ht="21" customHeight="1">
      <c r="E2" s="481" t="s">
        <v>50</v>
      </c>
    </row>
    <row r="3" spans="2:5" s="487" customFormat="1" ht="15" customHeight="1">
      <c r="E3" s="488" t="s">
        <v>176</v>
      </c>
    </row>
    <row r="4" spans="2:5" s="490" customFormat="1" ht="20.25" customHeight="1">
      <c r="B4" s="489"/>
      <c r="C4" s="6" t="str">
        <f>Indice!C4</f>
        <v>Producción de energía eléctrica</v>
      </c>
    </row>
    <row r="5" spans="2:5" s="490" customFormat="1" ht="12.75" customHeight="1">
      <c r="B5" s="489"/>
      <c r="C5" s="491"/>
    </row>
    <row r="6" spans="2:5" s="490" customFormat="1" ht="13.5" customHeight="1">
      <c r="B6" s="489"/>
      <c r="C6" s="492"/>
      <c r="D6" s="493"/>
      <c r="E6" s="493"/>
    </row>
    <row r="7" spans="2:5" s="490" customFormat="1" ht="12.75" customHeight="1">
      <c r="B7" s="489"/>
      <c r="C7" s="1111" t="s">
        <v>608</v>
      </c>
      <c r="D7" s="493"/>
      <c r="E7" s="810"/>
    </row>
    <row r="8" spans="2:5" s="490" customFormat="1" ht="12.75" customHeight="1">
      <c r="B8" s="489"/>
      <c r="C8" s="1111"/>
      <c r="D8" s="493"/>
      <c r="E8" s="810"/>
    </row>
    <row r="9" spans="2:5" s="490" customFormat="1" ht="12.75" customHeight="1">
      <c r="B9" s="489"/>
      <c r="C9" s="494" t="s">
        <v>527</v>
      </c>
      <c r="D9" s="493"/>
      <c r="E9" s="810"/>
    </row>
    <row r="10" spans="2:5" s="490" customFormat="1" ht="12.75" customHeight="1">
      <c r="B10" s="489"/>
      <c r="D10" s="493"/>
      <c r="E10" s="810"/>
    </row>
    <row r="11" spans="2:5" s="490" customFormat="1" ht="12.75" customHeight="1">
      <c r="B11" s="489"/>
      <c r="C11" s="494"/>
      <c r="D11" s="493"/>
      <c r="E11" s="811"/>
    </row>
    <row r="12" spans="2:5" s="490" customFormat="1" ht="12.75" customHeight="1">
      <c r="B12" s="489"/>
      <c r="D12" s="493"/>
      <c r="E12" s="811"/>
    </row>
    <row r="13" spans="2:5" s="490" customFormat="1" ht="12.75" customHeight="1">
      <c r="B13" s="489"/>
      <c r="C13" s="492"/>
      <c r="D13" s="493"/>
      <c r="E13" s="811"/>
    </row>
    <row r="14" spans="2:5" s="490" customFormat="1" ht="12.75" customHeight="1">
      <c r="B14" s="489"/>
      <c r="C14" s="492"/>
      <c r="D14" s="493"/>
      <c r="E14" s="811"/>
    </row>
    <row r="15" spans="2:5" s="490" customFormat="1" ht="12.75" customHeight="1">
      <c r="B15" s="489"/>
      <c r="C15" s="492"/>
      <c r="D15" s="493"/>
      <c r="E15" s="811"/>
    </row>
    <row r="16" spans="2:5" s="490" customFormat="1" ht="12.75" customHeight="1">
      <c r="B16" s="489"/>
      <c r="C16" s="492"/>
      <c r="D16" s="493"/>
      <c r="E16" s="811"/>
    </row>
    <row r="17" spans="2:5" s="490" customFormat="1" ht="12.75" customHeight="1">
      <c r="B17" s="489"/>
      <c r="C17" s="492"/>
      <c r="D17" s="493"/>
      <c r="E17" s="811"/>
    </row>
    <row r="18" spans="2:5" s="490" customFormat="1" ht="12.75" customHeight="1">
      <c r="B18" s="489"/>
      <c r="C18" s="492"/>
      <c r="D18" s="493"/>
      <c r="E18" s="811"/>
    </row>
    <row r="19" spans="2:5" s="490" customFormat="1" ht="12.75" customHeight="1">
      <c r="B19" s="489"/>
      <c r="C19" s="492"/>
      <c r="D19" s="493"/>
      <c r="E19" s="811"/>
    </row>
    <row r="20" spans="2:5" s="490" customFormat="1" ht="12.75" customHeight="1">
      <c r="B20" s="489"/>
      <c r="C20" s="492"/>
      <c r="D20" s="493"/>
      <c r="E20" s="811"/>
    </row>
    <row r="21" spans="2:5" s="490" customFormat="1" ht="12.75" customHeight="1">
      <c r="B21" s="489"/>
      <c r="C21" s="492"/>
      <c r="D21" s="493"/>
      <c r="E21" s="811"/>
    </row>
    <row r="22" spans="2:5" s="490" customFormat="1" ht="12.75" customHeight="1">
      <c r="B22" s="489"/>
      <c r="C22" s="492"/>
      <c r="D22" s="493"/>
      <c r="E22" s="814"/>
    </row>
    <row r="23" spans="2:5">
      <c r="E23" s="813"/>
    </row>
    <row r="24" spans="2:5">
      <c r="E24" s="813"/>
    </row>
    <row r="25" spans="2:5">
      <c r="E25" s="575" t="s">
        <v>677</v>
      </c>
    </row>
    <row r="26" spans="2:5">
      <c r="E26" s="1060" t="s">
        <v>515</v>
      </c>
    </row>
    <row r="30" spans="2:5" ht="12.75" customHeight="1"/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C1:Y57"/>
  <sheetViews>
    <sheetView showGridLines="0" showRowColHeaders="0" zoomScaleNormal="100" workbookViewId="0"/>
  </sheetViews>
  <sheetFormatPr baseColWidth="10" defaultRowHeight="11.25"/>
  <cols>
    <col min="1" max="1" width="0.140625" style="306" customWidth="1"/>
    <col min="2" max="2" width="2.7109375" style="306" customWidth="1"/>
    <col min="3" max="3" width="23.7109375" style="305" customWidth="1"/>
    <col min="4" max="4" width="1.28515625" style="305" customWidth="1"/>
    <col min="5" max="5" width="29.140625" style="305" customWidth="1"/>
    <col min="6" max="7" width="7.7109375" style="305" customWidth="1"/>
    <col min="8" max="9" width="7.7109375" style="306" customWidth="1"/>
    <col min="10" max="11" width="7.7109375" style="305" customWidth="1"/>
    <col min="12" max="15" width="7.7109375" style="306" customWidth="1"/>
    <col min="16" max="256" width="11.42578125" style="306"/>
    <col min="257" max="257" width="0.140625" style="306" customWidth="1"/>
    <col min="258" max="258" width="2.7109375" style="306" customWidth="1"/>
    <col min="259" max="259" width="15.42578125" style="306" customWidth="1"/>
    <col min="260" max="260" width="1.28515625" style="306" customWidth="1"/>
    <col min="261" max="261" width="29.140625" style="306" customWidth="1"/>
    <col min="262" max="262" width="7.85546875" style="306" bestFit="1" customWidth="1"/>
    <col min="263" max="263" width="7" style="306" customWidth="1"/>
    <col min="264" max="264" width="7.85546875" style="306" bestFit="1" customWidth="1"/>
    <col min="265" max="265" width="8.42578125" style="306" customWidth="1"/>
    <col min="266" max="266" width="7" style="306" customWidth="1"/>
    <col min="267" max="267" width="6.28515625" style="306" customWidth="1"/>
    <col min="268" max="268" width="7" style="306" customWidth="1"/>
    <col min="269" max="269" width="6.7109375" style="306" customWidth="1"/>
    <col min="270" max="270" width="7" style="306" customWidth="1"/>
    <col min="271" max="271" width="6.42578125" style="306" customWidth="1"/>
    <col min="272" max="512" width="11.42578125" style="306"/>
    <col min="513" max="513" width="0.140625" style="306" customWidth="1"/>
    <col min="514" max="514" width="2.7109375" style="306" customWidth="1"/>
    <col min="515" max="515" width="15.42578125" style="306" customWidth="1"/>
    <col min="516" max="516" width="1.28515625" style="306" customWidth="1"/>
    <col min="517" max="517" width="29.140625" style="306" customWidth="1"/>
    <col min="518" max="518" width="7.85546875" style="306" bestFit="1" customWidth="1"/>
    <col min="519" max="519" width="7" style="306" customWidth="1"/>
    <col min="520" max="520" width="7.85546875" style="306" bestFit="1" customWidth="1"/>
    <col min="521" max="521" width="8.42578125" style="306" customWidth="1"/>
    <col min="522" max="522" width="7" style="306" customWidth="1"/>
    <col min="523" max="523" width="6.28515625" style="306" customWidth="1"/>
    <col min="524" max="524" width="7" style="306" customWidth="1"/>
    <col min="525" max="525" width="6.7109375" style="306" customWidth="1"/>
    <col min="526" max="526" width="7" style="306" customWidth="1"/>
    <col min="527" max="527" width="6.42578125" style="306" customWidth="1"/>
    <col min="528" max="768" width="11.42578125" style="306"/>
    <col min="769" max="769" width="0.140625" style="306" customWidth="1"/>
    <col min="770" max="770" width="2.7109375" style="306" customWidth="1"/>
    <col min="771" max="771" width="15.42578125" style="306" customWidth="1"/>
    <col min="772" max="772" width="1.28515625" style="306" customWidth="1"/>
    <col min="773" max="773" width="29.140625" style="306" customWidth="1"/>
    <col min="774" max="774" width="7.85546875" style="306" bestFit="1" customWidth="1"/>
    <col min="775" max="775" width="7" style="306" customWidth="1"/>
    <col min="776" max="776" width="7.85546875" style="306" bestFit="1" customWidth="1"/>
    <col min="777" max="777" width="8.42578125" style="306" customWidth="1"/>
    <col min="778" max="778" width="7" style="306" customWidth="1"/>
    <col min="779" max="779" width="6.28515625" style="306" customWidth="1"/>
    <col min="780" max="780" width="7" style="306" customWidth="1"/>
    <col min="781" max="781" width="6.7109375" style="306" customWidth="1"/>
    <col min="782" max="782" width="7" style="306" customWidth="1"/>
    <col min="783" max="783" width="6.42578125" style="306" customWidth="1"/>
    <col min="784" max="1024" width="11.42578125" style="306"/>
    <col min="1025" max="1025" width="0.140625" style="306" customWidth="1"/>
    <col min="1026" max="1026" width="2.7109375" style="306" customWidth="1"/>
    <col min="1027" max="1027" width="15.42578125" style="306" customWidth="1"/>
    <col min="1028" max="1028" width="1.28515625" style="306" customWidth="1"/>
    <col min="1029" max="1029" width="29.140625" style="306" customWidth="1"/>
    <col min="1030" max="1030" width="7.85546875" style="306" bestFit="1" customWidth="1"/>
    <col min="1031" max="1031" width="7" style="306" customWidth="1"/>
    <col min="1032" max="1032" width="7.85546875" style="306" bestFit="1" customWidth="1"/>
    <col min="1033" max="1033" width="8.42578125" style="306" customWidth="1"/>
    <col min="1034" max="1034" width="7" style="306" customWidth="1"/>
    <col min="1035" max="1035" width="6.28515625" style="306" customWidth="1"/>
    <col min="1036" max="1036" width="7" style="306" customWidth="1"/>
    <col min="1037" max="1037" width="6.7109375" style="306" customWidth="1"/>
    <col min="1038" max="1038" width="7" style="306" customWidth="1"/>
    <col min="1039" max="1039" width="6.42578125" style="306" customWidth="1"/>
    <col min="1040" max="1280" width="11.42578125" style="306"/>
    <col min="1281" max="1281" width="0.140625" style="306" customWidth="1"/>
    <col min="1282" max="1282" width="2.7109375" style="306" customWidth="1"/>
    <col min="1283" max="1283" width="15.42578125" style="306" customWidth="1"/>
    <col min="1284" max="1284" width="1.28515625" style="306" customWidth="1"/>
    <col min="1285" max="1285" width="29.140625" style="306" customWidth="1"/>
    <col min="1286" max="1286" width="7.85546875" style="306" bestFit="1" customWidth="1"/>
    <col min="1287" max="1287" width="7" style="306" customWidth="1"/>
    <col min="1288" max="1288" width="7.85546875" style="306" bestFit="1" customWidth="1"/>
    <col min="1289" max="1289" width="8.42578125" style="306" customWidth="1"/>
    <col min="1290" max="1290" width="7" style="306" customWidth="1"/>
    <col min="1291" max="1291" width="6.28515625" style="306" customWidth="1"/>
    <col min="1292" max="1292" width="7" style="306" customWidth="1"/>
    <col min="1293" max="1293" width="6.7109375" style="306" customWidth="1"/>
    <col min="1294" max="1294" width="7" style="306" customWidth="1"/>
    <col min="1295" max="1295" width="6.42578125" style="306" customWidth="1"/>
    <col min="1296" max="1536" width="11.42578125" style="306"/>
    <col min="1537" max="1537" width="0.140625" style="306" customWidth="1"/>
    <col min="1538" max="1538" width="2.7109375" style="306" customWidth="1"/>
    <col min="1539" max="1539" width="15.42578125" style="306" customWidth="1"/>
    <col min="1540" max="1540" width="1.28515625" style="306" customWidth="1"/>
    <col min="1541" max="1541" width="29.140625" style="306" customWidth="1"/>
    <col min="1542" max="1542" width="7.85546875" style="306" bestFit="1" customWidth="1"/>
    <col min="1543" max="1543" width="7" style="306" customWidth="1"/>
    <col min="1544" max="1544" width="7.85546875" style="306" bestFit="1" customWidth="1"/>
    <col min="1545" max="1545" width="8.42578125" style="306" customWidth="1"/>
    <col min="1546" max="1546" width="7" style="306" customWidth="1"/>
    <col min="1547" max="1547" width="6.28515625" style="306" customWidth="1"/>
    <col min="1548" max="1548" width="7" style="306" customWidth="1"/>
    <col min="1549" max="1549" width="6.7109375" style="306" customWidth="1"/>
    <col min="1550" max="1550" width="7" style="306" customWidth="1"/>
    <col min="1551" max="1551" width="6.42578125" style="306" customWidth="1"/>
    <col min="1552" max="1792" width="11.42578125" style="306"/>
    <col min="1793" max="1793" width="0.140625" style="306" customWidth="1"/>
    <col min="1794" max="1794" width="2.7109375" style="306" customWidth="1"/>
    <col min="1795" max="1795" width="15.42578125" style="306" customWidth="1"/>
    <col min="1796" max="1796" width="1.28515625" style="306" customWidth="1"/>
    <col min="1797" max="1797" width="29.140625" style="306" customWidth="1"/>
    <col min="1798" max="1798" width="7.85546875" style="306" bestFit="1" customWidth="1"/>
    <col min="1799" max="1799" width="7" style="306" customWidth="1"/>
    <col min="1800" max="1800" width="7.85546875" style="306" bestFit="1" customWidth="1"/>
    <col min="1801" max="1801" width="8.42578125" style="306" customWidth="1"/>
    <col min="1802" max="1802" width="7" style="306" customWidth="1"/>
    <col min="1803" max="1803" width="6.28515625" style="306" customWidth="1"/>
    <col min="1804" max="1804" width="7" style="306" customWidth="1"/>
    <col min="1805" max="1805" width="6.7109375" style="306" customWidth="1"/>
    <col min="1806" max="1806" width="7" style="306" customWidth="1"/>
    <col min="1807" max="1807" width="6.42578125" style="306" customWidth="1"/>
    <col min="1808" max="2048" width="11.42578125" style="306"/>
    <col min="2049" max="2049" width="0.140625" style="306" customWidth="1"/>
    <col min="2050" max="2050" width="2.7109375" style="306" customWidth="1"/>
    <col min="2051" max="2051" width="15.42578125" style="306" customWidth="1"/>
    <col min="2052" max="2052" width="1.28515625" style="306" customWidth="1"/>
    <col min="2053" max="2053" width="29.140625" style="306" customWidth="1"/>
    <col min="2054" max="2054" width="7.85546875" style="306" bestFit="1" customWidth="1"/>
    <col min="2055" max="2055" width="7" style="306" customWidth="1"/>
    <col min="2056" max="2056" width="7.85546875" style="306" bestFit="1" customWidth="1"/>
    <col min="2057" max="2057" width="8.42578125" style="306" customWidth="1"/>
    <col min="2058" max="2058" width="7" style="306" customWidth="1"/>
    <col min="2059" max="2059" width="6.28515625" style="306" customWidth="1"/>
    <col min="2060" max="2060" width="7" style="306" customWidth="1"/>
    <col min="2061" max="2061" width="6.7109375" style="306" customWidth="1"/>
    <col min="2062" max="2062" width="7" style="306" customWidth="1"/>
    <col min="2063" max="2063" width="6.42578125" style="306" customWidth="1"/>
    <col min="2064" max="2304" width="11.42578125" style="306"/>
    <col min="2305" max="2305" width="0.140625" style="306" customWidth="1"/>
    <col min="2306" max="2306" width="2.7109375" style="306" customWidth="1"/>
    <col min="2307" max="2307" width="15.42578125" style="306" customWidth="1"/>
    <col min="2308" max="2308" width="1.28515625" style="306" customWidth="1"/>
    <col min="2309" max="2309" width="29.140625" style="306" customWidth="1"/>
    <col min="2310" max="2310" width="7.85546875" style="306" bestFit="1" customWidth="1"/>
    <col min="2311" max="2311" width="7" style="306" customWidth="1"/>
    <col min="2312" max="2312" width="7.85546875" style="306" bestFit="1" customWidth="1"/>
    <col min="2313" max="2313" width="8.42578125" style="306" customWidth="1"/>
    <col min="2314" max="2314" width="7" style="306" customWidth="1"/>
    <col min="2315" max="2315" width="6.28515625" style="306" customWidth="1"/>
    <col min="2316" max="2316" width="7" style="306" customWidth="1"/>
    <col min="2317" max="2317" width="6.7109375" style="306" customWidth="1"/>
    <col min="2318" max="2318" width="7" style="306" customWidth="1"/>
    <col min="2319" max="2319" width="6.42578125" style="306" customWidth="1"/>
    <col min="2320" max="2560" width="11.42578125" style="306"/>
    <col min="2561" max="2561" width="0.140625" style="306" customWidth="1"/>
    <col min="2562" max="2562" width="2.7109375" style="306" customWidth="1"/>
    <col min="2563" max="2563" width="15.42578125" style="306" customWidth="1"/>
    <col min="2564" max="2564" width="1.28515625" style="306" customWidth="1"/>
    <col min="2565" max="2565" width="29.140625" style="306" customWidth="1"/>
    <col min="2566" max="2566" width="7.85546875" style="306" bestFit="1" customWidth="1"/>
    <col min="2567" max="2567" width="7" style="306" customWidth="1"/>
    <col min="2568" max="2568" width="7.85546875" style="306" bestFit="1" customWidth="1"/>
    <col min="2569" max="2569" width="8.42578125" style="306" customWidth="1"/>
    <col min="2570" max="2570" width="7" style="306" customWidth="1"/>
    <col min="2571" max="2571" width="6.28515625" style="306" customWidth="1"/>
    <col min="2572" max="2572" width="7" style="306" customWidth="1"/>
    <col min="2573" max="2573" width="6.7109375" style="306" customWidth="1"/>
    <col min="2574" max="2574" width="7" style="306" customWidth="1"/>
    <col min="2575" max="2575" width="6.42578125" style="306" customWidth="1"/>
    <col min="2576" max="2816" width="11.42578125" style="306"/>
    <col min="2817" max="2817" width="0.140625" style="306" customWidth="1"/>
    <col min="2818" max="2818" width="2.7109375" style="306" customWidth="1"/>
    <col min="2819" max="2819" width="15.42578125" style="306" customWidth="1"/>
    <col min="2820" max="2820" width="1.28515625" style="306" customWidth="1"/>
    <col min="2821" max="2821" width="29.140625" style="306" customWidth="1"/>
    <col min="2822" max="2822" width="7.85546875" style="306" bestFit="1" customWidth="1"/>
    <col min="2823" max="2823" width="7" style="306" customWidth="1"/>
    <col min="2824" max="2824" width="7.85546875" style="306" bestFit="1" customWidth="1"/>
    <col min="2825" max="2825" width="8.42578125" style="306" customWidth="1"/>
    <col min="2826" max="2826" width="7" style="306" customWidth="1"/>
    <col min="2827" max="2827" width="6.28515625" style="306" customWidth="1"/>
    <col min="2828" max="2828" width="7" style="306" customWidth="1"/>
    <col min="2829" max="2829" width="6.7109375" style="306" customWidth="1"/>
    <col min="2830" max="2830" width="7" style="306" customWidth="1"/>
    <col min="2831" max="2831" width="6.42578125" style="306" customWidth="1"/>
    <col min="2832" max="3072" width="11.42578125" style="306"/>
    <col min="3073" max="3073" width="0.140625" style="306" customWidth="1"/>
    <col min="3074" max="3074" width="2.7109375" style="306" customWidth="1"/>
    <col min="3075" max="3075" width="15.42578125" style="306" customWidth="1"/>
    <col min="3076" max="3076" width="1.28515625" style="306" customWidth="1"/>
    <col min="3077" max="3077" width="29.140625" style="306" customWidth="1"/>
    <col min="3078" max="3078" width="7.85546875" style="306" bestFit="1" customWidth="1"/>
    <col min="3079" max="3079" width="7" style="306" customWidth="1"/>
    <col min="3080" max="3080" width="7.85546875" style="306" bestFit="1" customWidth="1"/>
    <col min="3081" max="3081" width="8.42578125" style="306" customWidth="1"/>
    <col min="3082" max="3082" width="7" style="306" customWidth="1"/>
    <col min="3083" max="3083" width="6.28515625" style="306" customWidth="1"/>
    <col min="3084" max="3084" width="7" style="306" customWidth="1"/>
    <col min="3085" max="3085" width="6.7109375" style="306" customWidth="1"/>
    <col min="3086" max="3086" width="7" style="306" customWidth="1"/>
    <col min="3087" max="3087" width="6.42578125" style="306" customWidth="1"/>
    <col min="3088" max="3328" width="11.42578125" style="306"/>
    <col min="3329" max="3329" width="0.140625" style="306" customWidth="1"/>
    <col min="3330" max="3330" width="2.7109375" style="306" customWidth="1"/>
    <col min="3331" max="3331" width="15.42578125" style="306" customWidth="1"/>
    <col min="3332" max="3332" width="1.28515625" style="306" customWidth="1"/>
    <col min="3333" max="3333" width="29.140625" style="306" customWidth="1"/>
    <col min="3334" max="3334" width="7.85546875" style="306" bestFit="1" customWidth="1"/>
    <col min="3335" max="3335" width="7" style="306" customWidth="1"/>
    <col min="3336" max="3336" width="7.85546875" style="306" bestFit="1" customWidth="1"/>
    <col min="3337" max="3337" width="8.42578125" style="306" customWidth="1"/>
    <col min="3338" max="3338" width="7" style="306" customWidth="1"/>
    <col min="3339" max="3339" width="6.28515625" style="306" customWidth="1"/>
    <col min="3340" max="3340" width="7" style="306" customWidth="1"/>
    <col min="3341" max="3341" width="6.7109375" style="306" customWidth="1"/>
    <col min="3342" max="3342" width="7" style="306" customWidth="1"/>
    <col min="3343" max="3343" width="6.42578125" style="306" customWidth="1"/>
    <col min="3344" max="3584" width="11.42578125" style="306"/>
    <col min="3585" max="3585" width="0.140625" style="306" customWidth="1"/>
    <col min="3586" max="3586" width="2.7109375" style="306" customWidth="1"/>
    <col min="3587" max="3587" width="15.42578125" style="306" customWidth="1"/>
    <col min="3588" max="3588" width="1.28515625" style="306" customWidth="1"/>
    <col min="3589" max="3589" width="29.140625" style="306" customWidth="1"/>
    <col min="3590" max="3590" width="7.85546875" style="306" bestFit="1" customWidth="1"/>
    <col min="3591" max="3591" width="7" style="306" customWidth="1"/>
    <col min="3592" max="3592" width="7.85546875" style="306" bestFit="1" customWidth="1"/>
    <col min="3593" max="3593" width="8.42578125" style="306" customWidth="1"/>
    <col min="3594" max="3594" width="7" style="306" customWidth="1"/>
    <col min="3595" max="3595" width="6.28515625" style="306" customWidth="1"/>
    <col min="3596" max="3596" width="7" style="306" customWidth="1"/>
    <col min="3597" max="3597" width="6.7109375" style="306" customWidth="1"/>
    <col min="3598" max="3598" width="7" style="306" customWidth="1"/>
    <col min="3599" max="3599" width="6.42578125" style="306" customWidth="1"/>
    <col min="3600" max="3840" width="11.42578125" style="306"/>
    <col min="3841" max="3841" width="0.140625" style="306" customWidth="1"/>
    <col min="3842" max="3842" width="2.7109375" style="306" customWidth="1"/>
    <col min="3843" max="3843" width="15.42578125" style="306" customWidth="1"/>
    <col min="3844" max="3844" width="1.28515625" style="306" customWidth="1"/>
    <col min="3845" max="3845" width="29.140625" style="306" customWidth="1"/>
    <col min="3846" max="3846" width="7.85546875" style="306" bestFit="1" customWidth="1"/>
    <col min="3847" max="3847" width="7" style="306" customWidth="1"/>
    <col min="3848" max="3848" width="7.85546875" style="306" bestFit="1" customWidth="1"/>
    <col min="3849" max="3849" width="8.42578125" style="306" customWidth="1"/>
    <col min="3850" max="3850" width="7" style="306" customWidth="1"/>
    <col min="3851" max="3851" width="6.28515625" style="306" customWidth="1"/>
    <col min="3852" max="3852" width="7" style="306" customWidth="1"/>
    <col min="3853" max="3853" width="6.7109375" style="306" customWidth="1"/>
    <col min="3854" max="3854" width="7" style="306" customWidth="1"/>
    <col min="3855" max="3855" width="6.42578125" style="306" customWidth="1"/>
    <col min="3856" max="4096" width="11.42578125" style="306"/>
    <col min="4097" max="4097" width="0.140625" style="306" customWidth="1"/>
    <col min="4098" max="4098" width="2.7109375" style="306" customWidth="1"/>
    <col min="4099" max="4099" width="15.42578125" style="306" customWidth="1"/>
    <col min="4100" max="4100" width="1.28515625" style="306" customWidth="1"/>
    <col min="4101" max="4101" width="29.140625" style="306" customWidth="1"/>
    <col min="4102" max="4102" width="7.85546875" style="306" bestFit="1" customWidth="1"/>
    <col min="4103" max="4103" width="7" style="306" customWidth="1"/>
    <col min="4104" max="4104" width="7.85546875" style="306" bestFit="1" customWidth="1"/>
    <col min="4105" max="4105" width="8.42578125" style="306" customWidth="1"/>
    <col min="4106" max="4106" width="7" style="306" customWidth="1"/>
    <col min="4107" max="4107" width="6.28515625" style="306" customWidth="1"/>
    <col min="4108" max="4108" width="7" style="306" customWidth="1"/>
    <col min="4109" max="4109" width="6.7109375" style="306" customWidth="1"/>
    <col min="4110" max="4110" width="7" style="306" customWidth="1"/>
    <col min="4111" max="4111" width="6.42578125" style="306" customWidth="1"/>
    <col min="4112" max="4352" width="11.42578125" style="306"/>
    <col min="4353" max="4353" width="0.140625" style="306" customWidth="1"/>
    <col min="4354" max="4354" width="2.7109375" style="306" customWidth="1"/>
    <col min="4355" max="4355" width="15.42578125" style="306" customWidth="1"/>
    <col min="4356" max="4356" width="1.28515625" style="306" customWidth="1"/>
    <col min="4357" max="4357" width="29.140625" style="306" customWidth="1"/>
    <col min="4358" max="4358" width="7.85546875" style="306" bestFit="1" customWidth="1"/>
    <col min="4359" max="4359" width="7" style="306" customWidth="1"/>
    <col min="4360" max="4360" width="7.85546875" style="306" bestFit="1" customWidth="1"/>
    <col min="4361" max="4361" width="8.42578125" style="306" customWidth="1"/>
    <col min="4362" max="4362" width="7" style="306" customWidth="1"/>
    <col min="4363" max="4363" width="6.28515625" style="306" customWidth="1"/>
    <col min="4364" max="4364" width="7" style="306" customWidth="1"/>
    <col min="4365" max="4365" width="6.7109375" style="306" customWidth="1"/>
    <col min="4366" max="4366" width="7" style="306" customWidth="1"/>
    <col min="4367" max="4367" width="6.42578125" style="306" customWidth="1"/>
    <col min="4368" max="4608" width="11.42578125" style="306"/>
    <col min="4609" max="4609" width="0.140625" style="306" customWidth="1"/>
    <col min="4610" max="4610" width="2.7109375" style="306" customWidth="1"/>
    <col min="4611" max="4611" width="15.42578125" style="306" customWidth="1"/>
    <col min="4612" max="4612" width="1.28515625" style="306" customWidth="1"/>
    <col min="4613" max="4613" width="29.140625" style="306" customWidth="1"/>
    <col min="4614" max="4614" width="7.85546875" style="306" bestFit="1" customWidth="1"/>
    <col min="4615" max="4615" width="7" style="306" customWidth="1"/>
    <col min="4616" max="4616" width="7.85546875" style="306" bestFit="1" customWidth="1"/>
    <col min="4617" max="4617" width="8.42578125" style="306" customWidth="1"/>
    <col min="4618" max="4618" width="7" style="306" customWidth="1"/>
    <col min="4619" max="4619" width="6.28515625" style="306" customWidth="1"/>
    <col min="4620" max="4620" width="7" style="306" customWidth="1"/>
    <col min="4621" max="4621" width="6.7109375" style="306" customWidth="1"/>
    <col min="4622" max="4622" width="7" style="306" customWidth="1"/>
    <col min="4623" max="4623" width="6.42578125" style="306" customWidth="1"/>
    <col min="4624" max="4864" width="11.42578125" style="306"/>
    <col min="4865" max="4865" width="0.140625" style="306" customWidth="1"/>
    <col min="4866" max="4866" width="2.7109375" style="306" customWidth="1"/>
    <col min="4867" max="4867" width="15.42578125" style="306" customWidth="1"/>
    <col min="4868" max="4868" width="1.28515625" style="306" customWidth="1"/>
    <col min="4869" max="4869" width="29.140625" style="306" customWidth="1"/>
    <col min="4870" max="4870" width="7.85546875" style="306" bestFit="1" customWidth="1"/>
    <col min="4871" max="4871" width="7" style="306" customWidth="1"/>
    <col min="4872" max="4872" width="7.85546875" style="306" bestFit="1" customWidth="1"/>
    <col min="4873" max="4873" width="8.42578125" style="306" customWidth="1"/>
    <col min="4874" max="4874" width="7" style="306" customWidth="1"/>
    <col min="4875" max="4875" width="6.28515625" style="306" customWidth="1"/>
    <col min="4876" max="4876" width="7" style="306" customWidth="1"/>
    <col min="4877" max="4877" width="6.7109375" style="306" customWidth="1"/>
    <col min="4878" max="4878" width="7" style="306" customWidth="1"/>
    <col min="4879" max="4879" width="6.42578125" style="306" customWidth="1"/>
    <col min="4880" max="5120" width="11.42578125" style="306"/>
    <col min="5121" max="5121" width="0.140625" style="306" customWidth="1"/>
    <col min="5122" max="5122" width="2.7109375" style="306" customWidth="1"/>
    <col min="5123" max="5123" width="15.42578125" style="306" customWidth="1"/>
    <col min="5124" max="5124" width="1.28515625" style="306" customWidth="1"/>
    <col min="5125" max="5125" width="29.140625" style="306" customWidth="1"/>
    <col min="5126" max="5126" width="7.85546875" style="306" bestFit="1" customWidth="1"/>
    <col min="5127" max="5127" width="7" style="306" customWidth="1"/>
    <col min="5128" max="5128" width="7.85546875" style="306" bestFit="1" customWidth="1"/>
    <col min="5129" max="5129" width="8.42578125" style="306" customWidth="1"/>
    <col min="5130" max="5130" width="7" style="306" customWidth="1"/>
    <col min="5131" max="5131" width="6.28515625" style="306" customWidth="1"/>
    <col min="5132" max="5132" width="7" style="306" customWidth="1"/>
    <col min="5133" max="5133" width="6.7109375" style="306" customWidth="1"/>
    <col min="5134" max="5134" width="7" style="306" customWidth="1"/>
    <col min="5135" max="5135" width="6.42578125" style="306" customWidth="1"/>
    <col min="5136" max="5376" width="11.42578125" style="306"/>
    <col min="5377" max="5377" width="0.140625" style="306" customWidth="1"/>
    <col min="5378" max="5378" width="2.7109375" style="306" customWidth="1"/>
    <col min="5379" max="5379" width="15.42578125" style="306" customWidth="1"/>
    <col min="5380" max="5380" width="1.28515625" style="306" customWidth="1"/>
    <col min="5381" max="5381" width="29.140625" style="306" customWidth="1"/>
    <col min="5382" max="5382" width="7.85546875" style="306" bestFit="1" customWidth="1"/>
    <col min="5383" max="5383" width="7" style="306" customWidth="1"/>
    <col min="5384" max="5384" width="7.85546875" style="306" bestFit="1" customWidth="1"/>
    <col min="5385" max="5385" width="8.42578125" style="306" customWidth="1"/>
    <col min="5386" max="5386" width="7" style="306" customWidth="1"/>
    <col min="5387" max="5387" width="6.28515625" style="306" customWidth="1"/>
    <col min="5388" max="5388" width="7" style="306" customWidth="1"/>
    <col min="5389" max="5389" width="6.7109375" style="306" customWidth="1"/>
    <col min="5390" max="5390" width="7" style="306" customWidth="1"/>
    <col min="5391" max="5391" width="6.42578125" style="306" customWidth="1"/>
    <col min="5392" max="5632" width="11.42578125" style="306"/>
    <col min="5633" max="5633" width="0.140625" style="306" customWidth="1"/>
    <col min="5634" max="5634" width="2.7109375" style="306" customWidth="1"/>
    <col min="5635" max="5635" width="15.42578125" style="306" customWidth="1"/>
    <col min="5636" max="5636" width="1.28515625" style="306" customWidth="1"/>
    <col min="5637" max="5637" width="29.140625" style="306" customWidth="1"/>
    <col min="5638" max="5638" width="7.85546875" style="306" bestFit="1" customWidth="1"/>
    <col min="5639" max="5639" width="7" style="306" customWidth="1"/>
    <col min="5640" max="5640" width="7.85546875" style="306" bestFit="1" customWidth="1"/>
    <col min="5641" max="5641" width="8.42578125" style="306" customWidth="1"/>
    <col min="5642" max="5642" width="7" style="306" customWidth="1"/>
    <col min="5643" max="5643" width="6.28515625" style="306" customWidth="1"/>
    <col min="5644" max="5644" width="7" style="306" customWidth="1"/>
    <col min="5645" max="5645" width="6.7109375" style="306" customWidth="1"/>
    <col min="5646" max="5646" width="7" style="306" customWidth="1"/>
    <col min="5647" max="5647" width="6.42578125" style="306" customWidth="1"/>
    <col min="5648" max="5888" width="11.42578125" style="306"/>
    <col min="5889" max="5889" width="0.140625" style="306" customWidth="1"/>
    <col min="5890" max="5890" width="2.7109375" style="306" customWidth="1"/>
    <col min="5891" max="5891" width="15.42578125" style="306" customWidth="1"/>
    <col min="5892" max="5892" width="1.28515625" style="306" customWidth="1"/>
    <col min="5893" max="5893" width="29.140625" style="306" customWidth="1"/>
    <col min="5894" max="5894" width="7.85546875" style="306" bestFit="1" customWidth="1"/>
    <col min="5895" max="5895" width="7" style="306" customWidth="1"/>
    <col min="5896" max="5896" width="7.85546875" style="306" bestFit="1" customWidth="1"/>
    <col min="5897" max="5897" width="8.42578125" style="306" customWidth="1"/>
    <col min="5898" max="5898" width="7" style="306" customWidth="1"/>
    <col min="5899" max="5899" width="6.28515625" style="306" customWidth="1"/>
    <col min="5900" max="5900" width="7" style="306" customWidth="1"/>
    <col min="5901" max="5901" width="6.7109375" style="306" customWidth="1"/>
    <col min="5902" max="5902" width="7" style="306" customWidth="1"/>
    <col min="5903" max="5903" width="6.42578125" style="306" customWidth="1"/>
    <col min="5904" max="6144" width="11.42578125" style="306"/>
    <col min="6145" max="6145" width="0.140625" style="306" customWidth="1"/>
    <col min="6146" max="6146" width="2.7109375" style="306" customWidth="1"/>
    <col min="6147" max="6147" width="15.42578125" style="306" customWidth="1"/>
    <col min="6148" max="6148" width="1.28515625" style="306" customWidth="1"/>
    <col min="6149" max="6149" width="29.140625" style="306" customWidth="1"/>
    <col min="6150" max="6150" width="7.85546875" style="306" bestFit="1" customWidth="1"/>
    <col min="6151" max="6151" width="7" style="306" customWidth="1"/>
    <col min="6152" max="6152" width="7.85546875" style="306" bestFit="1" customWidth="1"/>
    <col min="6153" max="6153" width="8.42578125" style="306" customWidth="1"/>
    <col min="6154" max="6154" width="7" style="306" customWidth="1"/>
    <col min="6155" max="6155" width="6.28515625" style="306" customWidth="1"/>
    <col min="6156" max="6156" width="7" style="306" customWidth="1"/>
    <col min="6157" max="6157" width="6.7109375" style="306" customWidth="1"/>
    <col min="6158" max="6158" width="7" style="306" customWidth="1"/>
    <col min="6159" max="6159" width="6.42578125" style="306" customWidth="1"/>
    <col min="6160" max="6400" width="11.42578125" style="306"/>
    <col min="6401" max="6401" width="0.140625" style="306" customWidth="1"/>
    <col min="6402" max="6402" width="2.7109375" style="306" customWidth="1"/>
    <col min="6403" max="6403" width="15.42578125" style="306" customWidth="1"/>
    <col min="6404" max="6404" width="1.28515625" style="306" customWidth="1"/>
    <col min="6405" max="6405" width="29.140625" style="306" customWidth="1"/>
    <col min="6406" max="6406" width="7.85546875" style="306" bestFit="1" customWidth="1"/>
    <col min="6407" max="6407" width="7" style="306" customWidth="1"/>
    <col min="6408" max="6408" width="7.85546875" style="306" bestFit="1" customWidth="1"/>
    <col min="6409" max="6409" width="8.42578125" style="306" customWidth="1"/>
    <col min="6410" max="6410" width="7" style="306" customWidth="1"/>
    <col min="6411" max="6411" width="6.28515625" style="306" customWidth="1"/>
    <col min="6412" max="6412" width="7" style="306" customWidth="1"/>
    <col min="6413" max="6413" width="6.7109375" style="306" customWidth="1"/>
    <col min="6414" max="6414" width="7" style="306" customWidth="1"/>
    <col min="6415" max="6415" width="6.42578125" style="306" customWidth="1"/>
    <col min="6416" max="6656" width="11.42578125" style="306"/>
    <col min="6657" max="6657" width="0.140625" style="306" customWidth="1"/>
    <col min="6658" max="6658" width="2.7109375" style="306" customWidth="1"/>
    <col min="6659" max="6659" width="15.42578125" style="306" customWidth="1"/>
    <col min="6660" max="6660" width="1.28515625" style="306" customWidth="1"/>
    <col min="6661" max="6661" width="29.140625" style="306" customWidth="1"/>
    <col min="6662" max="6662" width="7.85546875" style="306" bestFit="1" customWidth="1"/>
    <col min="6663" max="6663" width="7" style="306" customWidth="1"/>
    <col min="6664" max="6664" width="7.85546875" style="306" bestFit="1" customWidth="1"/>
    <col min="6665" max="6665" width="8.42578125" style="306" customWidth="1"/>
    <col min="6666" max="6666" width="7" style="306" customWidth="1"/>
    <col min="6667" max="6667" width="6.28515625" style="306" customWidth="1"/>
    <col min="6668" max="6668" width="7" style="306" customWidth="1"/>
    <col min="6669" max="6669" width="6.7109375" style="306" customWidth="1"/>
    <col min="6670" max="6670" width="7" style="306" customWidth="1"/>
    <col min="6671" max="6671" width="6.42578125" style="306" customWidth="1"/>
    <col min="6672" max="6912" width="11.42578125" style="306"/>
    <col min="6913" max="6913" width="0.140625" style="306" customWidth="1"/>
    <col min="6914" max="6914" width="2.7109375" style="306" customWidth="1"/>
    <col min="6915" max="6915" width="15.42578125" style="306" customWidth="1"/>
    <col min="6916" max="6916" width="1.28515625" style="306" customWidth="1"/>
    <col min="6917" max="6917" width="29.140625" style="306" customWidth="1"/>
    <col min="6918" max="6918" width="7.85546875" style="306" bestFit="1" customWidth="1"/>
    <col min="6919" max="6919" width="7" style="306" customWidth="1"/>
    <col min="6920" max="6920" width="7.85546875" style="306" bestFit="1" customWidth="1"/>
    <col min="6921" max="6921" width="8.42578125" style="306" customWidth="1"/>
    <col min="6922" max="6922" width="7" style="306" customWidth="1"/>
    <col min="6923" max="6923" width="6.28515625" style="306" customWidth="1"/>
    <col min="6924" max="6924" width="7" style="306" customWidth="1"/>
    <col min="6925" max="6925" width="6.7109375" style="306" customWidth="1"/>
    <col min="6926" max="6926" width="7" style="306" customWidth="1"/>
    <col min="6927" max="6927" width="6.42578125" style="306" customWidth="1"/>
    <col min="6928" max="7168" width="11.42578125" style="306"/>
    <col min="7169" max="7169" width="0.140625" style="306" customWidth="1"/>
    <col min="7170" max="7170" width="2.7109375" style="306" customWidth="1"/>
    <col min="7171" max="7171" width="15.42578125" style="306" customWidth="1"/>
    <col min="7172" max="7172" width="1.28515625" style="306" customWidth="1"/>
    <col min="7173" max="7173" width="29.140625" style="306" customWidth="1"/>
    <col min="7174" max="7174" width="7.85546875" style="306" bestFit="1" customWidth="1"/>
    <col min="7175" max="7175" width="7" style="306" customWidth="1"/>
    <col min="7176" max="7176" width="7.85546875" style="306" bestFit="1" customWidth="1"/>
    <col min="7177" max="7177" width="8.42578125" style="306" customWidth="1"/>
    <col min="7178" max="7178" width="7" style="306" customWidth="1"/>
    <col min="7179" max="7179" width="6.28515625" style="306" customWidth="1"/>
    <col min="7180" max="7180" width="7" style="306" customWidth="1"/>
    <col min="7181" max="7181" width="6.7109375" style="306" customWidth="1"/>
    <col min="7182" max="7182" width="7" style="306" customWidth="1"/>
    <col min="7183" max="7183" width="6.42578125" style="306" customWidth="1"/>
    <col min="7184" max="7424" width="11.42578125" style="306"/>
    <col min="7425" max="7425" width="0.140625" style="306" customWidth="1"/>
    <col min="7426" max="7426" width="2.7109375" style="306" customWidth="1"/>
    <col min="7427" max="7427" width="15.42578125" style="306" customWidth="1"/>
    <col min="7428" max="7428" width="1.28515625" style="306" customWidth="1"/>
    <col min="7429" max="7429" width="29.140625" style="306" customWidth="1"/>
    <col min="7430" max="7430" width="7.85546875" style="306" bestFit="1" customWidth="1"/>
    <col min="7431" max="7431" width="7" style="306" customWidth="1"/>
    <col min="7432" max="7432" width="7.85546875" style="306" bestFit="1" customWidth="1"/>
    <col min="7433" max="7433" width="8.42578125" style="306" customWidth="1"/>
    <col min="7434" max="7434" width="7" style="306" customWidth="1"/>
    <col min="7435" max="7435" width="6.28515625" style="306" customWidth="1"/>
    <col min="7436" max="7436" width="7" style="306" customWidth="1"/>
    <col min="7437" max="7437" width="6.7109375" style="306" customWidth="1"/>
    <col min="7438" max="7438" width="7" style="306" customWidth="1"/>
    <col min="7439" max="7439" width="6.42578125" style="306" customWidth="1"/>
    <col min="7440" max="7680" width="11.42578125" style="306"/>
    <col min="7681" max="7681" width="0.140625" style="306" customWidth="1"/>
    <col min="7682" max="7682" width="2.7109375" style="306" customWidth="1"/>
    <col min="7683" max="7683" width="15.42578125" style="306" customWidth="1"/>
    <col min="7684" max="7684" width="1.28515625" style="306" customWidth="1"/>
    <col min="7685" max="7685" width="29.140625" style="306" customWidth="1"/>
    <col min="7686" max="7686" width="7.85546875" style="306" bestFit="1" customWidth="1"/>
    <col min="7687" max="7687" width="7" style="306" customWidth="1"/>
    <col min="7688" max="7688" width="7.85546875" style="306" bestFit="1" customWidth="1"/>
    <col min="7689" max="7689" width="8.42578125" style="306" customWidth="1"/>
    <col min="7690" max="7690" width="7" style="306" customWidth="1"/>
    <col min="7691" max="7691" width="6.28515625" style="306" customWidth="1"/>
    <col min="7692" max="7692" width="7" style="306" customWidth="1"/>
    <col min="7693" max="7693" width="6.7109375" style="306" customWidth="1"/>
    <col min="7694" max="7694" width="7" style="306" customWidth="1"/>
    <col min="7695" max="7695" width="6.42578125" style="306" customWidth="1"/>
    <col min="7696" max="7936" width="11.42578125" style="306"/>
    <col min="7937" max="7937" width="0.140625" style="306" customWidth="1"/>
    <col min="7938" max="7938" width="2.7109375" style="306" customWidth="1"/>
    <col min="7939" max="7939" width="15.42578125" style="306" customWidth="1"/>
    <col min="7940" max="7940" width="1.28515625" style="306" customWidth="1"/>
    <col min="7941" max="7941" width="29.140625" style="306" customWidth="1"/>
    <col min="7942" max="7942" width="7.85546875" style="306" bestFit="1" customWidth="1"/>
    <col min="7943" max="7943" width="7" style="306" customWidth="1"/>
    <col min="7944" max="7944" width="7.85546875" style="306" bestFit="1" customWidth="1"/>
    <col min="7945" max="7945" width="8.42578125" style="306" customWidth="1"/>
    <col min="7946" max="7946" width="7" style="306" customWidth="1"/>
    <col min="7947" max="7947" width="6.28515625" style="306" customWidth="1"/>
    <col min="7948" max="7948" width="7" style="306" customWidth="1"/>
    <col min="7949" max="7949" width="6.7109375" style="306" customWidth="1"/>
    <col min="7950" max="7950" width="7" style="306" customWidth="1"/>
    <col min="7951" max="7951" width="6.42578125" style="306" customWidth="1"/>
    <col min="7952" max="8192" width="11.42578125" style="306"/>
    <col min="8193" max="8193" width="0.140625" style="306" customWidth="1"/>
    <col min="8194" max="8194" width="2.7109375" style="306" customWidth="1"/>
    <col min="8195" max="8195" width="15.42578125" style="306" customWidth="1"/>
    <col min="8196" max="8196" width="1.28515625" style="306" customWidth="1"/>
    <col min="8197" max="8197" width="29.140625" style="306" customWidth="1"/>
    <col min="8198" max="8198" width="7.85546875" style="306" bestFit="1" customWidth="1"/>
    <col min="8199" max="8199" width="7" style="306" customWidth="1"/>
    <col min="8200" max="8200" width="7.85546875" style="306" bestFit="1" customWidth="1"/>
    <col min="8201" max="8201" width="8.42578125" style="306" customWidth="1"/>
    <col min="8202" max="8202" width="7" style="306" customWidth="1"/>
    <col min="8203" max="8203" width="6.28515625" style="306" customWidth="1"/>
    <col min="8204" max="8204" width="7" style="306" customWidth="1"/>
    <col min="8205" max="8205" width="6.7109375" style="306" customWidth="1"/>
    <col min="8206" max="8206" width="7" style="306" customWidth="1"/>
    <col min="8207" max="8207" width="6.42578125" style="306" customWidth="1"/>
    <col min="8208" max="8448" width="11.42578125" style="306"/>
    <col min="8449" max="8449" width="0.140625" style="306" customWidth="1"/>
    <col min="8450" max="8450" width="2.7109375" style="306" customWidth="1"/>
    <col min="8451" max="8451" width="15.42578125" style="306" customWidth="1"/>
    <col min="8452" max="8452" width="1.28515625" style="306" customWidth="1"/>
    <col min="8453" max="8453" width="29.140625" style="306" customWidth="1"/>
    <col min="8454" max="8454" width="7.85546875" style="306" bestFit="1" customWidth="1"/>
    <col min="8455" max="8455" width="7" style="306" customWidth="1"/>
    <col min="8456" max="8456" width="7.85546875" style="306" bestFit="1" customWidth="1"/>
    <col min="8457" max="8457" width="8.42578125" style="306" customWidth="1"/>
    <col min="8458" max="8458" width="7" style="306" customWidth="1"/>
    <col min="8459" max="8459" width="6.28515625" style="306" customWidth="1"/>
    <col min="8460" max="8460" width="7" style="306" customWidth="1"/>
    <col min="8461" max="8461" width="6.7109375" style="306" customWidth="1"/>
    <col min="8462" max="8462" width="7" style="306" customWidth="1"/>
    <col min="8463" max="8463" width="6.42578125" style="306" customWidth="1"/>
    <col min="8464" max="8704" width="11.42578125" style="306"/>
    <col min="8705" max="8705" width="0.140625" style="306" customWidth="1"/>
    <col min="8706" max="8706" width="2.7109375" style="306" customWidth="1"/>
    <col min="8707" max="8707" width="15.42578125" style="306" customWidth="1"/>
    <col min="8708" max="8708" width="1.28515625" style="306" customWidth="1"/>
    <col min="8709" max="8709" width="29.140625" style="306" customWidth="1"/>
    <col min="8710" max="8710" width="7.85546875" style="306" bestFit="1" customWidth="1"/>
    <col min="8711" max="8711" width="7" style="306" customWidth="1"/>
    <col min="8712" max="8712" width="7.85546875" style="306" bestFit="1" customWidth="1"/>
    <col min="8713" max="8713" width="8.42578125" style="306" customWidth="1"/>
    <col min="8714" max="8714" width="7" style="306" customWidth="1"/>
    <col min="8715" max="8715" width="6.28515625" style="306" customWidth="1"/>
    <col min="8716" max="8716" width="7" style="306" customWidth="1"/>
    <col min="8717" max="8717" width="6.7109375" style="306" customWidth="1"/>
    <col min="8718" max="8718" width="7" style="306" customWidth="1"/>
    <col min="8719" max="8719" width="6.42578125" style="306" customWidth="1"/>
    <col min="8720" max="8960" width="11.42578125" style="306"/>
    <col min="8961" max="8961" width="0.140625" style="306" customWidth="1"/>
    <col min="8962" max="8962" width="2.7109375" style="306" customWidth="1"/>
    <col min="8963" max="8963" width="15.42578125" style="306" customWidth="1"/>
    <col min="8964" max="8964" width="1.28515625" style="306" customWidth="1"/>
    <col min="8965" max="8965" width="29.140625" style="306" customWidth="1"/>
    <col min="8966" max="8966" width="7.85546875" style="306" bestFit="1" customWidth="1"/>
    <col min="8967" max="8967" width="7" style="306" customWidth="1"/>
    <col min="8968" max="8968" width="7.85546875" style="306" bestFit="1" customWidth="1"/>
    <col min="8969" max="8969" width="8.42578125" style="306" customWidth="1"/>
    <col min="8970" max="8970" width="7" style="306" customWidth="1"/>
    <col min="8971" max="8971" width="6.28515625" style="306" customWidth="1"/>
    <col min="8972" max="8972" width="7" style="306" customWidth="1"/>
    <col min="8973" max="8973" width="6.7109375" style="306" customWidth="1"/>
    <col min="8974" max="8974" width="7" style="306" customWidth="1"/>
    <col min="8975" max="8975" width="6.42578125" style="306" customWidth="1"/>
    <col min="8976" max="9216" width="11.42578125" style="306"/>
    <col min="9217" max="9217" width="0.140625" style="306" customWidth="1"/>
    <col min="9218" max="9218" width="2.7109375" style="306" customWidth="1"/>
    <col min="9219" max="9219" width="15.42578125" style="306" customWidth="1"/>
    <col min="9220" max="9220" width="1.28515625" style="306" customWidth="1"/>
    <col min="9221" max="9221" width="29.140625" style="306" customWidth="1"/>
    <col min="9222" max="9222" width="7.85546875" style="306" bestFit="1" customWidth="1"/>
    <col min="9223" max="9223" width="7" style="306" customWidth="1"/>
    <col min="9224" max="9224" width="7.85546875" style="306" bestFit="1" customWidth="1"/>
    <col min="9225" max="9225" width="8.42578125" style="306" customWidth="1"/>
    <col min="9226" max="9226" width="7" style="306" customWidth="1"/>
    <col min="9227" max="9227" width="6.28515625" style="306" customWidth="1"/>
    <col min="9228" max="9228" width="7" style="306" customWidth="1"/>
    <col min="9229" max="9229" width="6.7109375" style="306" customWidth="1"/>
    <col min="9230" max="9230" width="7" style="306" customWidth="1"/>
    <col min="9231" max="9231" width="6.42578125" style="306" customWidth="1"/>
    <col min="9232" max="9472" width="11.42578125" style="306"/>
    <col min="9473" max="9473" width="0.140625" style="306" customWidth="1"/>
    <col min="9474" max="9474" width="2.7109375" style="306" customWidth="1"/>
    <col min="9475" max="9475" width="15.42578125" style="306" customWidth="1"/>
    <col min="9476" max="9476" width="1.28515625" style="306" customWidth="1"/>
    <col min="9477" max="9477" width="29.140625" style="306" customWidth="1"/>
    <col min="9478" max="9478" width="7.85546875" style="306" bestFit="1" customWidth="1"/>
    <col min="9479" max="9479" width="7" style="306" customWidth="1"/>
    <col min="9480" max="9480" width="7.85546875" style="306" bestFit="1" customWidth="1"/>
    <col min="9481" max="9481" width="8.42578125" style="306" customWidth="1"/>
    <col min="9482" max="9482" width="7" style="306" customWidth="1"/>
    <col min="9483" max="9483" width="6.28515625" style="306" customWidth="1"/>
    <col min="9484" max="9484" width="7" style="306" customWidth="1"/>
    <col min="9485" max="9485" width="6.7109375" style="306" customWidth="1"/>
    <col min="9486" max="9486" width="7" style="306" customWidth="1"/>
    <col min="9487" max="9487" width="6.42578125" style="306" customWidth="1"/>
    <col min="9488" max="9728" width="11.42578125" style="306"/>
    <col min="9729" max="9729" width="0.140625" style="306" customWidth="1"/>
    <col min="9730" max="9730" width="2.7109375" style="306" customWidth="1"/>
    <col min="9731" max="9731" width="15.42578125" style="306" customWidth="1"/>
    <col min="9732" max="9732" width="1.28515625" style="306" customWidth="1"/>
    <col min="9733" max="9733" width="29.140625" style="306" customWidth="1"/>
    <col min="9734" max="9734" width="7.85546875" style="306" bestFit="1" customWidth="1"/>
    <col min="9735" max="9735" width="7" style="306" customWidth="1"/>
    <col min="9736" max="9736" width="7.85546875" style="306" bestFit="1" customWidth="1"/>
    <col min="9737" max="9737" width="8.42578125" style="306" customWidth="1"/>
    <col min="9738" max="9738" width="7" style="306" customWidth="1"/>
    <col min="9739" max="9739" width="6.28515625" style="306" customWidth="1"/>
    <col min="9740" max="9740" width="7" style="306" customWidth="1"/>
    <col min="9741" max="9741" width="6.7109375" style="306" customWidth="1"/>
    <col min="9742" max="9742" width="7" style="306" customWidth="1"/>
    <col min="9743" max="9743" width="6.42578125" style="306" customWidth="1"/>
    <col min="9744" max="9984" width="11.42578125" style="306"/>
    <col min="9985" max="9985" width="0.140625" style="306" customWidth="1"/>
    <col min="9986" max="9986" width="2.7109375" style="306" customWidth="1"/>
    <col min="9987" max="9987" width="15.42578125" style="306" customWidth="1"/>
    <col min="9988" max="9988" width="1.28515625" style="306" customWidth="1"/>
    <col min="9989" max="9989" width="29.140625" style="306" customWidth="1"/>
    <col min="9990" max="9990" width="7.85546875" style="306" bestFit="1" customWidth="1"/>
    <col min="9991" max="9991" width="7" style="306" customWidth="1"/>
    <col min="9992" max="9992" width="7.85546875" style="306" bestFit="1" customWidth="1"/>
    <col min="9993" max="9993" width="8.42578125" style="306" customWidth="1"/>
    <col min="9994" max="9994" width="7" style="306" customWidth="1"/>
    <col min="9995" max="9995" width="6.28515625" style="306" customWidth="1"/>
    <col min="9996" max="9996" width="7" style="306" customWidth="1"/>
    <col min="9997" max="9997" width="6.7109375" style="306" customWidth="1"/>
    <col min="9998" max="9998" width="7" style="306" customWidth="1"/>
    <col min="9999" max="9999" width="6.42578125" style="306" customWidth="1"/>
    <col min="10000" max="10240" width="11.42578125" style="306"/>
    <col min="10241" max="10241" width="0.140625" style="306" customWidth="1"/>
    <col min="10242" max="10242" width="2.7109375" style="306" customWidth="1"/>
    <col min="10243" max="10243" width="15.42578125" style="306" customWidth="1"/>
    <col min="10244" max="10244" width="1.28515625" style="306" customWidth="1"/>
    <col min="10245" max="10245" width="29.140625" style="306" customWidth="1"/>
    <col min="10246" max="10246" width="7.85546875" style="306" bestFit="1" customWidth="1"/>
    <col min="10247" max="10247" width="7" style="306" customWidth="1"/>
    <col min="10248" max="10248" width="7.85546875" style="306" bestFit="1" customWidth="1"/>
    <col min="10249" max="10249" width="8.42578125" style="306" customWidth="1"/>
    <col min="10250" max="10250" width="7" style="306" customWidth="1"/>
    <col min="10251" max="10251" width="6.28515625" style="306" customWidth="1"/>
    <col min="10252" max="10252" width="7" style="306" customWidth="1"/>
    <col min="10253" max="10253" width="6.7109375" style="306" customWidth="1"/>
    <col min="10254" max="10254" width="7" style="306" customWidth="1"/>
    <col min="10255" max="10255" width="6.42578125" style="306" customWidth="1"/>
    <col min="10256" max="10496" width="11.42578125" style="306"/>
    <col min="10497" max="10497" width="0.140625" style="306" customWidth="1"/>
    <col min="10498" max="10498" width="2.7109375" style="306" customWidth="1"/>
    <col min="10499" max="10499" width="15.42578125" style="306" customWidth="1"/>
    <col min="10500" max="10500" width="1.28515625" style="306" customWidth="1"/>
    <col min="10501" max="10501" width="29.140625" style="306" customWidth="1"/>
    <col min="10502" max="10502" width="7.85546875" style="306" bestFit="1" customWidth="1"/>
    <col min="10503" max="10503" width="7" style="306" customWidth="1"/>
    <col min="10504" max="10504" width="7.85546875" style="306" bestFit="1" customWidth="1"/>
    <col min="10505" max="10505" width="8.42578125" style="306" customWidth="1"/>
    <col min="10506" max="10506" width="7" style="306" customWidth="1"/>
    <col min="10507" max="10507" width="6.28515625" style="306" customWidth="1"/>
    <col min="10508" max="10508" width="7" style="306" customWidth="1"/>
    <col min="10509" max="10509" width="6.7109375" style="306" customWidth="1"/>
    <col min="10510" max="10510" width="7" style="306" customWidth="1"/>
    <col min="10511" max="10511" width="6.42578125" style="306" customWidth="1"/>
    <col min="10512" max="10752" width="11.42578125" style="306"/>
    <col min="10753" max="10753" width="0.140625" style="306" customWidth="1"/>
    <col min="10754" max="10754" width="2.7109375" style="306" customWidth="1"/>
    <col min="10755" max="10755" width="15.42578125" style="306" customWidth="1"/>
    <col min="10756" max="10756" width="1.28515625" style="306" customWidth="1"/>
    <col min="10757" max="10757" width="29.140625" style="306" customWidth="1"/>
    <col min="10758" max="10758" width="7.85546875" style="306" bestFit="1" customWidth="1"/>
    <col min="10759" max="10759" width="7" style="306" customWidth="1"/>
    <col min="10760" max="10760" width="7.85546875" style="306" bestFit="1" customWidth="1"/>
    <col min="10761" max="10761" width="8.42578125" style="306" customWidth="1"/>
    <col min="10762" max="10762" width="7" style="306" customWidth="1"/>
    <col min="10763" max="10763" width="6.28515625" style="306" customWidth="1"/>
    <col min="10764" max="10764" width="7" style="306" customWidth="1"/>
    <col min="10765" max="10765" width="6.7109375" style="306" customWidth="1"/>
    <col min="10766" max="10766" width="7" style="306" customWidth="1"/>
    <col min="10767" max="10767" width="6.42578125" style="306" customWidth="1"/>
    <col min="10768" max="11008" width="11.42578125" style="306"/>
    <col min="11009" max="11009" width="0.140625" style="306" customWidth="1"/>
    <col min="11010" max="11010" width="2.7109375" style="306" customWidth="1"/>
    <col min="11011" max="11011" width="15.42578125" style="306" customWidth="1"/>
    <col min="11012" max="11012" width="1.28515625" style="306" customWidth="1"/>
    <col min="11013" max="11013" width="29.140625" style="306" customWidth="1"/>
    <col min="11014" max="11014" width="7.85546875" style="306" bestFit="1" customWidth="1"/>
    <col min="11015" max="11015" width="7" style="306" customWidth="1"/>
    <col min="11016" max="11016" width="7.85546875" style="306" bestFit="1" customWidth="1"/>
    <col min="11017" max="11017" width="8.42578125" style="306" customWidth="1"/>
    <col min="11018" max="11018" width="7" style="306" customWidth="1"/>
    <col min="11019" max="11019" width="6.28515625" style="306" customWidth="1"/>
    <col min="11020" max="11020" width="7" style="306" customWidth="1"/>
    <col min="11021" max="11021" width="6.7109375" style="306" customWidth="1"/>
    <col min="11022" max="11022" width="7" style="306" customWidth="1"/>
    <col min="11023" max="11023" width="6.42578125" style="306" customWidth="1"/>
    <col min="11024" max="11264" width="11.42578125" style="306"/>
    <col min="11265" max="11265" width="0.140625" style="306" customWidth="1"/>
    <col min="11266" max="11266" width="2.7109375" style="306" customWidth="1"/>
    <col min="11267" max="11267" width="15.42578125" style="306" customWidth="1"/>
    <col min="11268" max="11268" width="1.28515625" style="306" customWidth="1"/>
    <col min="11269" max="11269" width="29.140625" style="306" customWidth="1"/>
    <col min="11270" max="11270" width="7.85546875" style="306" bestFit="1" customWidth="1"/>
    <col min="11271" max="11271" width="7" style="306" customWidth="1"/>
    <col min="11272" max="11272" width="7.85546875" style="306" bestFit="1" customWidth="1"/>
    <col min="11273" max="11273" width="8.42578125" style="306" customWidth="1"/>
    <col min="11274" max="11274" width="7" style="306" customWidth="1"/>
    <col min="11275" max="11275" width="6.28515625" style="306" customWidth="1"/>
    <col min="11276" max="11276" width="7" style="306" customWidth="1"/>
    <col min="11277" max="11277" width="6.7109375" style="306" customWidth="1"/>
    <col min="11278" max="11278" width="7" style="306" customWidth="1"/>
    <col min="11279" max="11279" width="6.42578125" style="306" customWidth="1"/>
    <col min="11280" max="11520" width="11.42578125" style="306"/>
    <col min="11521" max="11521" width="0.140625" style="306" customWidth="1"/>
    <col min="11522" max="11522" width="2.7109375" style="306" customWidth="1"/>
    <col min="11523" max="11523" width="15.42578125" style="306" customWidth="1"/>
    <col min="11524" max="11524" width="1.28515625" style="306" customWidth="1"/>
    <col min="11525" max="11525" width="29.140625" style="306" customWidth="1"/>
    <col min="11526" max="11526" width="7.85546875" style="306" bestFit="1" customWidth="1"/>
    <col min="11527" max="11527" width="7" style="306" customWidth="1"/>
    <col min="11528" max="11528" width="7.85546875" style="306" bestFit="1" customWidth="1"/>
    <col min="11529" max="11529" width="8.42578125" style="306" customWidth="1"/>
    <col min="11530" max="11530" width="7" style="306" customWidth="1"/>
    <col min="11531" max="11531" width="6.28515625" style="306" customWidth="1"/>
    <col min="11532" max="11532" width="7" style="306" customWidth="1"/>
    <col min="11533" max="11533" width="6.7109375" style="306" customWidth="1"/>
    <col min="11534" max="11534" width="7" style="306" customWidth="1"/>
    <col min="11535" max="11535" width="6.42578125" style="306" customWidth="1"/>
    <col min="11536" max="11776" width="11.42578125" style="306"/>
    <col min="11777" max="11777" width="0.140625" style="306" customWidth="1"/>
    <col min="11778" max="11778" width="2.7109375" style="306" customWidth="1"/>
    <col min="11779" max="11779" width="15.42578125" style="306" customWidth="1"/>
    <col min="11780" max="11780" width="1.28515625" style="306" customWidth="1"/>
    <col min="11781" max="11781" width="29.140625" style="306" customWidth="1"/>
    <col min="11782" max="11782" width="7.85546875" style="306" bestFit="1" customWidth="1"/>
    <col min="11783" max="11783" width="7" style="306" customWidth="1"/>
    <col min="11784" max="11784" width="7.85546875" style="306" bestFit="1" customWidth="1"/>
    <col min="11785" max="11785" width="8.42578125" style="306" customWidth="1"/>
    <col min="11786" max="11786" width="7" style="306" customWidth="1"/>
    <col min="11787" max="11787" width="6.28515625" style="306" customWidth="1"/>
    <col min="11788" max="11788" width="7" style="306" customWidth="1"/>
    <col min="11789" max="11789" width="6.7109375" style="306" customWidth="1"/>
    <col min="11790" max="11790" width="7" style="306" customWidth="1"/>
    <col min="11791" max="11791" width="6.42578125" style="306" customWidth="1"/>
    <col min="11792" max="12032" width="11.42578125" style="306"/>
    <col min="12033" max="12033" width="0.140625" style="306" customWidth="1"/>
    <col min="12034" max="12034" width="2.7109375" style="306" customWidth="1"/>
    <col min="12035" max="12035" width="15.42578125" style="306" customWidth="1"/>
    <col min="12036" max="12036" width="1.28515625" style="306" customWidth="1"/>
    <col min="12037" max="12037" width="29.140625" style="306" customWidth="1"/>
    <col min="12038" max="12038" width="7.85546875" style="306" bestFit="1" customWidth="1"/>
    <col min="12039" max="12039" width="7" style="306" customWidth="1"/>
    <col min="12040" max="12040" width="7.85546875" style="306" bestFit="1" customWidth="1"/>
    <col min="12041" max="12041" width="8.42578125" style="306" customWidth="1"/>
    <col min="12042" max="12042" width="7" style="306" customWidth="1"/>
    <col min="12043" max="12043" width="6.28515625" style="306" customWidth="1"/>
    <col min="12044" max="12044" width="7" style="306" customWidth="1"/>
    <col min="12045" max="12045" width="6.7109375" style="306" customWidth="1"/>
    <col min="12046" max="12046" width="7" style="306" customWidth="1"/>
    <col min="12047" max="12047" width="6.42578125" style="306" customWidth="1"/>
    <col min="12048" max="12288" width="11.42578125" style="306"/>
    <col min="12289" max="12289" width="0.140625" style="306" customWidth="1"/>
    <col min="12290" max="12290" width="2.7109375" style="306" customWidth="1"/>
    <col min="12291" max="12291" width="15.42578125" style="306" customWidth="1"/>
    <col min="12292" max="12292" width="1.28515625" style="306" customWidth="1"/>
    <col min="12293" max="12293" width="29.140625" style="306" customWidth="1"/>
    <col min="12294" max="12294" width="7.85546875" style="306" bestFit="1" customWidth="1"/>
    <col min="12295" max="12295" width="7" style="306" customWidth="1"/>
    <col min="12296" max="12296" width="7.85546875" style="306" bestFit="1" customWidth="1"/>
    <col min="12297" max="12297" width="8.42578125" style="306" customWidth="1"/>
    <col min="12298" max="12298" width="7" style="306" customWidth="1"/>
    <col min="12299" max="12299" width="6.28515625" style="306" customWidth="1"/>
    <col min="12300" max="12300" width="7" style="306" customWidth="1"/>
    <col min="12301" max="12301" width="6.7109375" style="306" customWidth="1"/>
    <col min="12302" max="12302" width="7" style="306" customWidth="1"/>
    <col min="12303" max="12303" width="6.42578125" style="306" customWidth="1"/>
    <col min="12304" max="12544" width="11.42578125" style="306"/>
    <col min="12545" max="12545" width="0.140625" style="306" customWidth="1"/>
    <col min="12546" max="12546" width="2.7109375" style="306" customWidth="1"/>
    <col min="12547" max="12547" width="15.42578125" style="306" customWidth="1"/>
    <col min="12548" max="12548" width="1.28515625" style="306" customWidth="1"/>
    <col min="12549" max="12549" width="29.140625" style="306" customWidth="1"/>
    <col min="12550" max="12550" width="7.85546875" style="306" bestFit="1" customWidth="1"/>
    <col min="12551" max="12551" width="7" style="306" customWidth="1"/>
    <col min="12552" max="12552" width="7.85546875" style="306" bestFit="1" customWidth="1"/>
    <col min="12553" max="12553" width="8.42578125" style="306" customWidth="1"/>
    <col min="12554" max="12554" width="7" style="306" customWidth="1"/>
    <col min="12555" max="12555" width="6.28515625" style="306" customWidth="1"/>
    <col min="12556" max="12556" width="7" style="306" customWidth="1"/>
    <col min="12557" max="12557" width="6.7109375" style="306" customWidth="1"/>
    <col min="12558" max="12558" width="7" style="306" customWidth="1"/>
    <col min="12559" max="12559" width="6.42578125" style="306" customWidth="1"/>
    <col min="12560" max="12800" width="11.42578125" style="306"/>
    <col min="12801" max="12801" width="0.140625" style="306" customWidth="1"/>
    <col min="12802" max="12802" width="2.7109375" style="306" customWidth="1"/>
    <col min="12803" max="12803" width="15.42578125" style="306" customWidth="1"/>
    <col min="12804" max="12804" width="1.28515625" style="306" customWidth="1"/>
    <col min="12805" max="12805" width="29.140625" style="306" customWidth="1"/>
    <col min="12806" max="12806" width="7.85546875" style="306" bestFit="1" customWidth="1"/>
    <col min="12807" max="12807" width="7" style="306" customWidth="1"/>
    <col min="12808" max="12808" width="7.85546875" style="306" bestFit="1" customWidth="1"/>
    <col min="12809" max="12809" width="8.42578125" style="306" customWidth="1"/>
    <col min="12810" max="12810" width="7" style="306" customWidth="1"/>
    <col min="12811" max="12811" width="6.28515625" style="306" customWidth="1"/>
    <col min="12812" max="12812" width="7" style="306" customWidth="1"/>
    <col min="12813" max="12813" width="6.7109375" style="306" customWidth="1"/>
    <col min="12814" max="12814" width="7" style="306" customWidth="1"/>
    <col min="12815" max="12815" width="6.42578125" style="306" customWidth="1"/>
    <col min="12816" max="13056" width="11.42578125" style="306"/>
    <col min="13057" max="13057" width="0.140625" style="306" customWidth="1"/>
    <col min="13058" max="13058" width="2.7109375" style="306" customWidth="1"/>
    <col min="13059" max="13059" width="15.42578125" style="306" customWidth="1"/>
    <col min="13060" max="13060" width="1.28515625" style="306" customWidth="1"/>
    <col min="13061" max="13061" width="29.140625" style="306" customWidth="1"/>
    <col min="13062" max="13062" width="7.85546875" style="306" bestFit="1" customWidth="1"/>
    <col min="13063" max="13063" width="7" style="306" customWidth="1"/>
    <col min="13064" max="13064" width="7.85546875" style="306" bestFit="1" customWidth="1"/>
    <col min="13065" max="13065" width="8.42578125" style="306" customWidth="1"/>
    <col min="13066" max="13066" width="7" style="306" customWidth="1"/>
    <col min="13067" max="13067" width="6.28515625" style="306" customWidth="1"/>
    <col min="13068" max="13068" width="7" style="306" customWidth="1"/>
    <col min="13069" max="13069" width="6.7109375" style="306" customWidth="1"/>
    <col min="13070" max="13070" width="7" style="306" customWidth="1"/>
    <col min="13071" max="13071" width="6.42578125" style="306" customWidth="1"/>
    <col min="13072" max="13312" width="11.42578125" style="306"/>
    <col min="13313" max="13313" width="0.140625" style="306" customWidth="1"/>
    <col min="13314" max="13314" width="2.7109375" style="306" customWidth="1"/>
    <col min="13315" max="13315" width="15.42578125" style="306" customWidth="1"/>
    <col min="13316" max="13316" width="1.28515625" style="306" customWidth="1"/>
    <col min="13317" max="13317" width="29.140625" style="306" customWidth="1"/>
    <col min="13318" max="13318" width="7.85546875" style="306" bestFit="1" customWidth="1"/>
    <col min="13319" max="13319" width="7" style="306" customWidth="1"/>
    <col min="13320" max="13320" width="7.85546875" style="306" bestFit="1" customWidth="1"/>
    <col min="13321" max="13321" width="8.42578125" style="306" customWidth="1"/>
    <col min="13322" max="13322" width="7" style="306" customWidth="1"/>
    <col min="13323" max="13323" width="6.28515625" style="306" customWidth="1"/>
    <col min="13324" max="13324" width="7" style="306" customWidth="1"/>
    <col min="13325" max="13325" width="6.7109375" style="306" customWidth="1"/>
    <col min="13326" max="13326" width="7" style="306" customWidth="1"/>
    <col min="13327" max="13327" width="6.42578125" style="306" customWidth="1"/>
    <col min="13328" max="13568" width="11.42578125" style="306"/>
    <col min="13569" max="13569" width="0.140625" style="306" customWidth="1"/>
    <col min="13570" max="13570" width="2.7109375" style="306" customWidth="1"/>
    <col min="13571" max="13571" width="15.42578125" style="306" customWidth="1"/>
    <col min="13572" max="13572" width="1.28515625" style="306" customWidth="1"/>
    <col min="13573" max="13573" width="29.140625" style="306" customWidth="1"/>
    <col min="13574" max="13574" width="7.85546875" style="306" bestFit="1" customWidth="1"/>
    <col min="13575" max="13575" width="7" style="306" customWidth="1"/>
    <col min="13576" max="13576" width="7.85546875" style="306" bestFit="1" customWidth="1"/>
    <col min="13577" max="13577" width="8.42578125" style="306" customWidth="1"/>
    <col min="13578" max="13578" width="7" style="306" customWidth="1"/>
    <col min="13579" max="13579" width="6.28515625" style="306" customWidth="1"/>
    <col min="13580" max="13580" width="7" style="306" customWidth="1"/>
    <col min="13581" max="13581" width="6.7109375" style="306" customWidth="1"/>
    <col min="13582" max="13582" width="7" style="306" customWidth="1"/>
    <col min="13583" max="13583" width="6.42578125" style="306" customWidth="1"/>
    <col min="13584" max="13824" width="11.42578125" style="306"/>
    <col min="13825" max="13825" width="0.140625" style="306" customWidth="1"/>
    <col min="13826" max="13826" width="2.7109375" style="306" customWidth="1"/>
    <col min="13827" max="13827" width="15.42578125" style="306" customWidth="1"/>
    <col min="13828" max="13828" width="1.28515625" style="306" customWidth="1"/>
    <col min="13829" max="13829" width="29.140625" style="306" customWidth="1"/>
    <col min="13830" max="13830" width="7.85546875" style="306" bestFit="1" customWidth="1"/>
    <col min="13831" max="13831" width="7" style="306" customWidth="1"/>
    <col min="13832" max="13832" width="7.85546875" style="306" bestFit="1" customWidth="1"/>
    <col min="13833" max="13833" width="8.42578125" style="306" customWidth="1"/>
    <col min="13834" max="13834" width="7" style="306" customWidth="1"/>
    <col min="13835" max="13835" width="6.28515625" style="306" customWidth="1"/>
    <col min="13836" max="13836" width="7" style="306" customWidth="1"/>
    <col min="13837" max="13837" width="6.7109375" style="306" customWidth="1"/>
    <col min="13838" max="13838" width="7" style="306" customWidth="1"/>
    <col min="13839" max="13839" width="6.42578125" style="306" customWidth="1"/>
    <col min="13840" max="14080" width="11.42578125" style="306"/>
    <col min="14081" max="14081" width="0.140625" style="306" customWidth="1"/>
    <col min="14082" max="14082" width="2.7109375" style="306" customWidth="1"/>
    <col min="14083" max="14083" width="15.42578125" style="306" customWidth="1"/>
    <col min="14084" max="14084" width="1.28515625" style="306" customWidth="1"/>
    <col min="14085" max="14085" width="29.140625" style="306" customWidth="1"/>
    <col min="14086" max="14086" width="7.85546875" style="306" bestFit="1" customWidth="1"/>
    <col min="14087" max="14087" width="7" style="306" customWidth="1"/>
    <col min="14088" max="14088" width="7.85546875" style="306" bestFit="1" customWidth="1"/>
    <col min="14089" max="14089" width="8.42578125" style="306" customWidth="1"/>
    <col min="14090" max="14090" width="7" style="306" customWidth="1"/>
    <col min="14091" max="14091" width="6.28515625" style="306" customWidth="1"/>
    <col min="14092" max="14092" width="7" style="306" customWidth="1"/>
    <col min="14093" max="14093" width="6.7109375" style="306" customWidth="1"/>
    <col min="14094" max="14094" width="7" style="306" customWidth="1"/>
    <col min="14095" max="14095" width="6.42578125" style="306" customWidth="1"/>
    <col min="14096" max="14336" width="11.42578125" style="306"/>
    <col min="14337" max="14337" width="0.140625" style="306" customWidth="1"/>
    <col min="14338" max="14338" width="2.7109375" style="306" customWidth="1"/>
    <col min="14339" max="14339" width="15.42578125" style="306" customWidth="1"/>
    <col min="14340" max="14340" width="1.28515625" style="306" customWidth="1"/>
    <col min="14341" max="14341" width="29.140625" style="306" customWidth="1"/>
    <col min="14342" max="14342" width="7.85546875" style="306" bestFit="1" customWidth="1"/>
    <col min="14343" max="14343" width="7" style="306" customWidth="1"/>
    <col min="14344" max="14344" width="7.85546875" style="306" bestFit="1" customWidth="1"/>
    <col min="14345" max="14345" width="8.42578125" style="306" customWidth="1"/>
    <col min="14346" max="14346" width="7" style="306" customWidth="1"/>
    <col min="14347" max="14347" width="6.28515625" style="306" customWidth="1"/>
    <col min="14348" max="14348" width="7" style="306" customWidth="1"/>
    <col min="14349" max="14349" width="6.7109375" style="306" customWidth="1"/>
    <col min="14350" max="14350" width="7" style="306" customWidth="1"/>
    <col min="14351" max="14351" width="6.42578125" style="306" customWidth="1"/>
    <col min="14352" max="14592" width="11.42578125" style="306"/>
    <col min="14593" max="14593" width="0.140625" style="306" customWidth="1"/>
    <col min="14594" max="14594" width="2.7109375" style="306" customWidth="1"/>
    <col min="14595" max="14595" width="15.42578125" style="306" customWidth="1"/>
    <col min="14596" max="14596" width="1.28515625" style="306" customWidth="1"/>
    <col min="14597" max="14597" width="29.140625" style="306" customWidth="1"/>
    <col min="14598" max="14598" width="7.85546875" style="306" bestFit="1" customWidth="1"/>
    <col min="14599" max="14599" width="7" style="306" customWidth="1"/>
    <col min="14600" max="14600" width="7.85546875" style="306" bestFit="1" customWidth="1"/>
    <col min="14601" max="14601" width="8.42578125" style="306" customWidth="1"/>
    <col min="14602" max="14602" width="7" style="306" customWidth="1"/>
    <col min="14603" max="14603" width="6.28515625" style="306" customWidth="1"/>
    <col min="14604" max="14604" width="7" style="306" customWidth="1"/>
    <col min="14605" max="14605" width="6.7109375" style="306" customWidth="1"/>
    <col min="14606" max="14606" width="7" style="306" customWidth="1"/>
    <col min="14607" max="14607" width="6.42578125" style="306" customWidth="1"/>
    <col min="14608" max="14848" width="11.42578125" style="306"/>
    <col min="14849" max="14849" width="0.140625" style="306" customWidth="1"/>
    <col min="14850" max="14850" width="2.7109375" style="306" customWidth="1"/>
    <col min="14851" max="14851" width="15.42578125" style="306" customWidth="1"/>
    <col min="14852" max="14852" width="1.28515625" style="306" customWidth="1"/>
    <col min="14853" max="14853" width="29.140625" style="306" customWidth="1"/>
    <col min="14854" max="14854" width="7.85546875" style="306" bestFit="1" customWidth="1"/>
    <col min="14855" max="14855" width="7" style="306" customWidth="1"/>
    <col min="14856" max="14856" width="7.85546875" style="306" bestFit="1" customWidth="1"/>
    <col min="14857" max="14857" width="8.42578125" style="306" customWidth="1"/>
    <col min="14858" max="14858" width="7" style="306" customWidth="1"/>
    <col min="14859" max="14859" width="6.28515625" style="306" customWidth="1"/>
    <col min="14860" max="14860" width="7" style="306" customWidth="1"/>
    <col min="14861" max="14861" width="6.7109375" style="306" customWidth="1"/>
    <col min="14862" max="14862" width="7" style="306" customWidth="1"/>
    <col min="14863" max="14863" width="6.42578125" style="306" customWidth="1"/>
    <col min="14864" max="15104" width="11.42578125" style="306"/>
    <col min="15105" max="15105" width="0.140625" style="306" customWidth="1"/>
    <col min="15106" max="15106" width="2.7109375" style="306" customWidth="1"/>
    <col min="15107" max="15107" width="15.42578125" style="306" customWidth="1"/>
    <col min="15108" max="15108" width="1.28515625" style="306" customWidth="1"/>
    <col min="15109" max="15109" width="29.140625" style="306" customWidth="1"/>
    <col min="15110" max="15110" width="7.85546875" style="306" bestFit="1" customWidth="1"/>
    <col min="15111" max="15111" width="7" style="306" customWidth="1"/>
    <col min="15112" max="15112" width="7.85546875" style="306" bestFit="1" customWidth="1"/>
    <col min="15113" max="15113" width="8.42578125" style="306" customWidth="1"/>
    <col min="15114" max="15114" width="7" style="306" customWidth="1"/>
    <col min="15115" max="15115" width="6.28515625" style="306" customWidth="1"/>
    <col min="15116" max="15116" width="7" style="306" customWidth="1"/>
    <col min="15117" max="15117" width="6.7109375" style="306" customWidth="1"/>
    <col min="15118" max="15118" width="7" style="306" customWidth="1"/>
    <col min="15119" max="15119" width="6.42578125" style="306" customWidth="1"/>
    <col min="15120" max="15360" width="11.42578125" style="306"/>
    <col min="15361" max="15361" width="0.140625" style="306" customWidth="1"/>
    <col min="15362" max="15362" width="2.7109375" style="306" customWidth="1"/>
    <col min="15363" max="15363" width="15.42578125" style="306" customWidth="1"/>
    <col min="15364" max="15364" width="1.28515625" style="306" customWidth="1"/>
    <col min="15365" max="15365" width="29.140625" style="306" customWidth="1"/>
    <col min="15366" max="15366" width="7.85546875" style="306" bestFit="1" customWidth="1"/>
    <col min="15367" max="15367" width="7" style="306" customWidth="1"/>
    <col min="15368" max="15368" width="7.85546875" style="306" bestFit="1" customWidth="1"/>
    <col min="15369" max="15369" width="8.42578125" style="306" customWidth="1"/>
    <col min="15370" max="15370" width="7" style="306" customWidth="1"/>
    <col min="15371" max="15371" width="6.28515625" style="306" customWidth="1"/>
    <col min="15372" max="15372" width="7" style="306" customWidth="1"/>
    <col min="15373" max="15373" width="6.7109375" style="306" customWidth="1"/>
    <col min="15374" max="15374" width="7" style="306" customWidth="1"/>
    <col min="15375" max="15375" width="6.42578125" style="306" customWidth="1"/>
    <col min="15376" max="15616" width="11.42578125" style="306"/>
    <col min="15617" max="15617" width="0.140625" style="306" customWidth="1"/>
    <col min="15618" max="15618" width="2.7109375" style="306" customWidth="1"/>
    <col min="15619" max="15619" width="15.42578125" style="306" customWidth="1"/>
    <col min="15620" max="15620" width="1.28515625" style="306" customWidth="1"/>
    <col min="15621" max="15621" width="29.140625" style="306" customWidth="1"/>
    <col min="15622" max="15622" width="7.85546875" style="306" bestFit="1" customWidth="1"/>
    <col min="15623" max="15623" width="7" style="306" customWidth="1"/>
    <col min="15624" max="15624" width="7.85546875" style="306" bestFit="1" customWidth="1"/>
    <col min="15625" max="15625" width="8.42578125" style="306" customWidth="1"/>
    <col min="15626" max="15626" width="7" style="306" customWidth="1"/>
    <col min="15627" max="15627" width="6.28515625" style="306" customWidth="1"/>
    <col min="15628" max="15628" width="7" style="306" customWidth="1"/>
    <col min="15629" max="15629" width="6.7109375" style="306" customWidth="1"/>
    <col min="15630" max="15630" width="7" style="306" customWidth="1"/>
    <col min="15631" max="15631" width="6.42578125" style="306" customWidth="1"/>
    <col min="15632" max="15872" width="11.42578125" style="306"/>
    <col min="15873" max="15873" width="0.140625" style="306" customWidth="1"/>
    <col min="15874" max="15874" width="2.7109375" style="306" customWidth="1"/>
    <col min="15875" max="15875" width="15.42578125" style="306" customWidth="1"/>
    <col min="15876" max="15876" width="1.28515625" style="306" customWidth="1"/>
    <col min="15877" max="15877" width="29.140625" style="306" customWidth="1"/>
    <col min="15878" max="15878" width="7.85546875" style="306" bestFit="1" customWidth="1"/>
    <col min="15879" max="15879" width="7" style="306" customWidth="1"/>
    <col min="15880" max="15880" width="7.85546875" style="306" bestFit="1" customWidth="1"/>
    <col min="15881" max="15881" width="8.42578125" style="306" customWidth="1"/>
    <col min="15882" max="15882" width="7" style="306" customWidth="1"/>
    <col min="15883" max="15883" width="6.28515625" style="306" customWidth="1"/>
    <col min="15884" max="15884" width="7" style="306" customWidth="1"/>
    <col min="15885" max="15885" width="6.7109375" style="306" customWidth="1"/>
    <col min="15886" max="15886" width="7" style="306" customWidth="1"/>
    <col min="15887" max="15887" width="6.42578125" style="306" customWidth="1"/>
    <col min="15888" max="16128" width="11.42578125" style="306"/>
    <col min="16129" max="16129" width="0.140625" style="306" customWidth="1"/>
    <col min="16130" max="16130" width="2.7109375" style="306" customWidth="1"/>
    <col min="16131" max="16131" width="15.42578125" style="306" customWidth="1"/>
    <col min="16132" max="16132" width="1.28515625" style="306" customWidth="1"/>
    <col min="16133" max="16133" width="29.140625" style="306" customWidth="1"/>
    <col min="16134" max="16134" width="7.85546875" style="306" bestFit="1" customWidth="1"/>
    <col min="16135" max="16135" width="7" style="306" customWidth="1"/>
    <col min="16136" max="16136" width="7.85546875" style="306" bestFit="1" customWidth="1"/>
    <col min="16137" max="16137" width="8.42578125" style="306" customWidth="1"/>
    <col min="16138" max="16138" width="7" style="306" customWidth="1"/>
    <col min="16139" max="16139" width="6.28515625" style="306" customWidth="1"/>
    <col min="16140" max="16140" width="7" style="306" customWidth="1"/>
    <col min="16141" max="16141" width="6.7109375" style="306" customWidth="1"/>
    <col min="16142" max="16142" width="7" style="306" customWidth="1"/>
    <col min="16143" max="16143" width="6.42578125" style="306" customWidth="1"/>
    <col min="16144" max="16384" width="11.42578125" style="306"/>
  </cols>
  <sheetData>
    <row r="1" spans="3:25" ht="0.75" customHeight="1"/>
    <row r="2" spans="3:25" ht="21" customHeight="1">
      <c r="M2" s="290"/>
      <c r="O2" s="92" t="s">
        <v>50</v>
      </c>
    </row>
    <row r="3" spans="3:25" ht="15" customHeight="1">
      <c r="M3" s="290"/>
      <c r="O3" s="290" t="s">
        <v>176</v>
      </c>
    </row>
    <row r="4" spans="3:25" ht="20.25" customHeight="1">
      <c r="C4" s="6" t="str">
        <f>Indice!C4</f>
        <v>Producción de energía eléctrica</v>
      </c>
    </row>
    <row r="5" spans="3:25" ht="12.75" customHeight="1"/>
    <row r="6" spans="3:25" ht="13.5" customHeight="1"/>
    <row r="7" spans="3:25" s="307" customFormat="1" ht="12.75" customHeight="1">
      <c r="C7" s="1115" t="s">
        <v>360</v>
      </c>
      <c r="E7" s="293"/>
      <c r="F7" s="1117" t="s">
        <v>325</v>
      </c>
      <c r="G7" s="1118"/>
      <c r="H7" s="1117" t="s">
        <v>326</v>
      </c>
      <c r="I7" s="1118"/>
      <c r="J7" s="1117" t="s">
        <v>358</v>
      </c>
      <c r="K7" s="1118"/>
      <c r="L7" s="1117" t="s">
        <v>328</v>
      </c>
      <c r="M7" s="1118"/>
      <c r="N7" s="1117" t="s">
        <v>0</v>
      </c>
      <c r="O7" s="1118"/>
    </row>
    <row r="8" spans="3:25" s="307" customFormat="1" ht="12.75" customHeight="1">
      <c r="C8" s="1115"/>
      <c r="E8" s="294"/>
      <c r="F8" s="295" t="s">
        <v>9</v>
      </c>
      <c r="G8" s="296" t="s">
        <v>177</v>
      </c>
      <c r="H8" s="295" t="s">
        <v>9</v>
      </c>
      <c r="I8" s="296" t="s">
        <v>177</v>
      </c>
      <c r="J8" s="295" t="s">
        <v>9</v>
      </c>
      <c r="K8" s="296" t="s">
        <v>177</v>
      </c>
      <c r="L8" s="295" t="s">
        <v>9</v>
      </c>
      <c r="M8" s="296" t="s">
        <v>177</v>
      </c>
      <c r="N8" s="295" t="s">
        <v>9</v>
      </c>
      <c r="O8" s="296" t="s">
        <v>177</v>
      </c>
    </row>
    <row r="9" spans="3:25" s="308" customFormat="1" ht="12.75" customHeight="1">
      <c r="C9" s="1115"/>
      <c r="E9" s="848" t="s">
        <v>317</v>
      </c>
      <c r="F9" s="630" t="str">
        <f>'Data 1'!E74</f>
        <v>-</v>
      </c>
      <c r="G9" s="631" t="str">
        <f>'Data 1'!F74</f>
        <v>-</v>
      </c>
      <c r="H9" s="630">
        <f>'Data 1'!H74</f>
        <v>3.5851999999999999</v>
      </c>
      <c r="I9" s="631">
        <f>'Data 1'!I74</f>
        <v>3.0519792780784982</v>
      </c>
      <c r="J9" s="630" t="str">
        <f>'Data 1'!K74</f>
        <v>-</v>
      </c>
      <c r="K9" s="631" t="str">
        <f>'Data 1'!L74</f>
        <v>-</v>
      </c>
      <c r="L9" s="630" t="str">
        <f>'Data 1'!N74</f>
        <v>-</v>
      </c>
      <c r="M9" s="631" t="str">
        <f>'Data 1'!O74</f>
        <v>-</v>
      </c>
      <c r="N9" s="630">
        <f>'Data 1'!Q74</f>
        <v>3.5851999999999999</v>
      </c>
      <c r="O9" s="631">
        <f>'Data 1'!R74</f>
        <v>3.0519792780784982</v>
      </c>
      <c r="P9" s="567"/>
      <c r="Q9" s="567"/>
    </row>
    <row r="10" spans="3:25" s="311" customFormat="1" ht="12.75" customHeight="1">
      <c r="C10" s="1115"/>
      <c r="E10" s="848" t="s">
        <v>4</v>
      </c>
      <c r="F10" s="630">
        <f>'Data 1'!E75</f>
        <v>1865.2688719999999</v>
      </c>
      <c r="G10" s="631">
        <f>'Data 1'!F75</f>
        <v>-14.73546944868639</v>
      </c>
      <c r="H10" s="630" t="str">
        <f>'Data 1'!H75</f>
        <v>-</v>
      </c>
      <c r="I10" s="631" t="str">
        <f>'Data 1'!I75</f>
        <v>-</v>
      </c>
      <c r="J10" s="630" t="str">
        <f>'Data 1'!K75</f>
        <v>-</v>
      </c>
      <c r="K10" s="631" t="str">
        <f>'Data 1'!L75</f>
        <v>-</v>
      </c>
      <c r="L10" s="630" t="str">
        <f>'Data 1'!N75</f>
        <v>-</v>
      </c>
      <c r="M10" s="631" t="str">
        <f>'Data 1'!O75</f>
        <v>-</v>
      </c>
      <c r="N10" s="630">
        <f>'Data 1'!Q75</f>
        <v>1865.2688719999999</v>
      </c>
      <c r="O10" s="631">
        <f>'Data 1'!R75</f>
        <v>-14.73546944868639</v>
      </c>
      <c r="P10" s="567"/>
      <c r="Q10" s="567"/>
      <c r="R10" s="312"/>
      <c r="S10" s="312"/>
      <c r="T10" s="312"/>
      <c r="U10" s="312"/>
      <c r="V10" s="312"/>
      <c r="W10" s="312"/>
      <c r="X10" s="312"/>
      <c r="Y10" s="312"/>
    </row>
    <row r="11" spans="3:25" s="311" customFormat="1" ht="12.75" customHeight="1">
      <c r="C11" s="310"/>
      <c r="E11" s="849" t="s">
        <v>523</v>
      </c>
      <c r="F11" s="632">
        <f>'Data 1'!E76</f>
        <v>729.76561199999992</v>
      </c>
      <c r="G11" s="633">
        <f>'Data 1'!F76</f>
        <v>8.7176805730794662</v>
      </c>
      <c r="H11" s="632">
        <f>'Data 1'!H76</f>
        <v>2207.69236</v>
      </c>
      <c r="I11" s="633">
        <f>'Data 1'!I76</f>
        <v>2.9173515788759374</v>
      </c>
      <c r="J11" s="632">
        <f>'Data 1'!K76</f>
        <v>204.715619</v>
      </c>
      <c r="K11" s="633">
        <f>'Data 1'!L76</f>
        <v>-3.5109293249706464</v>
      </c>
      <c r="L11" s="632">
        <f>'Data 1'!N76</f>
        <v>204.22813300000001</v>
      </c>
      <c r="M11" s="633">
        <f>'Data 1'!O76</f>
        <v>2.0306003673694839</v>
      </c>
      <c r="N11" s="632">
        <f>'Data 1'!Q76</f>
        <v>3346.4017240000003</v>
      </c>
      <c r="O11" s="633">
        <f>'Data 1'!R76</f>
        <v>3.6458555650130675</v>
      </c>
      <c r="P11" s="567"/>
      <c r="Q11" s="567"/>
      <c r="S11" s="312"/>
      <c r="T11" s="312"/>
      <c r="U11" s="312"/>
      <c r="V11" s="312"/>
      <c r="W11" s="312"/>
      <c r="X11" s="312"/>
      <c r="Y11" s="312"/>
    </row>
    <row r="12" spans="3:25" s="311" customFormat="1" ht="12.75" customHeight="1">
      <c r="C12" s="310"/>
      <c r="E12" s="850" t="s">
        <v>330</v>
      </c>
      <c r="F12" s="632">
        <f>'Data 1'!E77</f>
        <v>582.13813800000003</v>
      </c>
      <c r="G12" s="633">
        <f>'Data 1'!F77</f>
        <v>7.0553799494366132E-2</v>
      </c>
      <c r="H12" s="632">
        <f>'Data 1'!H77</f>
        <v>330.90378600000003</v>
      </c>
      <c r="I12" s="633">
        <f>'Data 1'!I77</f>
        <v>-9.0340998255789451</v>
      </c>
      <c r="J12" s="632">
        <f>'Data 1'!K77</f>
        <v>0.72398099999999999</v>
      </c>
      <c r="K12" s="633">
        <f>'Data 1'!L77</f>
        <v>712.04755762436207</v>
      </c>
      <c r="L12" s="632">
        <f>'Data 1'!N77</f>
        <v>0.58785799999999999</v>
      </c>
      <c r="M12" s="633">
        <f>'Data 1'!O77</f>
        <v>-18.826903506337299</v>
      </c>
      <c r="N12" s="632">
        <f>'Data 1'!Q77</f>
        <v>914.35376300000007</v>
      </c>
      <c r="O12" s="633">
        <f>'Data 1'!R77</f>
        <v>-3.3767178344977333</v>
      </c>
      <c r="P12" s="567"/>
      <c r="Q12" s="567"/>
      <c r="R12" s="312"/>
      <c r="S12" s="312"/>
      <c r="T12" s="312"/>
      <c r="U12" s="312"/>
      <c r="V12" s="312"/>
      <c r="W12" s="312"/>
      <c r="X12" s="312"/>
      <c r="Y12" s="312"/>
    </row>
    <row r="13" spans="3:25" s="311" customFormat="1" ht="12.75" customHeight="1">
      <c r="C13" s="310"/>
      <c r="E13" s="850" t="s">
        <v>331</v>
      </c>
      <c r="F13" s="632" t="str">
        <f>'Data 1'!E78</f>
        <v>-</v>
      </c>
      <c r="G13" s="633" t="str">
        <f>'Data 1'!F78</f>
        <v>-</v>
      </c>
      <c r="H13" s="632">
        <f>'Data 1'!H78</f>
        <v>2225.313529</v>
      </c>
      <c r="I13" s="633">
        <f>'Data 1'!I78</f>
        <v>7.2938681753072387</v>
      </c>
      <c r="J13" s="632" t="str">
        <f>'Data 1'!K78</f>
        <v>-</v>
      </c>
      <c r="K13" s="633" t="str">
        <f>'Data 1'!L78</f>
        <v>-</v>
      </c>
      <c r="L13" s="632" t="str">
        <f>'Data 1'!N78</f>
        <v>-</v>
      </c>
      <c r="M13" s="633">
        <f>'Data 1'!O78</f>
        <v>0</v>
      </c>
      <c r="N13" s="632">
        <f>'Data 1'!Q78</f>
        <v>2225.313529</v>
      </c>
      <c r="O13" s="633">
        <f>'Data 1'!R78</f>
        <v>7.2938681753072387</v>
      </c>
      <c r="P13" s="567"/>
      <c r="Q13" s="567"/>
      <c r="R13" s="312"/>
      <c r="S13" s="312"/>
      <c r="T13" s="312"/>
      <c r="U13" s="312"/>
      <c r="V13" s="312"/>
      <c r="W13" s="312"/>
      <c r="X13" s="312"/>
      <c r="Y13" s="312"/>
    </row>
    <row r="14" spans="3:25" s="311" customFormat="1" ht="12.75" customHeight="1">
      <c r="C14" s="310"/>
      <c r="E14" s="848" t="s">
        <v>610</v>
      </c>
      <c r="F14" s="630">
        <f>'Data 1'!E79</f>
        <v>1311.9037499999999</v>
      </c>
      <c r="G14" s="631">
        <f>'Data 1'!F79</f>
        <v>4.7030202015819089</v>
      </c>
      <c r="H14" s="630">
        <f>'Data 1'!H79</f>
        <v>4763.9096749999999</v>
      </c>
      <c r="I14" s="631">
        <f>'Data 1'!I79</f>
        <v>3.9493392312496045</v>
      </c>
      <c r="J14" s="630">
        <f>'Data 1'!K79</f>
        <v>205.43960000000001</v>
      </c>
      <c r="K14" s="631">
        <f>'Data 1'!L79</f>
        <v>-3.2103663180992448</v>
      </c>
      <c r="L14" s="630">
        <f>'Data 1'!N79</f>
        <v>204.81599100000003</v>
      </c>
      <c r="M14" s="631">
        <f>'Data 1'!O79</f>
        <v>1.9554088131767733</v>
      </c>
      <c r="N14" s="630">
        <f>'Data 1'!Q79</f>
        <v>6486.0690160000004</v>
      </c>
      <c r="O14" s="631">
        <f>'Data 1'!R79</f>
        <v>3.7931732493719172</v>
      </c>
      <c r="P14" s="567"/>
      <c r="Q14" s="567"/>
      <c r="R14" s="312"/>
      <c r="S14" s="312"/>
      <c r="T14" s="312"/>
      <c r="U14" s="312"/>
      <c r="V14" s="312"/>
      <c r="W14" s="312"/>
      <c r="X14" s="312"/>
      <c r="Y14" s="312"/>
    </row>
    <row r="15" spans="3:25" s="311" customFormat="1" ht="12.75" customHeight="1">
      <c r="C15" s="310"/>
      <c r="E15" s="848" t="s">
        <v>572</v>
      </c>
      <c r="F15" s="630">
        <f>'Data 1'!E80</f>
        <v>809.23946100000001</v>
      </c>
      <c r="G15" s="631">
        <f>'Data 1'!F80</f>
        <v>89.550863048674728</v>
      </c>
      <c r="H15" s="630">
        <f>'Data 1'!H80</f>
        <v>3213.04207</v>
      </c>
      <c r="I15" s="631">
        <f>'Data 1'!I80</f>
        <v>-2.9717164801318585</v>
      </c>
      <c r="J15" s="630" t="str">
        <f>'Data 1'!K80</f>
        <v>-</v>
      </c>
      <c r="K15" s="631" t="str">
        <f>'Data 1'!L80</f>
        <v>-</v>
      </c>
      <c r="L15" s="630" t="str">
        <f>'Data 1'!N80</f>
        <v>-</v>
      </c>
      <c r="M15" s="631" t="str">
        <f>'Data 1'!O80</f>
        <v>-</v>
      </c>
      <c r="N15" s="630">
        <f>'Data 1'!Q80</f>
        <v>4022.2815310000001</v>
      </c>
      <c r="O15" s="631">
        <f>'Data 1'!R80</f>
        <v>7.5944223272568889</v>
      </c>
      <c r="P15" s="567"/>
      <c r="Q15" s="567"/>
      <c r="R15" s="312"/>
      <c r="S15" s="312"/>
      <c r="T15" s="312"/>
      <c r="U15" s="312"/>
      <c r="V15" s="312"/>
      <c r="W15" s="312"/>
      <c r="X15" s="312"/>
      <c r="Y15" s="312"/>
    </row>
    <row r="16" spans="3:25" s="305" customFormat="1" ht="12.75" customHeight="1">
      <c r="C16" s="313"/>
      <c r="E16" s="848" t="s">
        <v>620</v>
      </c>
      <c r="F16" s="630">
        <f>'Data 1'!E81</f>
        <v>10.581854999999999</v>
      </c>
      <c r="G16" s="631">
        <f>'Data 1'!F81</f>
        <v>37.512392463822565</v>
      </c>
      <c r="H16" s="630" t="str">
        <f>'Data 1'!H81</f>
        <v>-</v>
      </c>
      <c r="I16" s="631" t="str">
        <f>'Data 1'!I81</f>
        <v>-</v>
      </c>
      <c r="J16" s="630" t="str">
        <f>'Data 1'!K81</f>
        <v>-</v>
      </c>
      <c r="K16" s="631" t="str">
        <f>'Data 1'!L81</f>
        <v>-</v>
      </c>
      <c r="L16" s="630" t="str">
        <f>'Data 1'!N81</f>
        <v>-</v>
      </c>
      <c r="M16" s="631" t="str">
        <f>'Data 1'!O81</f>
        <v>-</v>
      </c>
      <c r="N16" s="630">
        <f>'Data 1'!Q81</f>
        <v>10.581854999999999</v>
      </c>
      <c r="O16" s="631">
        <f>'Data 1'!R81</f>
        <v>37.512392463822565</v>
      </c>
      <c r="P16" s="567"/>
      <c r="Q16" s="567"/>
    </row>
    <row r="17" spans="3:18" s="305" customFormat="1" ht="12.75" customHeight="1">
      <c r="C17" s="314"/>
      <c r="E17" s="848" t="s">
        <v>318</v>
      </c>
      <c r="F17" s="630" t="str">
        <f>'Data 1'!E82</f>
        <v>-</v>
      </c>
      <c r="G17" s="631" t="str">
        <f>'Data 1'!F82</f>
        <v>-</v>
      </c>
      <c r="H17" s="630">
        <f>'Data 1'!H82</f>
        <v>8.5570660000000007</v>
      </c>
      <c r="I17" s="631" t="str">
        <f>'Data 1'!I82</f>
        <v>-</v>
      </c>
      <c r="J17" s="630" t="str">
        <f>'Data 1'!K82</f>
        <v>-</v>
      </c>
      <c r="K17" s="631" t="str">
        <f>'Data 1'!L82</f>
        <v>-</v>
      </c>
      <c r="L17" s="630" t="str">
        <f>'Data 1'!N82</f>
        <v>-</v>
      </c>
      <c r="M17" s="631" t="str">
        <f>'Data 1'!O82</f>
        <v>-</v>
      </c>
      <c r="N17" s="630">
        <f>'Data 1'!Q82</f>
        <v>8.5570660000000007</v>
      </c>
      <c r="O17" s="631" t="str">
        <f>'Data 1'!R82</f>
        <v>-</v>
      </c>
      <c r="P17" s="567"/>
      <c r="Q17" s="567"/>
    </row>
    <row r="18" spans="3:18" s="305" customFormat="1" ht="12.75" customHeight="1">
      <c r="C18" s="314"/>
      <c r="E18" s="848" t="s">
        <v>319</v>
      </c>
      <c r="F18" s="630">
        <f>'Data 1'!E83</f>
        <v>5.319</v>
      </c>
      <c r="G18" s="631">
        <f>'Data 1'!F83</f>
        <v>-8.9056345264600161</v>
      </c>
      <c r="H18" s="630">
        <f>'Data 1'!H83</f>
        <v>396.88305200000002</v>
      </c>
      <c r="I18" s="631">
        <f>'Data 1'!I83</f>
        <v>1.7742796770984004</v>
      </c>
      <c r="J18" s="630" t="str">
        <f>'Data 1'!K83</f>
        <v>-</v>
      </c>
      <c r="K18" s="631" t="str">
        <f>'Data 1'!L83</f>
        <v>-</v>
      </c>
      <c r="L18" s="630" t="str">
        <f>'Data 1'!N83</f>
        <v>-</v>
      </c>
      <c r="M18" s="631" t="str">
        <f>'Data 1'!O83</f>
        <v>-</v>
      </c>
      <c r="N18" s="630">
        <f>'Data 1'!Q83</f>
        <v>402.20205200000004</v>
      </c>
      <c r="O18" s="631">
        <f>'Data 1'!R83</f>
        <v>1.6167265028309563</v>
      </c>
      <c r="P18" s="567"/>
      <c r="Q18" s="567"/>
    </row>
    <row r="19" spans="3:18" s="305" customFormat="1" ht="12.75" customHeight="1">
      <c r="C19" s="316"/>
      <c r="E19" s="848" t="s">
        <v>320</v>
      </c>
      <c r="F19" s="630">
        <f>'Data 1'!E84</f>
        <v>122.637</v>
      </c>
      <c r="G19" s="631">
        <f>'Data 1'!F84</f>
        <v>-0.11077354141382223</v>
      </c>
      <c r="H19" s="630">
        <f>'Data 1'!H84</f>
        <v>274.82016100000004</v>
      </c>
      <c r="I19" s="631">
        <f>'Data 1'!I84</f>
        <v>-2.6465027223680382</v>
      </c>
      <c r="J19" s="630" t="str">
        <f>'Data 1'!K84</f>
        <v>-</v>
      </c>
      <c r="K19" s="631" t="str">
        <f>'Data 1'!L84</f>
        <v>-</v>
      </c>
      <c r="L19" s="630">
        <f>'Data 1'!N84</f>
        <v>7.8E-2</v>
      </c>
      <c r="M19" s="631">
        <f>'Data 1'!O84</f>
        <v>-8.2352941176470633</v>
      </c>
      <c r="N19" s="630">
        <f>'Data 1'!Q84</f>
        <v>397.53516100000002</v>
      </c>
      <c r="O19" s="631">
        <f>'Data 1'!R84</f>
        <v>-1.8792688615792974</v>
      </c>
      <c r="P19" s="567"/>
      <c r="Q19" s="567"/>
      <c r="R19" s="309"/>
    </row>
    <row r="20" spans="3:18" s="305" customFormat="1" ht="12.75" customHeight="1">
      <c r="C20" s="316"/>
      <c r="E20" s="619" t="s">
        <v>482</v>
      </c>
      <c r="F20" s="630">
        <f>'Data 1'!E85</f>
        <v>1.97271</v>
      </c>
      <c r="G20" s="631">
        <f>'Data 1'!F85</f>
        <v>1.4768518518518459</v>
      </c>
      <c r="H20" s="630">
        <f>'Data 1'!H85</f>
        <v>8.0542160000000003</v>
      </c>
      <c r="I20" s="631">
        <f>'Data 1'!I85</f>
        <v>-8.5446775769690504</v>
      </c>
      <c r="J20" s="630" t="str">
        <f>'Data 1'!K85</f>
        <v>-</v>
      </c>
      <c r="K20" s="631" t="str">
        <f>'Data 1'!L85</f>
        <v>-</v>
      </c>
      <c r="L20" s="630" t="str">
        <f>'Data 1'!N85</f>
        <v>-</v>
      </c>
      <c r="M20" s="631" t="str">
        <f>'Data 1'!O85</f>
        <v>-</v>
      </c>
      <c r="N20" s="630">
        <f>'Data 1'!Q85</f>
        <v>10.026926</v>
      </c>
      <c r="O20" s="631">
        <f>'Data 1'!R85</f>
        <v>-6.7325338707484033</v>
      </c>
      <c r="P20" s="567"/>
      <c r="Q20" s="567"/>
    </row>
    <row r="21" spans="3:18" s="305" customFormat="1" ht="12.75" customHeight="1">
      <c r="C21" s="316"/>
      <c r="E21" s="619" t="s">
        <v>349</v>
      </c>
      <c r="F21" s="630">
        <f>'Data 1'!E86</f>
        <v>31.550159999999998</v>
      </c>
      <c r="G21" s="631">
        <f>'Data 1'!F86</f>
        <v>-88.787746543942575</v>
      </c>
      <c r="H21" s="630">
        <f>'Data 1'!H86</f>
        <v>0</v>
      </c>
      <c r="I21" s="631" t="str">
        <f>'Data 1'!I86</f>
        <v>-</v>
      </c>
      <c r="J21" s="630" t="str">
        <f>'Data 1'!K86</f>
        <v>-</v>
      </c>
      <c r="K21" s="631" t="str">
        <f>'Data 1'!L86</f>
        <v>-</v>
      </c>
      <c r="L21" s="630" t="str">
        <f>'Data 1'!N86</f>
        <v>-</v>
      </c>
      <c r="M21" s="631" t="str">
        <f>'Data 1'!O86</f>
        <v>-</v>
      </c>
      <c r="N21" s="630">
        <f>'Data 1'!Q86</f>
        <v>31.550159999999998</v>
      </c>
      <c r="O21" s="631">
        <f>'Data 1'!R86</f>
        <v>-89.13142809899135</v>
      </c>
      <c r="P21" s="567"/>
      <c r="Q21" s="567"/>
    </row>
    <row r="22" spans="3:18" s="305" customFormat="1" ht="12.75" customHeight="1">
      <c r="C22" s="316"/>
      <c r="E22" s="619" t="s">
        <v>350</v>
      </c>
      <c r="F22" s="630">
        <f>'Data 1'!E87</f>
        <v>302.19600000000003</v>
      </c>
      <c r="G22" s="631" t="str">
        <f>'Data 1'!F87</f>
        <v>-</v>
      </c>
      <c r="H22" s="630" t="str">
        <f>'Data 1'!H87</f>
        <v>-</v>
      </c>
      <c r="I22" s="631" t="str">
        <f>'Data 1'!I87</f>
        <v>-</v>
      </c>
      <c r="J22" s="630" t="str">
        <f>'Data 1'!K87</f>
        <v>-</v>
      </c>
      <c r="K22" s="631" t="str">
        <f>'Data 1'!L87</f>
        <v>-</v>
      </c>
      <c r="L22" s="630">
        <f>'Data 1'!N87</f>
        <v>8.5920000000000005</v>
      </c>
      <c r="M22" s="631">
        <f>'Data 1'!O87</f>
        <v>-3.4389750505731564</v>
      </c>
      <c r="N22" s="630">
        <f>'Data 1'!Q87</f>
        <v>310.78800000000001</v>
      </c>
      <c r="O22" s="631" t="str">
        <f>'Data 1'!R87</f>
        <v>-</v>
      </c>
      <c r="P22" s="567"/>
      <c r="Q22" s="567"/>
    </row>
    <row r="23" spans="3:18" s="305" customFormat="1" ht="12.75" customHeight="1">
      <c r="C23" s="316"/>
      <c r="E23" s="851" t="s">
        <v>343</v>
      </c>
      <c r="F23" s="684">
        <f>SUM(F9:F10,F14:F22)</f>
        <v>4460.6688079999994</v>
      </c>
      <c r="G23" s="669">
        <f>'Data 1'!F88</f>
        <v>4.0469856884720379</v>
      </c>
      <c r="H23" s="684">
        <f>SUM(H9:H10,H14:H22)</f>
        <v>8668.8514400000004</v>
      </c>
      <c r="I23" s="669">
        <f>'Data 1'!I88</f>
        <v>1.0358428294832134</v>
      </c>
      <c r="J23" s="684">
        <f>SUM(J9:J10,J14:J22)</f>
        <v>205.43960000000001</v>
      </c>
      <c r="K23" s="669">
        <f>'Data 1'!L88</f>
        <v>-3.2103663180992448</v>
      </c>
      <c r="L23" s="684">
        <f>SUM(L9:L10,L14:L22)</f>
        <v>213.48599100000004</v>
      </c>
      <c r="M23" s="669">
        <f>'Data 1'!O88</f>
        <v>1.7225730192411692</v>
      </c>
      <c r="N23" s="684">
        <f>SUM(N9:N10,N14:N22)</f>
        <v>13548.445839000002</v>
      </c>
      <c r="O23" s="669">
        <f>'Data 1'!R88</f>
        <v>1.9502742992482558</v>
      </c>
      <c r="P23" s="567"/>
      <c r="Q23" s="567"/>
    </row>
    <row r="24" spans="3:18" s="305" customFormat="1" ht="12.75" customHeight="1">
      <c r="C24" s="317"/>
      <c r="E24" s="848" t="s">
        <v>351</v>
      </c>
      <c r="F24" s="685">
        <f>'Data 1'!E89</f>
        <v>1335.791802</v>
      </c>
      <c r="G24" s="852">
        <f>'Data 1'!F89</f>
        <v>2.8911319197451046</v>
      </c>
      <c r="H24" s="685" t="str">
        <f>'Data 1'!H89</f>
        <v>-</v>
      </c>
      <c r="I24" s="852" t="str">
        <f>'Data 1'!I89</f>
        <v>-</v>
      </c>
      <c r="J24" s="685" t="str">
        <f>'Data 1'!K89</f>
        <v>-</v>
      </c>
      <c r="K24" s="852" t="str">
        <f>'Data 1'!L89</f>
        <v>-</v>
      </c>
      <c r="L24" s="685" t="str">
        <f>'Data 1'!N89</f>
        <v>-</v>
      </c>
      <c r="M24" s="852" t="str">
        <f>'Data 1'!O89</f>
        <v>-</v>
      </c>
      <c r="N24" s="685">
        <f>'Data 1'!Q89</f>
        <v>1335.791802</v>
      </c>
      <c r="O24" s="852">
        <f>'Data 1'!R89</f>
        <v>2.8911319197451046</v>
      </c>
      <c r="P24" s="567"/>
      <c r="Q24" s="567"/>
    </row>
    <row r="25" spans="3:18" s="305" customFormat="1" ht="16.149999999999999" customHeight="1">
      <c r="C25" s="316"/>
      <c r="E25" s="597" t="s">
        <v>49</v>
      </c>
      <c r="F25" s="686">
        <f>SUM(F23:F24)</f>
        <v>5796.4606099999992</v>
      </c>
      <c r="G25" s="687">
        <f>'Data 1'!F90</f>
        <v>3.7783229226657555</v>
      </c>
      <c r="H25" s="686">
        <f>SUM(H23:H24)</f>
        <v>8668.8514400000004</v>
      </c>
      <c r="I25" s="687">
        <f>'Data 1'!I90</f>
        <v>1.0358428294832134</v>
      </c>
      <c r="J25" s="686">
        <f>SUM(J23:J24)</f>
        <v>205.43960000000001</v>
      </c>
      <c r="K25" s="687">
        <f>'Data 1'!L90</f>
        <v>-3.2103663180992448</v>
      </c>
      <c r="L25" s="686">
        <f>SUM(L23:L24)</f>
        <v>213.48599100000004</v>
      </c>
      <c r="M25" s="687">
        <f>'Data 1'!O90</f>
        <v>1.7225730192411692</v>
      </c>
      <c r="N25" s="686">
        <f>SUM(N23:N24)</f>
        <v>14884.237641000002</v>
      </c>
      <c r="O25" s="687">
        <f>'Data 1'!R90</f>
        <v>2.0340085404559227</v>
      </c>
      <c r="P25" s="567"/>
      <c r="Q25" s="567"/>
    </row>
    <row r="26" spans="3:18" s="305" customFormat="1" ht="12.75" customHeight="1">
      <c r="C26" s="318"/>
      <c r="D26" s="318"/>
      <c r="E26" s="1089" t="s">
        <v>361</v>
      </c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Q26" s="312"/>
    </row>
    <row r="27" spans="3:18" s="305" customFormat="1" ht="12.75" customHeight="1">
      <c r="C27" s="318"/>
      <c r="D27" s="318"/>
      <c r="E27" s="1116" t="s">
        <v>621</v>
      </c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</row>
    <row r="28" spans="3:18" s="305" customFormat="1" ht="12.75" customHeight="1">
      <c r="E28" s="1116" t="s">
        <v>362</v>
      </c>
      <c r="F28" s="1116"/>
      <c r="G28" s="1116"/>
      <c r="H28" s="1116"/>
      <c r="I28" s="1116"/>
      <c r="J28" s="1116"/>
      <c r="K28" s="1116"/>
      <c r="L28" s="1116"/>
      <c r="M28" s="1116"/>
      <c r="N28" s="1116"/>
      <c r="O28" s="1116"/>
    </row>
    <row r="29" spans="3:18" s="311" customFormat="1" ht="12.75" customHeight="1">
      <c r="E29" s="1116" t="s">
        <v>613</v>
      </c>
      <c r="F29" s="1116"/>
      <c r="G29" s="1116"/>
      <c r="H29" s="1116"/>
      <c r="I29" s="1116"/>
      <c r="J29" s="1116"/>
      <c r="K29" s="1116"/>
      <c r="L29" s="1116"/>
      <c r="M29" s="1116"/>
      <c r="N29" s="1116"/>
      <c r="O29" s="1116"/>
    </row>
    <row r="30" spans="3:18" ht="12.75" customHeight="1">
      <c r="C30" s="306"/>
      <c r="D30" s="306"/>
      <c r="E30" s="1116" t="s">
        <v>363</v>
      </c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</row>
    <row r="31" spans="3:18" ht="12.75" customHeight="1">
      <c r="C31" s="306"/>
      <c r="D31" s="306"/>
      <c r="E31" s="1116" t="s">
        <v>364</v>
      </c>
      <c r="F31" s="1116"/>
      <c r="G31" s="1116"/>
      <c r="H31" s="1116"/>
      <c r="I31" s="1116"/>
      <c r="J31" s="1116"/>
      <c r="K31" s="1116"/>
      <c r="L31" s="1116"/>
      <c r="M31" s="1116"/>
      <c r="N31" s="1116"/>
      <c r="O31" s="1116"/>
    </row>
    <row r="32" spans="3:18" ht="12.75" customHeight="1">
      <c r="C32" s="306"/>
      <c r="D32" s="306"/>
      <c r="E32" s="1116" t="s">
        <v>365</v>
      </c>
      <c r="F32" s="1116"/>
      <c r="G32" s="1116"/>
      <c r="H32" s="1116"/>
      <c r="I32" s="1116"/>
      <c r="J32" s="1116"/>
      <c r="K32" s="1116"/>
      <c r="L32" s="1116"/>
      <c r="M32" s="1116"/>
      <c r="N32" s="1116"/>
      <c r="O32" s="1116"/>
    </row>
    <row r="33" spans="3:15" ht="12.75" customHeight="1">
      <c r="C33" s="306"/>
      <c r="D33" s="306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</row>
    <row r="34" spans="3:15" ht="12.75" customHeight="1">
      <c r="C34" s="306"/>
      <c r="D34" s="306"/>
      <c r="E34" s="558"/>
      <c r="G34"/>
      <c r="I34"/>
      <c r="K34"/>
      <c r="L34"/>
      <c r="M34"/>
      <c r="N34"/>
      <c r="O34"/>
    </row>
    <row r="35" spans="3:15" ht="12.75" customHeight="1">
      <c r="C35" s="306"/>
      <c r="D35" s="306"/>
      <c r="E35"/>
      <c r="G35" s="97"/>
      <c r="I35" s="97"/>
      <c r="K35"/>
      <c r="L35"/>
      <c r="M35"/>
      <c r="N35"/>
      <c r="O35" s="97"/>
    </row>
    <row r="36" spans="3:15" ht="12.75" customHeight="1">
      <c r="C36" s="306"/>
      <c r="D36" s="306"/>
      <c r="E36"/>
      <c r="G36" s="97"/>
      <c r="I36"/>
      <c r="K36"/>
      <c r="L36"/>
      <c r="M36" s="97"/>
      <c r="N36"/>
      <c r="O36" s="97"/>
    </row>
    <row r="37" spans="3:15" ht="16.5" customHeight="1">
      <c r="C37" s="306"/>
      <c r="D37" s="306"/>
      <c r="E37"/>
      <c r="G37"/>
      <c r="I37" s="97"/>
      <c r="K37"/>
      <c r="L37"/>
      <c r="M37" s="97"/>
      <c r="N37"/>
      <c r="O37" s="97"/>
    </row>
    <row r="38" spans="3:15" ht="16.5" customHeight="1">
      <c r="C38" s="306"/>
      <c r="D38" s="306"/>
      <c r="E38"/>
      <c r="G38" s="319"/>
      <c r="H38" s="321"/>
      <c r="I38" s="319"/>
      <c r="J38" s="322"/>
      <c r="K38" s="319"/>
      <c r="L38" s="320"/>
      <c r="M38" s="319"/>
      <c r="N38" s="320"/>
      <c r="O38" s="319"/>
    </row>
    <row r="39" spans="3:15" ht="12.75" customHeight="1">
      <c r="C39" s="306"/>
      <c r="D39" s="306"/>
      <c r="E39"/>
    </row>
    <row r="40" spans="3:15" ht="12.75">
      <c r="E40"/>
      <c r="O40" s="323"/>
    </row>
    <row r="41" spans="3:15">
      <c r="E41" s="280"/>
      <c r="F41" s="280"/>
      <c r="G41" s="280"/>
      <c r="H41" s="280"/>
      <c r="I41" s="280"/>
      <c r="J41" s="280"/>
      <c r="K41" s="280"/>
    </row>
    <row r="42" spans="3:15">
      <c r="C42" s="280"/>
      <c r="D42" s="280"/>
      <c r="E42" s="280"/>
      <c r="F42" s="280"/>
      <c r="G42" s="280"/>
      <c r="H42" s="280"/>
      <c r="I42" s="280"/>
      <c r="J42" s="280"/>
      <c r="K42" s="280"/>
    </row>
    <row r="43" spans="3:15">
      <c r="C43" s="280"/>
      <c r="D43" s="280"/>
      <c r="E43" s="280"/>
      <c r="F43" s="280"/>
      <c r="G43" s="280"/>
      <c r="H43" s="280"/>
      <c r="I43" s="280"/>
      <c r="J43" s="280"/>
      <c r="K43" s="280"/>
    </row>
    <row r="44" spans="3:15">
      <c r="C44" s="280"/>
      <c r="D44" s="280"/>
      <c r="E44" s="280"/>
      <c r="F44" s="280"/>
      <c r="G44" s="280"/>
      <c r="H44" s="280"/>
      <c r="I44" s="280"/>
      <c r="J44" s="280"/>
      <c r="K44" s="280"/>
    </row>
    <row r="45" spans="3:15">
      <c r="C45" s="280"/>
      <c r="D45" s="280"/>
      <c r="E45" s="280"/>
      <c r="F45" s="280"/>
      <c r="G45" s="280"/>
      <c r="H45" s="280"/>
      <c r="I45" s="280"/>
      <c r="J45" s="280"/>
      <c r="K45" s="280"/>
    </row>
    <row r="46" spans="3:15">
      <c r="C46" s="280"/>
      <c r="D46" s="280"/>
      <c r="E46" s="280"/>
      <c r="F46" s="280"/>
      <c r="G46" s="280"/>
      <c r="H46" s="280"/>
      <c r="I46" s="280"/>
      <c r="J46" s="280"/>
      <c r="K46" s="280"/>
    </row>
    <row r="47" spans="3:15">
      <c r="C47" s="280"/>
      <c r="D47" s="280"/>
      <c r="E47" s="280"/>
      <c r="F47" s="280"/>
      <c r="G47" s="280"/>
      <c r="H47" s="280"/>
      <c r="I47" s="280"/>
      <c r="J47" s="280"/>
      <c r="K47" s="280"/>
    </row>
    <row r="48" spans="3:15">
      <c r="C48" s="280"/>
      <c r="D48" s="280"/>
      <c r="E48" s="280"/>
      <c r="F48" s="280"/>
      <c r="G48" s="280"/>
      <c r="H48" s="280"/>
      <c r="I48" s="280"/>
      <c r="J48" s="280"/>
      <c r="K48" s="280"/>
    </row>
    <row r="49" spans="3:11">
      <c r="C49" s="280"/>
      <c r="D49" s="280"/>
      <c r="E49" s="280"/>
      <c r="F49" s="280"/>
      <c r="G49" s="280"/>
      <c r="H49" s="280"/>
      <c r="I49" s="280"/>
      <c r="J49" s="280"/>
      <c r="K49" s="280"/>
    </row>
    <row r="50" spans="3:11">
      <c r="C50" s="280"/>
      <c r="D50" s="280"/>
      <c r="E50" s="280"/>
      <c r="F50" s="280"/>
      <c r="G50" s="280"/>
      <c r="H50" s="280"/>
      <c r="I50" s="280"/>
      <c r="J50" s="280"/>
      <c r="K50" s="280"/>
    </row>
    <row r="51" spans="3:11">
      <c r="C51" s="280"/>
      <c r="D51" s="280"/>
      <c r="E51" s="280"/>
      <c r="F51" s="280"/>
      <c r="G51" s="280"/>
      <c r="H51" s="280"/>
      <c r="I51" s="280"/>
      <c r="J51" s="280"/>
      <c r="K51" s="280"/>
    </row>
    <row r="52" spans="3:11">
      <c r="C52" s="280"/>
      <c r="D52" s="280"/>
      <c r="E52" s="280"/>
      <c r="F52" s="280"/>
      <c r="G52" s="280"/>
      <c r="H52" s="280"/>
      <c r="I52" s="280"/>
      <c r="J52" s="280"/>
      <c r="K52" s="280"/>
    </row>
    <row r="53" spans="3:11">
      <c r="C53" s="280"/>
      <c r="D53" s="280"/>
      <c r="E53" s="280"/>
      <c r="F53" s="280"/>
      <c r="G53" s="280"/>
      <c r="H53" s="280"/>
      <c r="I53" s="280"/>
      <c r="J53" s="280"/>
      <c r="K53" s="280"/>
    </row>
    <row r="54" spans="3:11">
      <c r="C54" s="280"/>
      <c r="D54" s="280"/>
      <c r="E54" s="280"/>
      <c r="F54" s="280"/>
      <c r="G54" s="280"/>
      <c r="H54" s="280"/>
      <c r="I54" s="280"/>
      <c r="J54" s="280"/>
      <c r="K54" s="280"/>
    </row>
    <row r="55" spans="3:11">
      <c r="C55" s="280"/>
      <c r="D55" s="280"/>
      <c r="E55" s="280"/>
      <c r="F55" s="280"/>
      <c r="G55" s="280"/>
      <c r="H55" s="280"/>
      <c r="I55" s="280"/>
      <c r="J55" s="280"/>
      <c r="K55" s="280"/>
    </row>
    <row r="56" spans="3:11">
      <c r="C56" s="280"/>
      <c r="D56" s="280"/>
      <c r="E56" s="280"/>
      <c r="F56" s="280"/>
      <c r="G56" s="280"/>
      <c r="H56" s="280"/>
      <c r="I56" s="280"/>
      <c r="J56" s="280"/>
      <c r="K56" s="280"/>
    </row>
    <row r="57" spans="3:11">
      <c r="C57" s="280"/>
      <c r="D57" s="280"/>
    </row>
  </sheetData>
  <mergeCells count="13">
    <mergeCell ref="E32:O32"/>
    <mergeCell ref="E26:O26"/>
    <mergeCell ref="E27:O27"/>
    <mergeCell ref="E28:O28"/>
    <mergeCell ref="E29:O29"/>
    <mergeCell ref="C7:C10"/>
    <mergeCell ref="E30:O30"/>
    <mergeCell ref="E31:O31"/>
    <mergeCell ref="F7:G7"/>
    <mergeCell ref="H7:I7"/>
    <mergeCell ref="J7:K7"/>
    <mergeCell ref="L7:M7"/>
    <mergeCell ref="N7:O7"/>
  </mergeCells>
  <hyperlinks>
    <hyperlink ref="C4" location="Indice!A1" display="Indice!A1"/>
  </hyperlink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23 G25 K23 K25 M23 M25" formula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O42"/>
  <sheetViews>
    <sheetView showGridLines="0" showRowColHeaders="0" zoomScaleNormal="100" workbookViewId="0"/>
  </sheetViews>
  <sheetFormatPr baseColWidth="10" defaultRowHeight="11.25"/>
  <cols>
    <col min="1" max="1" width="0.140625" style="306" customWidth="1"/>
    <col min="2" max="2" width="2.7109375" style="32" customWidth="1"/>
    <col min="3" max="3" width="23.7109375" style="32" customWidth="1"/>
    <col min="4" max="4" width="1.28515625" style="32" customWidth="1"/>
    <col min="5" max="5" width="23.140625" style="541" customWidth="1"/>
    <col min="6" max="10" width="7" style="541" customWidth="1"/>
    <col min="11" max="11" width="9" style="537" customWidth="1"/>
    <col min="12" max="253" width="11.42578125" style="306"/>
    <col min="254" max="254" width="0.140625" style="306" customWidth="1"/>
    <col min="255" max="255" width="2.7109375" style="306" customWidth="1"/>
    <col min="256" max="256" width="15.42578125" style="306" customWidth="1"/>
    <col min="257" max="257" width="1.28515625" style="306" customWidth="1"/>
    <col min="258" max="258" width="23.140625" style="306" customWidth="1"/>
    <col min="259" max="263" width="7" style="306" customWidth="1"/>
    <col min="264" max="264" width="9" style="306" customWidth="1"/>
    <col min="265" max="509" width="11.42578125" style="306"/>
    <col min="510" max="510" width="0.140625" style="306" customWidth="1"/>
    <col min="511" max="511" width="2.7109375" style="306" customWidth="1"/>
    <col min="512" max="512" width="15.42578125" style="306" customWidth="1"/>
    <col min="513" max="513" width="1.28515625" style="306" customWidth="1"/>
    <col min="514" max="514" width="23.140625" style="306" customWidth="1"/>
    <col min="515" max="519" width="7" style="306" customWidth="1"/>
    <col min="520" max="520" width="9" style="306" customWidth="1"/>
    <col min="521" max="765" width="11.42578125" style="306"/>
    <col min="766" max="766" width="0.140625" style="306" customWidth="1"/>
    <col min="767" max="767" width="2.7109375" style="306" customWidth="1"/>
    <col min="768" max="768" width="15.42578125" style="306" customWidth="1"/>
    <col min="769" max="769" width="1.28515625" style="306" customWidth="1"/>
    <col min="770" max="770" width="23.140625" style="306" customWidth="1"/>
    <col min="771" max="775" width="7" style="306" customWidth="1"/>
    <col min="776" max="776" width="9" style="306" customWidth="1"/>
    <col min="777" max="1021" width="11.42578125" style="306"/>
    <col min="1022" max="1022" width="0.140625" style="306" customWidth="1"/>
    <col min="1023" max="1023" width="2.7109375" style="306" customWidth="1"/>
    <col min="1024" max="1024" width="15.42578125" style="306" customWidth="1"/>
    <col min="1025" max="1025" width="1.28515625" style="306" customWidth="1"/>
    <col min="1026" max="1026" width="23.140625" style="306" customWidth="1"/>
    <col min="1027" max="1031" width="7" style="306" customWidth="1"/>
    <col min="1032" max="1032" width="9" style="306" customWidth="1"/>
    <col min="1033" max="1277" width="11.42578125" style="306"/>
    <col min="1278" max="1278" width="0.140625" style="306" customWidth="1"/>
    <col min="1279" max="1279" width="2.7109375" style="306" customWidth="1"/>
    <col min="1280" max="1280" width="15.42578125" style="306" customWidth="1"/>
    <col min="1281" max="1281" width="1.28515625" style="306" customWidth="1"/>
    <col min="1282" max="1282" width="23.140625" style="306" customWidth="1"/>
    <col min="1283" max="1287" width="7" style="306" customWidth="1"/>
    <col min="1288" max="1288" width="9" style="306" customWidth="1"/>
    <col min="1289" max="1533" width="11.42578125" style="306"/>
    <col min="1534" max="1534" width="0.140625" style="306" customWidth="1"/>
    <col min="1535" max="1535" width="2.7109375" style="306" customWidth="1"/>
    <col min="1536" max="1536" width="15.42578125" style="306" customWidth="1"/>
    <col min="1537" max="1537" width="1.28515625" style="306" customWidth="1"/>
    <col min="1538" max="1538" width="23.140625" style="306" customWidth="1"/>
    <col min="1539" max="1543" width="7" style="306" customWidth="1"/>
    <col min="1544" max="1544" width="9" style="306" customWidth="1"/>
    <col min="1545" max="1789" width="11.42578125" style="306"/>
    <col min="1790" max="1790" width="0.140625" style="306" customWidth="1"/>
    <col min="1791" max="1791" width="2.7109375" style="306" customWidth="1"/>
    <col min="1792" max="1792" width="15.42578125" style="306" customWidth="1"/>
    <col min="1793" max="1793" width="1.28515625" style="306" customWidth="1"/>
    <col min="1794" max="1794" width="23.140625" style="306" customWidth="1"/>
    <col min="1795" max="1799" width="7" style="306" customWidth="1"/>
    <col min="1800" max="1800" width="9" style="306" customWidth="1"/>
    <col min="1801" max="2045" width="11.42578125" style="306"/>
    <col min="2046" max="2046" width="0.140625" style="306" customWidth="1"/>
    <col min="2047" max="2047" width="2.7109375" style="306" customWidth="1"/>
    <col min="2048" max="2048" width="15.42578125" style="306" customWidth="1"/>
    <col min="2049" max="2049" width="1.28515625" style="306" customWidth="1"/>
    <col min="2050" max="2050" width="23.140625" style="306" customWidth="1"/>
    <col min="2051" max="2055" width="7" style="306" customWidth="1"/>
    <col min="2056" max="2056" width="9" style="306" customWidth="1"/>
    <col min="2057" max="2301" width="11.42578125" style="306"/>
    <col min="2302" max="2302" width="0.140625" style="306" customWidth="1"/>
    <col min="2303" max="2303" width="2.7109375" style="306" customWidth="1"/>
    <col min="2304" max="2304" width="15.42578125" style="306" customWidth="1"/>
    <col min="2305" max="2305" width="1.28515625" style="306" customWidth="1"/>
    <col min="2306" max="2306" width="23.140625" style="306" customWidth="1"/>
    <col min="2307" max="2311" width="7" style="306" customWidth="1"/>
    <col min="2312" max="2312" width="9" style="306" customWidth="1"/>
    <col min="2313" max="2557" width="11.42578125" style="306"/>
    <col min="2558" max="2558" width="0.140625" style="306" customWidth="1"/>
    <col min="2559" max="2559" width="2.7109375" style="306" customWidth="1"/>
    <col min="2560" max="2560" width="15.42578125" style="306" customWidth="1"/>
    <col min="2561" max="2561" width="1.28515625" style="306" customWidth="1"/>
    <col min="2562" max="2562" width="23.140625" style="306" customWidth="1"/>
    <col min="2563" max="2567" width="7" style="306" customWidth="1"/>
    <col min="2568" max="2568" width="9" style="306" customWidth="1"/>
    <col min="2569" max="2813" width="11.42578125" style="306"/>
    <col min="2814" max="2814" width="0.140625" style="306" customWidth="1"/>
    <col min="2815" max="2815" width="2.7109375" style="306" customWidth="1"/>
    <col min="2816" max="2816" width="15.42578125" style="306" customWidth="1"/>
    <col min="2817" max="2817" width="1.28515625" style="306" customWidth="1"/>
    <col min="2818" max="2818" width="23.140625" style="306" customWidth="1"/>
    <col min="2819" max="2823" width="7" style="306" customWidth="1"/>
    <col min="2824" max="2824" width="9" style="306" customWidth="1"/>
    <col min="2825" max="3069" width="11.42578125" style="306"/>
    <col min="3070" max="3070" width="0.140625" style="306" customWidth="1"/>
    <col min="3071" max="3071" width="2.7109375" style="306" customWidth="1"/>
    <col min="3072" max="3072" width="15.42578125" style="306" customWidth="1"/>
    <col min="3073" max="3073" width="1.28515625" style="306" customWidth="1"/>
    <col min="3074" max="3074" width="23.140625" style="306" customWidth="1"/>
    <col min="3075" max="3079" width="7" style="306" customWidth="1"/>
    <col min="3080" max="3080" width="9" style="306" customWidth="1"/>
    <col min="3081" max="3325" width="11.42578125" style="306"/>
    <col min="3326" max="3326" width="0.140625" style="306" customWidth="1"/>
    <col min="3327" max="3327" width="2.7109375" style="306" customWidth="1"/>
    <col min="3328" max="3328" width="15.42578125" style="306" customWidth="1"/>
    <col min="3329" max="3329" width="1.28515625" style="306" customWidth="1"/>
    <col min="3330" max="3330" width="23.140625" style="306" customWidth="1"/>
    <col min="3331" max="3335" width="7" style="306" customWidth="1"/>
    <col min="3336" max="3336" width="9" style="306" customWidth="1"/>
    <col min="3337" max="3581" width="11.42578125" style="306"/>
    <col min="3582" max="3582" width="0.140625" style="306" customWidth="1"/>
    <col min="3583" max="3583" width="2.7109375" style="306" customWidth="1"/>
    <col min="3584" max="3584" width="15.42578125" style="306" customWidth="1"/>
    <col min="3585" max="3585" width="1.28515625" style="306" customWidth="1"/>
    <col min="3586" max="3586" width="23.140625" style="306" customWidth="1"/>
    <col min="3587" max="3591" width="7" style="306" customWidth="1"/>
    <col min="3592" max="3592" width="9" style="306" customWidth="1"/>
    <col min="3593" max="3837" width="11.42578125" style="306"/>
    <col min="3838" max="3838" width="0.140625" style="306" customWidth="1"/>
    <col min="3839" max="3839" width="2.7109375" style="306" customWidth="1"/>
    <col min="3840" max="3840" width="15.42578125" style="306" customWidth="1"/>
    <col min="3841" max="3841" width="1.28515625" style="306" customWidth="1"/>
    <col min="3842" max="3842" width="23.140625" style="306" customWidth="1"/>
    <col min="3843" max="3847" width="7" style="306" customWidth="1"/>
    <col min="3848" max="3848" width="9" style="306" customWidth="1"/>
    <col min="3849" max="4093" width="11.42578125" style="306"/>
    <col min="4094" max="4094" width="0.140625" style="306" customWidth="1"/>
    <col min="4095" max="4095" width="2.7109375" style="306" customWidth="1"/>
    <col min="4096" max="4096" width="15.42578125" style="306" customWidth="1"/>
    <col min="4097" max="4097" width="1.28515625" style="306" customWidth="1"/>
    <col min="4098" max="4098" width="23.140625" style="306" customWidth="1"/>
    <col min="4099" max="4103" width="7" style="306" customWidth="1"/>
    <col min="4104" max="4104" width="9" style="306" customWidth="1"/>
    <col min="4105" max="4349" width="11.42578125" style="306"/>
    <col min="4350" max="4350" width="0.140625" style="306" customWidth="1"/>
    <col min="4351" max="4351" width="2.7109375" style="306" customWidth="1"/>
    <col min="4352" max="4352" width="15.42578125" style="306" customWidth="1"/>
    <col min="4353" max="4353" width="1.28515625" style="306" customWidth="1"/>
    <col min="4354" max="4354" width="23.140625" style="306" customWidth="1"/>
    <col min="4355" max="4359" width="7" style="306" customWidth="1"/>
    <col min="4360" max="4360" width="9" style="306" customWidth="1"/>
    <col min="4361" max="4605" width="11.42578125" style="306"/>
    <col min="4606" max="4606" width="0.140625" style="306" customWidth="1"/>
    <col min="4607" max="4607" width="2.7109375" style="306" customWidth="1"/>
    <col min="4608" max="4608" width="15.42578125" style="306" customWidth="1"/>
    <col min="4609" max="4609" width="1.28515625" style="306" customWidth="1"/>
    <col min="4610" max="4610" width="23.140625" style="306" customWidth="1"/>
    <col min="4611" max="4615" width="7" style="306" customWidth="1"/>
    <col min="4616" max="4616" width="9" style="306" customWidth="1"/>
    <col min="4617" max="4861" width="11.42578125" style="306"/>
    <col min="4862" max="4862" width="0.140625" style="306" customWidth="1"/>
    <col min="4863" max="4863" width="2.7109375" style="306" customWidth="1"/>
    <col min="4864" max="4864" width="15.42578125" style="306" customWidth="1"/>
    <col min="4865" max="4865" width="1.28515625" style="306" customWidth="1"/>
    <col min="4866" max="4866" width="23.140625" style="306" customWidth="1"/>
    <col min="4867" max="4871" width="7" style="306" customWidth="1"/>
    <col min="4872" max="4872" width="9" style="306" customWidth="1"/>
    <col min="4873" max="5117" width="11.42578125" style="306"/>
    <col min="5118" max="5118" width="0.140625" style="306" customWidth="1"/>
    <col min="5119" max="5119" width="2.7109375" style="306" customWidth="1"/>
    <col min="5120" max="5120" width="15.42578125" style="306" customWidth="1"/>
    <col min="5121" max="5121" width="1.28515625" style="306" customWidth="1"/>
    <col min="5122" max="5122" width="23.140625" style="306" customWidth="1"/>
    <col min="5123" max="5127" width="7" style="306" customWidth="1"/>
    <col min="5128" max="5128" width="9" style="306" customWidth="1"/>
    <col min="5129" max="5373" width="11.42578125" style="306"/>
    <col min="5374" max="5374" width="0.140625" style="306" customWidth="1"/>
    <col min="5375" max="5375" width="2.7109375" style="306" customWidth="1"/>
    <col min="5376" max="5376" width="15.42578125" style="306" customWidth="1"/>
    <col min="5377" max="5377" width="1.28515625" style="306" customWidth="1"/>
    <col min="5378" max="5378" width="23.140625" style="306" customWidth="1"/>
    <col min="5379" max="5383" width="7" style="306" customWidth="1"/>
    <col min="5384" max="5384" width="9" style="306" customWidth="1"/>
    <col min="5385" max="5629" width="11.42578125" style="306"/>
    <col min="5630" max="5630" width="0.140625" style="306" customWidth="1"/>
    <col min="5631" max="5631" width="2.7109375" style="306" customWidth="1"/>
    <col min="5632" max="5632" width="15.42578125" style="306" customWidth="1"/>
    <col min="5633" max="5633" width="1.28515625" style="306" customWidth="1"/>
    <col min="5634" max="5634" width="23.140625" style="306" customWidth="1"/>
    <col min="5635" max="5639" width="7" style="306" customWidth="1"/>
    <col min="5640" max="5640" width="9" style="306" customWidth="1"/>
    <col min="5641" max="5885" width="11.42578125" style="306"/>
    <col min="5886" max="5886" width="0.140625" style="306" customWidth="1"/>
    <col min="5887" max="5887" width="2.7109375" style="306" customWidth="1"/>
    <col min="5888" max="5888" width="15.42578125" style="306" customWidth="1"/>
    <col min="5889" max="5889" width="1.28515625" style="306" customWidth="1"/>
    <col min="5890" max="5890" width="23.140625" style="306" customWidth="1"/>
    <col min="5891" max="5895" width="7" style="306" customWidth="1"/>
    <col min="5896" max="5896" width="9" style="306" customWidth="1"/>
    <col min="5897" max="6141" width="11.42578125" style="306"/>
    <col min="6142" max="6142" width="0.140625" style="306" customWidth="1"/>
    <col min="6143" max="6143" width="2.7109375" style="306" customWidth="1"/>
    <col min="6144" max="6144" width="15.42578125" style="306" customWidth="1"/>
    <col min="6145" max="6145" width="1.28515625" style="306" customWidth="1"/>
    <col min="6146" max="6146" width="23.140625" style="306" customWidth="1"/>
    <col min="6147" max="6151" width="7" style="306" customWidth="1"/>
    <col min="6152" max="6152" width="9" style="306" customWidth="1"/>
    <col min="6153" max="6397" width="11.42578125" style="306"/>
    <col min="6398" max="6398" width="0.140625" style="306" customWidth="1"/>
    <col min="6399" max="6399" width="2.7109375" style="306" customWidth="1"/>
    <col min="6400" max="6400" width="15.42578125" style="306" customWidth="1"/>
    <col min="6401" max="6401" width="1.28515625" style="306" customWidth="1"/>
    <col min="6402" max="6402" width="23.140625" style="306" customWidth="1"/>
    <col min="6403" max="6407" width="7" style="306" customWidth="1"/>
    <col min="6408" max="6408" width="9" style="306" customWidth="1"/>
    <col min="6409" max="6653" width="11.42578125" style="306"/>
    <col min="6654" max="6654" width="0.140625" style="306" customWidth="1"/>
    <col min="6655" max="6655" width="2.7109375" style="306" customWidth="1"/>
    <col min="6656" max="6656" width="15.42578125" style="306" customWidth="1"/>
    <col min="6657" max="6657" width="1.28515625" style="306" customWidth="1"/>
    <col min="6658" max="6658" width="23.140625" style="306" customWidth="1"/>
    <col min="6659" max="6663" width="7" style="306" customWidth="1"/>
    <col min="6664" max="6664" width="9" style="306" customWidth="1"/>
    <col min="6665" max="6909" width="11.42578125" style="306"/>
    <col min="6910" max="6910" width="0.140625" style="306" customWidth="1"/>
    <col min="6911" max="6911" width="2.7109375" style="306" customWidth="1"/>
    <col min="6912" max="6912" width="15.42578125" style="306" customWidth="1"/>
    <col min="6913" max="6913" width="1.28515625" style="306" customWidth="1"/>
    <col min="6914" max="6914" width="23.140625" style="306" customWidth="1"/>
    <col min="6915" max="6919" width="7" style="306" customWidth="1"/>
    <col min="6920" max="6920" width="9" style="306" customWidth="1"/>
    <col min="6921" max="7165" width="11.42578125" style="306"/>
    <col min="7166" max="7166" width="0.140625" style="306" customWidth="1"/>
    <col min="7167" max="7167" width="2.7109375" style="306" customWidth="1"/>
    <col min="7168" max="7168" width="15.42578125" style="306" customWidth="1"/>
    <col min="7169" max="7169" width="1.28515625" style="306" customWidth="1"/>
    <col min="7170" max="7170" width="23.140625" style="306" customWidth="1"/>
    <col min="7171" max="7175" width="7" style="306" customWidth="1"/>
    <col min="7176" max="7176" width="9" style="306" customWidth="1"/>
    <col min="7177" max="7421" width="11.42578125" style="306"/>
    <col min="7422" max="7422" width="0.140625" style="306" customWidth="1"/>
    <col min="7423" max="7423" width="2.7109375" style="306" customWidth="1"/>
    <col min="7424" max="7424" width="15.42578125" style="306" customWidth="1"/>
    <col min="7425" max="7425" width="1.28515625" style="306" customWidth="1"/>
    <col min="7426" max="7426" width="23.140625" style="306" customWidth="1"/>
    <col min="7427" max="7431" width="7" style="306" customWidth="1"/>
    <col min="7432" max="7432" width="9" style="306" customWidth="1"/>
    <col min="7433" max="7677" width="11.42578125" style="306"/>
    <col min="7678" max="7678" width="0.140625" style="306" customWidth="1"/>
    <col min="7679" max="7679" width="2.7109375" style="306" customWidth="1"/>
    <col min="7680" max="7680" width="15.42578125" style="306" customWidth="1"/>
    <col min="7681" max="7681" width="1.28515625" style="306" customWidth="1"/>
    <col min="7682" max="7682" width="23.140625" style="306" customWidth="1"/>
    <col min="7683" max="7687" width="7" style="306" customWidth="1"/>
    <col min="7688" max="7688" width="9" style="306" customWidth="1"/>
    <col min="7689" max="7933" width="11.42578125" style="306"/>
    <col min="7934" max="7934" width="0.140625" style="306" customWidth="1"/>
    <col min="7935" max="7935" width="2.7109375" style="306" customWidth="1"/>
    <col min="7936" max="7936" width="15.42578125" style="306" customWidth="1"/>
    <col min="7937" max="7937" width="1.28515625" style="306" customWidth="1"/>
    <col min="7938" max="7938" width="23.140625" style="306" customWidth="1"/>
    <col min="7939" max="7943" width="7" style="306" customWidth="1"/>
    <col min="7944" max="7944" width="9" style="306" customWidth="1"/>
    <col min="7945" max="8189" width="11.42578125" style="306"/>
    <col min="8190" max="8190" width="0.140625" style="306" customWidth="1"/>
    <col min="8191" max="8191" width="2.7109375" style="306" customWidth="1"/>
    <col min="8192" max="8192" width="15.42578125" style="306" customWidth="1"/>
    <col min="8193" max="8193" width="1.28515625" style="306" customWidth="1"/>
    <col min="8194" max="8194" width="23.140625" style="306" customWidth="1"/>
    <col min="8195" max="8199" width="7" style="306" customWidth="1"/>
    <col min="8200" max="8200" width="9" style="306" customWidth="1"/>
    <col min="8201" max="8445" width="11.42578125" style="306"/>
    <col min="8446" max="8446" width="0.140625" style="306" customWidth="1"/>
    <col min="8447" max="8447" width="2.7109375" style="306" customWidth="1"/>
    <col min="8448" max="8448" width="15.42578125" style="306" customWidth="1"/>
    <col min="8449" max="8449" width="1.28515625" style="306" customWidth="1"/>
    <col min="8450" max="8450" width="23.140625" style="306" customWidth="1"/>
    <col min="8451" max="8455" width="7" style="306" customWidth="1"/>
    <col min="8456" max="8456" width="9" style="306" customWidth="1"/>
    <col min="8457" max="8701" width="11.42578125" style="306"/>
    <col min="8702" max="8702" width="0.140625" style="306" customWidth="1"/>
    <col min="8703" max="8703" width="2.7109375" style="306" customWidth="1"/>
    <col min="8704" max="8704" width="15.42578125" style="306" customWidth="1"/>
    <col min="8705" max="8705" width="1.28515625" style="306" customWidth="1"/>
    <col min="8706" max="8706" width="23.140625" style="306" customWidth="1"/>
    <col min="8707" max="8711" width="7" style="306" customWidth="1"/>
    <col min="8712" max="8712" width="9" style="306" customWidth="1"/>
    <col min="8713" max="8957" width="11.42578125" style="306"/>
    <col min="8958" max="8958" width="0.140625" style="306" customWidth="1"/>
    <col min="8959" max="8959" width="2.7109375" style="306" customWidth="1"/>
    <col min="8960" max="8960" width="15.42578125" style="306" customWidth="1"/>
    <col min="8961" max="8961" width="1.28515625" style="306" customWidth="1"/>
    <col min="8962" max="8962" width="23.140625" style="306" customWidth="1"/>
    <col min="8963" max="8967" width="7" style="306" customWidth="1"/>
    <col min="8968" max="8968" width="9" style="306" customWidth="1"/>
    <col min="8969" max="9213" width="11.42578125" style="306"/>
    <col min="9214" max="9214" width="0.140625" style="306" customWidth="1"/>
    <col min="9215" max="9215" width="2.7109375" style="306" customWidth="1"/>
    <col min="9216" max="9216" width="15.42578125" style="306" customWidth="1"/>
    <col min="9217" max="9217" width="1.28515625" style="306" customWidth="1"/>
    <col min="9218" max="9218" width="23.140625" style="306" customWidth="1"/>
    <col min="9219" max="9223" width="7" style="306" customWidth="1"/>
    <col min="9224" max="9224" width="9" style="306" customWidth="1"/>
    <col min="9225" max="9469" width="11.42578125" style="306"/>
    <col min="9470" max="9470" width="0.140625" style="306" customWidth="1"/>
    <col min="9471" max="9471" width="2.7109375" style="306" customWidth="1"/>
    <col min="9472" max="9472" width="15.42578125" style="306" customWidth="1"/>
    <col min="9473" max="9473" width="1.28515625" style="306" customWidth="1"/>
    <col min="9474" max="9474" width="23.140625" style="306" customWidth="1"/>
    <col min="9475" max="9479" width="7" style="306" customWidth="1"/>
    <col min="9480" max="9480" width="9" style="306" customWidth="1"/>
    <col min="9481" max="9725" width="11.42578125" style="306"/>
    <col min="9726" max="9726" width="0.140625" style="306" customWidth="1"/>
    <col min="9727" max="9727" width="2.7109375" style="306" customWidth="1"/>
    <col min="9728" max="9728" width="15.42578125" style="306" customWidth="1"/>
    <col min="9729" max="9729" width="1.28515625" style="306" customWidth="1"/>
    <col min="9730" max="9730" width="23.140625" style="306" customWidth="1"/>
    <col min="9731" max="9735" width="7" style="306" customWidth="1"/>
    <col min="9736" max="9736" width="9" style="306" customWidth="1"/>
    <col min="9737" max="9981" width="11.42578125" style="306"/>
    <col min="9982" max="9982" width="0.140625" style="306" customWidth="1"/>
    <col min="9983" max="9983" width="2.7109375" style="306" customWidth="1"/>
    <col min="9984" max="9984" width="15.42578125" style="306" customWidth="1"/>
    <col min="9985" max="9985" width="1.28515625" style="306" customWidth="1"/>
    <col min="9986" max="9986" width="23.140625" style="306" customWidth="1"/>
    <col min="9987" max="9991" width="7" style="306" customWidth="1"/>
    <col min="9992" max="9992" width="9" style="306" customWidth="1"/>
    <col min="9993" max="10237" width="11.42578125" style="306"/>
    <col min="10238" max="10238" width="0.140625" style="306" customWidth="1"/>
    <col min="10239" max="10239" width="2.7109375" style="306" customWidth="1"/>
    <col min="10240" max="10240" width="15.42578125" style="306" customWidth="1"/>
    <col min="10241" max="10241" width="1.28515625" style="306" customWidth="1"/>
    <col min="10242" max="10242" width="23.140625" style="306" customWidth="1"/>
    <col min="10243" max="10247" width="7" style="306" customWidth="1"/>
    <col min="10248" max="10248" width="9" style="306" customWidth="1"/>
    <col min="10249" max="10493" width="11.42578125" style="306"/>
    <col min="10494" max="10494" width="0.140625" style="306" customWidth="1"/>
    <col min="10495" max="10495" width="2.7109375" style="306" customWidth="1"/>
    <col min="10496" max="10496" width="15.42578125" style="306" customWidth="1"/>
    <col min="10497" max="10497" width="1.28515625" style="306" customWidth="1"/>
    <col min="10498" max="10498" width="23.140625" style="306" customWidth="1"/>
    <col min="10499" max="10503" width="7" style="306" customWidth="1"/>
    <col min="10504" max="10504" width="9" style="306" customWidth="1"/>
    <col min="10505" max="10749" width="11.42578125" style="306"/>
    <col min="10750" max="10750" width="0.140625" style="306" customWidth="1"/>
    <col min="10751" max="10751" width="2.7109375" style="306" customWidth="1"/>
    <col min="10752" max="10752" width="15.42578125" style="306" customWidth="1"/>
    <col min="10753" max="10753" width="1.28515625" style="306" customWidth="1"/>
    <col min="10754" max="10754" width="23.140625" style="306" customWidth="1"/>
    <col min="10755" max="10759" width="7" style="306" customWidth="1"/>
    <col min="10760" max="10760" width="9" style="306" customWidth="1"/>
    <col min="10761" max="11005" width="11.42578125" style="306"/>
    <col min="11006" max="11006" width="0.140625" style="306" customWidth="1"/>
    <col min="11007" max="11007" width="2.7109375" style="306" customWidth="1"/>
    <col min="11008" max="11008" width="15.42578125" style="306" customWidth="1"/>
    <col min="11009" max="11009" width="1.28515625" style="306" customWidth="1"/>
    <col min="11010" max="11010" width="23.140625" style="306" customWidth="1"/>
    <col min="11011" max="11015" width="7" style="306" customWidth="1"/>
    <col min="11016" max="11016" width="9" style="306" customWidth="1"/>
    <col min="11017" max="11261" width="11.42578125" style="306"/>
    <col min="11262" max="11262" width="0.140625" style="306" customWidth="1"/>
    <col min="11263" max="11263" width="2.7109375" style="306" customWidth="1"/>
    <col min="11264" max="11264" width="15.42578125" style="306" customWidth="1"/>
    <col min="11265" max="11265" width="1.28515625" style="306" customWidth="1"/>
    <col min="11266" max="11266" width="23.140625" style="306" customWidth="1"/>
    <col min="11267" max="11271" width="7" style="306" customWidth="1"/>
    <col min="11272" max="11272" width="9" style="306" customWidth="1"/>
    <col min="11273" max="11517" width="11.42578125" style="306"/>
    <col min="11518" max="11518" width="0.140625" style="306" customWidth="1"/>
    <col min="11519" max="11519" width="2.7109375" style="306" customWidth="1"/>
    <col min="11520" max="11520" width="15.42578125" style="306" customWidth="1"/>
    <col min="11521" max="11521" width="1.28515625" style="306" customWidth="1"/>
    <col min="11522" max="11522" width="23.140625" style="306" customWidth="1"/>
    <col min="11523" max="11527" width="7" style="306" customWidth="1"/>
    <col min="11528" max="11528" width="9" style="306" customWidth="1"/>
    <col min="11529" max="11773" width="11.42578125" style="306"/>
    <col min="11774" max="11774" width="0.140625" style="306" customWidth="1"/>
    <col min="11775" max="11775" width="2.7109375" style="306" customWidth="1"/>
    <col min="11776" max="11776" width="15.42578125" style="306" customWidth="1"/>
    <col min="11777" max="11777" width="1.28515625" style="306" customWidth="1"/>
    <col min="11778" max="11778" width="23.140625" style="306" customWidth="1"/>
    <col min="11779" max="11783" width="7" style="306" customWidth="1"/>
    <col min="11784" max="11784" width="9" style="306" customWidth="1"/>
    <col min="11785" max="12029" width="11.42578125" style="306"/>
    <col min="12030" max="12030" width="0.140625" style="306" customWidth="1"/>
    <col min="12031" max="12031" width="2.7109375" style="306" customWidth="1"/>
    <col min="12032" max="12032" width="15.42578125" style="306" customWidth="1"/>
    <col min="12033" max="12033" width="1.28515625" style="306" customWidth="1"/>
    <col min="12034" max="12034" width="23.140625" style="306" customWidth="1"/>
    <col min="12035" max="12039" width="7" style="306" customWidth="1"/>
    <col min="12040" max="12040" width="9" style="306" customWidth="1"/>
    <col min="12041" max="12285" width="11.42578125" style="306"/>
    <col min="12286" max="12286" width="0.140625" style="306" customWidth="1"/>
    <col min="12287" max="12287" width="2.7109375" style="306" customWidth="1"/>
    <col min="12288" max="12288" width="15.42578125" style="306" customWidth="1"/>
    <col min="12289" max="12289" width="1.28515625" style="306" customWidth="1"/>
    <col min="12290" max="12290" width="23.140625" style="306" customWidth="1"/>
    <col min="12291" max="12295" width="7" style="306" customWidth="1"/>
    <col min="12296" max="12296" width="9" style="306" customWidth="1"/>
    <col min="12297" max="12541" width="11.42578125" style="306"/>
    <col min="12542" max="12542" width="0.140625" style="306" customWidth="1"/>
    <col min="12543" max="12543" width="2.7109375" style="306" customWidth="1"/>
    <col min="12544" max="12544" width="15.42578125" style="306" customWidth="1"/>
    <col min="12545" max="12545" width="1.28515625" style="306" customWidth="1"/>
    <col min="12546" max="12546" width="23.140625" style="306" customWidth="1"/>
    <col min="12547" max="12551" width="7" style="306" customWidth="1"/>
    <col min="12552" max="12552" width="9" style="306" customWidth="1"/>
    <col min="12553" max="12797" width="11.42578125" style="306"/>
    <col min="12798" max="12798" width="0.140625" style="306" customWidth="1"/>
    <col min="12799" max="12799" width="2.7109375" style="306" customWidth="1"/>
    <col min="12800" max="12800" width="15.42578125" style="306" customWidth="1"/>
    <col min="12801" max="12801" width="1.28515625" style="306" customWidth="1"/>
    <col min="12802" max="12802" width="23.140625" style="306" customWidth="1"/>
    <col min="12803" max="12807" width="7" style="306" customWidth="1"/>
    <col min="12808" max="12808" width="9" style="306" customWidth="1"/>
    <col min="12809" max="13053" width="11.42578125" style="306"/>
    <col min="13054" max="13054" width="0.140625" style="306" customWidth="1"/>
    <col min="13055" max="13055" width="2.7109375" style="306" customWidth="1"/>
    <col min="13056" max="13056" width="15.42578125" style="306" customWidth="1"/>
    <col min="13057" max="13057" width="1.28515625" style="306" customWidth="1"/>
    <col min="13058" max="13058" width="23.140625" style="306" customWidth="1"/>
    <col min="13059" max="13063" width="7" style="306" customWidth="1"/>
    <col min="13064" max="13064" width="9" style="306" customWidth="1"/>
    <col min="13065" max="13309" width="11.42578125" style="306"/>
    <col min="13310" max="13310" width="0.140625" style="306" customWidth="1"/>
    <col min="13311" max="13311" width="2.7109375" style="306" customWidth="1"/>
    <col min="13312" max="13312" width="15.42578125" style="306" customWidth="1"/>
    <col min="13313" max="13313" width="1.28515625" style="306" customWidth="1"/>
    <col min="13314" max="13314" width="23.140625" style="306" customWidth="1"/>
    <col min="13315" max="13319" width="7" style="306" customWidth="1"/>
    <col min="13320" max="13320" width="9" style="306" customWidth="1"/>
    <col min="13321" max="13565" width="11.42578125" style="306"/>
    <col min="13566" max="13566" width="0.140625" style="306" customWidth="1"/>
    <col min="13567" max="13567" width="2.7109375" style="306" customWidth="1"/>
    <col min="13568" max="13568" width="15.42578125" style="306" customWidth="1"/>
    <col min="13569" max="13569" width="1.28515625" style="306" customWidth="1"/>
    <col min="13570" max="13570" width="23.140625" style="306" customWidth="1"/>
    <col min="13571" max="13575" width="7" style="306" customWidth="1"/>
    <col min="13576" max="13576" width="9" style="306" customWidth="1"/>
    <col min="13577" max="13821" width="11.42578125" style="306"/>
    <col min="13822" max="13822" width="0.140625" style="306" customWidth="1"/>
    <col min="13823" max="13823" width="2.7109375" style="306" customWidth="1"/>
    <col min="13824" max="13824" width="15.42578125" style="306" customWidth="1"/>
    <col min="13825" max="13825" width="1.28515625" style="306" customWidth="1"/>
    <col min="13826" max="13826" width="23.140625" style="306" customWidth="1"/>
    <col min="13827" max="13831" width="7" style="306" customWidth="1"/>
    <col min="13832" max="13832" width="9" style="306" customWidth="1"/>
    <col min="13833" max="14077" width="11.42578125" style="306"/>
    <col min="14078" max="14078" width="0.140625" style="306" customWidth="1"/>
    <col min="14079" max="14079" width="2.7109375" style="306" customWidth="1"/>
    <col min="14080" max="14080" width="15.42578125" style="306" customWidth="1"/>
    <col min="14081" max="14081" width="1.28515625" style="306" customWidth="1"/>
    <col min="14082" max="14082" width="23.140625" style="306" customWidth="1"/>
    <col min="14083" max="14087" width="7" style="306" customWidth="1"/>
    <col min="14088" max="14088" width="9" style="306" customWidth="1"/>
    <col min="14089" max="14333" width="11.42578125" style="306"/>
    <col min="14334" max="14334" width="0.140625" style="306" customWidth="1"/>
    <col min="14335" max="14335" width="2.7109375" style="306" customWidth="1"/>
    <col min="14336" max="14336" width="15.42578125" style="306" customWidth="1"/>
    <col min="14337" max="14337" width="1.28515625" style="306" customWidth="1"/>
    <col min="14338" max="14338" width="23.140625" style="306" customWidth="1"/>
    <col min="14339" max="14343" width="7" style="306" customWidth="1"/>
    <col min="14344" max="14344" width="9" style="306" customWidth="1"/>
    <col min="14345" max="14589" width="11.42578125" style="306"/>
    <col min="14590" max="14590" width="0.140625" style="306" customWidth="1"/>
    <col min="14591" max="14591" width="2.7109375" style="306" customWidth="1"/>
    <col min="14592" max="14592" width="15.42578125" style="306" customWidth="1"/>
    <col min="14593" max="14593" width="1.28515625" style="306" customWidth="1"/>
    <col min="14594" max="14594" width="23.140625" style="306" customWidth="1"/>
    <col min="14595" max="14599" width="7" style="306" customWidth="1"/>
    <col min="14600" max="14600" width="9" style="306" customWidth="1"/>
    <col min="14601" max="14845" width="11.42578125" style="306"/>
    <col min="14846" max="14846" width="0.140625" style="306" customWidth="1"/>
    <col min="14847" max="14847" width="2.7109375" style="306" customWidth="1"/>
    <col min="14848" max="14848" width="15.42578125" style="306" customWidth="1"/>
    <col min="14849" max="14849" width="1.28515625" style="306" customWidth="1"/>
    <col min="14850" max="14850" width="23.140625" style="306" customWidth="1"/>
    <col min="14851" max="14855" width="7" style="306" customWidth="1"/>
    <col min="14856" max="14856" width="9" style="306" customWidth="1"/>
    <col min="14857" max="15101" width="11.42578125" style="306"/>
    <col min="15102" max="15102" width="0.140625" style="306" customWidth="1"/>
    <col min="15103" max="15103" width="2.7109375" style="306" customWidth="1"/>
    <col min="15104" max="15104" width="15.42578125" style="306" customWidth="1"/>
    <col min="15105" max="15105" width="1.28515625" style="306" customWidth="1"/>
    <col min="15106" max="15106" width="23.140625" style="306" customWidth="1"/>
    <col min="15107" max="15111" width="7" style="306" customWidth="1"/>
    <col min="15112" max="15112" width="9" style="306" customWidth="1"/>
    <col min="15113" max="15357" width="11.42578125" style="306"/>
    <col min="15358" max="15358" width="0.140625" style="306" customWidth="1"/>
    <col min="15359" max="15359" width="2.7109375" style="306" customWidth="1"/>
    <col min="15360" max="15360" width="15.42578125" style="306" customWidth="1"/>
    <col min="15361" max="15361" width="1.28515625" style="306" customWidth="1"/>
    <col min="15362" max="15362" width="23.140625" style="306" customWidth="1"/>
    <col min="15363" max="15367" width="7" style="306" customWidth="1"/>
    <col min="15368" max="15368" width="9" style="306" customWidth="1"/>
    <col min="15369" max="15613" width="11.42578125" style="306"/>
    <col min="15614" max="15614" width="0.140625" style="306" customWidth="1"/>
    <col min="15615" max="15615" width="2.7109375" style="306" customWidth="1"/>
    <col min="15616" max="15616" width="15.42578125" style="306" customWidth="1"/>
    <col min="15617" max="15617" width="1.28515625" style="306" customWidth="1"/>
    <col min="15618" max="15618" width="23.140625" style="306" customWidth="1"/>
    <col min="15619" max="15623" width="7" style="306" customWidth="1"/>
    <col min="15624" max="15624" width="9" style="306" customWidth="1"/>
    <col min="15625" max="15869" width="11.42578125" style="306"/>
    <col min="15870" max="15870" width="0.140625" style="306" customWidth="1"/>
    <col min="15871" max="15871" width="2.7109375" style="306" customWidth="1"/>
    <col min="15872" max="15872" width="15.42578125" style="306" customWidth="1"/>
    <col min="15873" max="15873" width="1.28515625" style="306" customWidth="1"/>
    <col min="15874" max="15874" width="23.140625" style="306" customWidth="1"/>
    <col min="15875" max="15879" width="7" style="306" customWidth="1"/>
    <col min="15880" max="15880" width="9" style="306" customWidth="1"/>
    <col min="15881" max="16125" width="11.42578125" style="306"/>
    <col min="16126" max="16126" width="0.140625" style="306" customWidth="1"/>
    <col min="16127" max="16127" width="2.7109375" style="306" customWidth="1"/>
    <col min="16128" max="16128" width="15.42578125" style="306" customWidth="1"/>
    <col min="16129" max="16129" width="1.28515625" style="306" customWidth="1"/>
    <col min="16130" max="16130" width="23.140625" style="306" customWidth="1"/>
    <col min="16131" max="16135" width="7" style="306" customWidth="1"/>
    <col min="16136" max="16136" width="9" style="306" customWidth="1"/>
    <col min="16137" max="16384" width="11.42578125" style="306"/>
  </cols>
  <sheetData>
    <row r="1" spans="1:15" ht="0.75" customHeight="1">
      <c r="E1" s="32"/>
      <c r="F1" s="32"/>
      <c r="G1" s="32"/>
      <c r="H1" s="32"/>
      <c r="I1" s="32"/>
      <c r="J1" s="32"/>
      <c r="K1" s="32"/>
    </row>
    <row r="2" spans="1:15" s="32" customFormat="1" ht="21" customHeight="1">
      <c r="E2" s="15"/>
      <c r="F2" s="15"/>
      <c r="G2" s="15"/>
      <c r="K2" s="528" t="s">
        <v>50</v>
      </c>
    </row>
    <row r="3" spans="1:15" s="32" customFormat="1" ht="15" customHeight="1">
      <c r="E3" s="15"/>
      <c r="F3" s="15"/>
      <c r="G3" s="15"/>
      <c r="K3" s="527" t="s">
        <v>176</v>
      </c>
    </row>
    <row r="4" spans="1:15" s="25" customFormat="1" ht="20.25" customHeight="1">
      <c r="B4" s="16"/>
      <c r="C4" s="6" t="str">
        <f>Indice!C4</f>
        <v>Producción de energía eléctrica</v>
      </c>
    </row>
    <row r="5" spans="1:15" s="25" customFormat="1" ht="12.75" customHeight="1">
      <c r="B5" s="16"/>
      <c r="C5" s="7"/>
    </row>
    <row r="6" spans="1:15" s="25" customFormat="1" ht="13.5" customHeight="1">
      <c r="B6" s="16"/>
      <c r="C6" s="12"/>
      <c r="D6" s="33"/>
      <c r="E6" s="33"/>
      <c r="F6" s="33"/>
      <c r="G6" s="33"/>
      <c r="M6" s="541"/>
      <c r="N6" s="541"/>
      <c r="O6" s="541"/>
    </row>
    <row r="7" spans="1:15" s="541" customFormat="1" ht="12.75" customHeight="1">
      <c r="A7" s="25"/>
      <c r="B7" s="16"/>
      <c r="C7" s="1086" t="s">
        <v>611</v>
      </c>
      <c r="D7" s="33"/>
      <c r="E7" s="547"/>
      <c r="F7" s="117">
        <v>2011</v>
      </c>
      <c r="G7" s="117">
        <v>2012</v>
      </c>
      <c r="H7" s="117">
        <v>2013</v>
      </c>
      <c r="I7" s="117">
        <v>2014</v>
      </c>
      <c r="J7" s="117">
        <v>2015</v>
      </c>
      <c r="K7" s="117" t="s">
        <v>177</v>
      </c>
    </row>
    <row r="8" spans="1:15" s="541" customFormat="1" ht="12.75" customHeight="1">
      <c r="A8" s="25"/>
      <c r="B8" s="16"/>
      <c r="C8" s="1086"/>
      <c r="D8" s="33"/>
      <c r="E8" s="848" t="s">
        <v>317</v>
      </c>
      <c r="F8" s="853">
        <f>'Data 3'!H7</f>
        <v>1.674353</v>
      </c>
      <c r="G8" s="853">
        <f>'Data 3'!H25</f>
        <v>1.786623000000001</v>
      </c>
      <c r="H8" s="853">
        <f>'Data 3'!H43</f>
        <v>3.0447860000000011</v>
      </c>
      <c r="I8" s="853">
        <f>'Data 3'!H61</f>
        <v>3.4790210000000004</v>
      </c>
      <c r="J8" s="854">
        <f>'Data 3'!H80</f>
        <v>3.5851999999999999</v>
      </c>
      <c r="K8" s="855">
        <f t="shared" ref="K8:K15" si="0">((J8/I8)-1)*100</f>
        <v>3.0519792780784982</v>
      </c>
      <c r="M8" s="537"/>
      <c r="N8" s="537"/>
    </row>
    <row r="9" spans="1:15" s="541" customFormat="1" ht="12.75" customHeight="1">
      <c r="A9" s="25"/>
      <c r="B9" s="16"/>
      <c r="C9" s="1086"/>
      <c r="D9" s="33"/>
      <c r="E9" s="848" t="s">
        <v>4</v>
      </c>
      <c r="F9" s="853">
        <f>'Data 3'!H8</f>
        <v>2764.8668510000007</v>
      </c>
      <c r="G9" s="853">
        <f>'Data 3'!H26</f>
        <v>2682.5315679999999</v>
      </c>
      <c r="H9" s="853">
        <f>'Data 3'!H44</f>
        <v>2350.6807719999997</v>
      </c>
      <c r="I9" s="853">
        <f>'Data 3'!H62</f>
        <v>2187.6258039999998</v>
      </c>
      <c r="J9" s="854">
        <f>'Data 3'!H81</f>
        <v>1865.2688719999999</v>
      </c>
      <c r="K9" s="855">
        <f t="shared" si="0"/>
        <v>-14.73546944868639</v>
      </c>
      <c r="M9" s="537"/>
      <c r="N9" s="537"/>
    </row>
    <row r="10" spans="1:15" s="541" customFormat="1" ht="12.75" customHeight="1">
      <c r="A10" s="25"/>
      <c r="B10" s="16"/>
      <c r="C10" s="1086"/>
      <c r="D10" s="33"/>
      <c r="E10" s="849" t="s">
        <v>523</v>
      </c>
      <c r="F10" s="594">
        <f>'Data 3'!H9</f>
        <v>3497.1204849999999</v>
      </c>
      <c r="G10" s="594">
        <f>'Data 3'!H27</f>
        <v>3471.2750800000017</v>
      </c>
      <c r="H10" s="594">
        <f>'Data 3'!H45</f>
        <v>3225.6858610000004</v>
      </c>
      <c r="I10" s="594">
        <f>'Data 3'!H63</f>
        <v>3228.6884080000013</v>
      </c>
      <c r="J10" s="594">
        <f>'Data 3'!H82</f>
        <v>3346.4017239999994</v>
      </c>
      <c r="K10" s="856">
        <f t="shared" si="0"/>
        <v>3.6458555650130009</v>
      </c>
      <c r="M10" s="537"/>
      <c r="N10" s="537"/>
    </row>
    <row r="11" spans="1:15" s="541" customFormat="1" ht="12.75" customHeight="1">
      <c r="A11" s="25"/>
      <c r="B11" s="16"/>
      <c r="C11" s="494" t="s">
        <v>524</v>
      </c>
      <c r="D11" s="33"/>
      <c r="E11" s="850" t="s">
        <v>330</v>
      </c>
      <c r="F11" s="594">
        <f>'Data 3'!H10</f>
        <v>880.77529900000036</v>
      </c>
      <c r="G11" s="594">
        <f>'Data 3'!H28</f>
        <v>932.18812499999967</v>
      </c>
      <c r="H11" s="594">
        <f>'Data 3'!H46</f>
        <v>876.16854499999977</v>
      </c>
      <c r="I11" s="594">
        <f>'Data 3'!H64</f>
        <v>946.30791100000022</v>
      </c>
      <c r="J11" s="594">
        <f>'Data 3'!H83</f>
        <v>914.3537630000003</v>
      </c>
      <c r="K11" s="856">
        <f t="shared" si="0"/>
        <v>-3.3767178344977333</v>
      </c>
      <c r="M11" s="537"/>
      <c r="N11" s="537"/>
    </row>
    <row r="12" spans="1:15" s="541" customFormat="1" ht="12.75" customHeight="1">
      <c r="A12" s="25"/>
      <c r="B12" s="16"/>
      <c r="C12" s="130"/>
      <c r="D12" s="33"/>
      <c r="E12" s="850" t="s">
        <v>331</v>
      </c>
      <c r="F12" s="594">
        <f>'Data 3'!H11</f>
        <v>2637.8192429999999</v>
      </c>
      <c r="G12" s="594">
        <f>'Data 3'!H29</f>
        <v>2685.9388030000009</v>
      </c>
      <c r="H12" s="594">
        <f>'Data 3'!H47</f>
        <v>2465.0495529999998</v>
      </c>
      <c r="I12" s="594">
        <f>'Data 3'!H65</f>
        <v>2074.036071999999</v>
      </c>
      <c r="J12" s="594">
        <f>'Data 3'!H84</f>
        <v>2225.3135290000009</v>
      </c>
      <c r="K12" s="856">
        <f t="shared" si="0"/>
        <v>7.2938681753073276</v>
      </c>
      <c r="M12" s="537"/>
      <c r="N12" s="537"/>
    </row>
    <row r="13" spans="1:15" s="541" customFormat="1" ht="12.75" customHeight="1">
      <c r="A13" s="25"/>
      <c r="B13" s="16"/>
      <c r="D13" s="33"/>
      <c r="E13" s="848" t="s">
        <v>610</v>
      </c>
      <c r="F13" s="853">
        <f>SUM(F10:F12)</f>
        <v>7015.7150270000002</v>
      </c>
      <c r="G13" s="853">
        <f t="shared" ref="G13:J13" si="1">SUM(G10:G12)</f>
        <v>7089.4020080000028</v>
      </c>
      <c r="H13" s="853">
        <f t="shared" si="1"/>
        <v>6566.9039590000002</v>
      </c>
      <c r="I13" s="853">
        <f t="shared" si="1"/>
        <v>6249.0323910000006</v>
      </c>
      <c r="J13" s="853">
        <f t="shared" si="1"/>
        <v>6486.0690160000004</v>
      </c>
      <c r="K13" s="855">
        <f t="shared" si="0"/>
        <v>3.7931732493719394</v>
      </c>
      <c r="M13" s="537"/>
      <c r="N13" s="537"/>
    </row>
    <row r="14" spans="1:15" s="541" customFormat="1" ht="12.75" customHeight="1">
      <c r="A14" s="25"/>
      <c r="B14" s="16"/>
      <c r="D14" s="33"/>
      <c r="E14" s="848" t="s">
        <v>572</v>
      </c>
      <c r="F14" s="853">
        <f>'Data 3'!H13</f>
        <v>4245.6136230000011</v>
      </c>
      <c r="G14" s="853">
        <f>'Data 3'!H31</f>
        <v>3768.3318940000008</v>
      </c>
      <c r="H14" s="853">
        <f>'Data 3'!H49</f>
        <v>3466.2558519999998</v>
      </c>
      <c r="I14" s="853">
        <f>'Data 3'!H67</f>
        <v>3738.3736479999993</v>
      </c>
      <c r="J14" s="853">
        <f>'Data 3'!H86</f>
        <v>4022.2815310000033</v>
      </c>
      <c r="K14" s="855">
        <f t="shared" si="0"/>
        <v>7.5944223272569999</v>
      </c>
      <c r="M14" s="537"/>
      <c r="N14" s="537"/>
    </row>
    <row r="15" spans="1:15" s="541" customFormat="1" ht="12.75" customHeight="1">
      <c r="A15" s="25"/>
      <c r="B15" s="16"/>
      <c r="D15" s="33"/>
      <c r="E15" s="848" t="s">
        <v>620</v>
      </c>
      <c r="F15" s="853">
        <f>'Data 3'!H14</f>
        <v>8.7246810000000004</v>
      </c>
      <c r="G15" s="853">
        <f>'Data 3'!H32</f>
        <v>8.8097250000000003</v>
      </c>
      <c r="H15" s="853">
        <f>'Data 3'!H50</f>
        <v>6.9008020000000005</v>
      </c>
      <c r="I15" s="853">
        <f>'Data 3'!H68</f>
        <v>7.695201</v>
      </c>
      <c r="J15" s="853">
        <f>'Data 3'!H87</f>
        <v>10.581854999999999</v>
      </c>
      <c r="K15" s="855">
        <f t="shared" si="0"/>
        <v>37.512392463822565</v>
      </c>
      <c r="M15" s="537"/>
      <c r="N15" s="537"/>
    </row>
    <row r="16" spans="1:15" s="541" customFormat="1" ht="12.75" customHeight="1">
      <c r="A16" s="25"/>
      <c r="B16" s="16"/>
      <c r="C16" s="551"/>
      <c r="D16" s="33"/>
      <c r="E16" s="848" t="s">
        <v>318</v>
      </c>
      <c r="F16" s="854" t="s">
        <v>59</v>
      </c>
      <c r="G16" s="854" t="s">
        <v>59</v>
      </c>
      <c r="H16" s="854" t="s">
        <v>59</v>
      </c>
      <c r="I16" s="853">
        <f>'Data 3'!H69</f>
        <v>1.0718610000000002</v>
      </c>
      <c r="J16" s="853">
        <f>'Data 3'!H88</f>
        <v>8.5570660000000025</v>
      </c>
      <c r="K16" s="854" t="s">
        <v>59</v>
      </c>
      <c r="M16" s="537"/>
      <c r="N16" s="537"/>
    </row>
    <row r="17" spans="1:14" s="541" customFormat="1" ht="12.75" customHeight="1">
      <c r="A17" s="32"/>
      <c r="B17" s="32"/>
      <c r="C17" s="32"/>
      <c r="D17" s="32"/>
      <c r="E17" s="848" t="s">
        <v>319</v>
      </c>
      <c r="F17" s="853">
        <f>'Data 3'!H15</f>
        <v>359.98399999999998</v>
      </c>
      <c r="G17" s="853">
        <f>'Data 3'!H33</f>
        <v>368.27278900000027</v>
      </c>
      <c r="H17" s="853">
        <f>'Data 3'!H51</f>
        <v>368.89429800000016</v>
      </c>
      <c r="I17" s="853">
        <f>'Data 3'!H70</f>
        <v>395.803</v>
      </c>
      <c r="J17" s="853">
        <f>'Data 3'!H89</f>
        <v>402.20205200000004</v>
      </c>
      <c r="K17" s="855">
        <f>((J17/I17)-1)*100</f>
        <v>1.6167265028309563</v>
      </c>
      <c r="M17" s="537"/>
      <c r="N17" s="537"/>
    </row>
    <row r="18" spans="1:14" s="541" customFormat="1" ht="12.75" customHeight="1">
      <c r="A18" s="32"/>
      <c r="B18" s="32"/>
      <c r="C18" s="32"/>
      <c r="D18" s="32"/>
      <c r="E18" s="848" t="s">
        <v>320</v>
      </c>
      <c r="F18" s="853">
        <f>'Data 3'!H16</f>
        <v>333.43200000000002</v>
      </c>
      <c r="G18" s="853">
        <f>'Data 3'!H34</f>
        <v>372.18900000000002</v>
      </c>
      <c r="H18" s="853">
        <f>'Data 3'!H52</f>
        <v>408.88100000000003</v>
      </c>
      <c r="I18" s="853">
        <f>'Data 3'!H71</f>
        <v>405.14899999999994</v>
      </c>
      <c r="J18" s="853">
        <f>'Data 3'!H90</f>
        <v>397.53516100000002</v>
      </c>
      <c r="K18" s="855">
        <f>((J18/I18)-1)*100</f>
        <v>-1.8792688615792974</v>
      </c>
      <c r="M18" s="537"/>
      <c r="N18" s="537"/>
    </row>
    <row r="19" spans="1:14" s="541" customFormat="1" ht="12.75" customHeight="1">
      <c r="A19" s="32"/>
      <c r="B19" s="32"/>
      <c r="C19" s="32"/>
      <c r="D19" s="32"/>
      <c r="E19" s="619" t="s">
        <v>482</v>
      </c>
      <c r="F19" s="853">
        <f>'Data 3'!H17</f>
        <v>33.148362999999996</v>
      </c>
      <c r="G19" s="853">
        <f>'Data 3'!H35</f>
        <v>8.6194539999999975</v>
      </c>
      <c r="H19" s="853">
        <f>'Data 3'!H53</f>
        <v>9.1300729999999941</v>
      </c>
      <c r="I19" s="853">
        <f>'Data 3'!H72</f>
        <v>10.750722</v>
      </c>
      <c r="J19" s="853">
        <f>'Data 3'!H91</f>
        <v>10.026926</v>
      </c>
      <c r="K19" s="855">
        <f>((J19/I19)-1)*100</f>
        <v>-6.7325338707484033</v>
      </c>
      <c r="M19" s="537"/>
      <c r="N19" s="537"/>
    </row>
    <row r="20" spans="1:14" s="541" customFormat="1" ht="12.75" customHeight="1">
      <c r="A20" s="32"/>
      <c r="B20" s="32"/>
      <c r="C20" s="32"/>
      <c r="D20" s="32"/>
      <c r="E20" s="619" t="s">
        <v>349</v>
      </c>
      <c r="F20" s="853">
        <f>'Data 3'!H18</f>
        <v>267.78399999999999</v>
      </c>
      <c r="G20" s="853">
        <f>'Data 3'!H36</f>
        <v>274.38500000000005</v>
      </c>
      <c r="H20" s="853">
        <f>'Data 3'!H54</f>
        <v>259.654</v>
      </c>
      <c r="I20" s="853">
        <f>'Data 3'!H73</f>
        <v>290.28800000000001</v>
      </c>
      <c r="J20" s="853">
        <f>'Data 3'!H92</f>
        <v>31.550159999999998</v>
      </c>
      <c r="K20" s="855">
        <f>((J20/I20)-1)*100</f>
        <v>-89.13142809899135</v>
      </c>
      <c r="M20" s="537"/>
      <c r="N20" s="537"/>
    </row>
    <row r="21" spans="1:14" s="541" customFormat="1" ht="12.75" customHeight="1">
      <c r="A21" s="32"/>
      <c r="B21" s="32"/>
      <c r="C21" s="32"/>
      <c r="D21" s="32"/>
      <c r="E21" s="619" t="s">
        <v>350</v>
      </c>
      <c r="F21" s="854" t="s">
        <v>59</v>
      </c>
      <c r="G21" s="854" t="s">
        <v>59</v>
      </c>
      <c r="H21" s="854" t="s">
        <v>59</v>
      </c>
      <c r="I21" s="854" t="s">
        <v>59</v>
      </c>
      <c r="J21" s="853">
        <f>'Data 3'!H93</f>
        <v>310.78800000000001</v>
      </c>
      <c r="K21" s="854" t="s">
        <v>59</v>
      </c>
      <c r="M21" s="537"/>
      <c r="N21" s="537"/>
    </row>
    <row r="22" spans="1:14" s="541" customFormat="1" ht="12.75" customHeight="1">
      <c r="A22" s="32"/>
      <c r="B22" s="32"/>
      <c r="C22" s="32"/>
      <c r="D22" s="32"/>
      <c r="E22" s="851" t="s">
        <v>343</v>
      </c>
      <c r="F22" s="639">
        <f>SUM(F8:F9,F13:F21)</f>
        <v>15030.942898000003</v>
      </c>
      <c r="G22" s="639">
        <f>SUM(G8:G9,G13:G21)</f>
        <v>14574.328061000004</v>
      </c>
      <c r="H22" s="639">
        <f>SUM(H8:H9,H13:H21)</f>
        <v>13440.345541999999</v>
      </c>
      <c r="I22" s="639">
        <f>SUM(I8:I9,I13:I21)</f>
        <v>13289.268648000001</v>
      </c>
      <c r="J22" s="639">
        <f>SUM(J8:J9,J13:J21)</f>
        <v>13548.445839000005</v>
      </c>
      <c r="K22" s="857">
        <f>((J22/I22)-1)*100</f>
        <v>1.950274299248278</v>
      </c>
      <c r="M22" s="537"/>
      <c r="N22" s="537"/>
    </row>
    <row r="23" spans="1:14" s="541" customFormat="1" ht="12.75" customHeight="1">
      <c r="A23" s="32"/>
      <c r="B23" s="32"/>
      <c r="C23" s="32"/>
      <c r="D23" s="32"/>
      <c r="E23" s="848" t="s">
        <v>351</v>
      </c>
      <c r="F23" s="858">
        <f>'Data 3'!H20</f>
        <v>0.47640899999999992</v>
      </c>
      <c r="G23" s="858">
        <f>'Data 3'!H38</f>
        <v>570.24920300000008</v>
      </c>
      <c r="H23" s="858">
        <f>'Data 3'!H56</f>
        <v>1268.5085999999999</v>
      </c>
      <c r="I23" s="858">
        <f>'Data 3'!H75</f>
        <v>1298.2574659999998</v>
      </c>
      <c r="J23" s="640">
        <f>'Data 3'!H95</f>
        <v>1335.791802</v>
      </c>
      <c r="K23" s="859">
        <f>((J23/I23)-1)*100</f>
        <v>2.8911319197451268</v>
      </c>
      <c r="M23" s="537"/>
      <c r="N23" s="537"/>
    </row>
    <row r="24" spans="1:14" s="541" customFormat="1" ht="16.149999999999999" customHeight="1">
      <c r="A24" s="32"/>
      <c r="B24" s="32"/>
      <c r="C24" s="32"/>
      <c r="D24" s="32"/>
      <c r="E24" s="597" t="s">
        <v>49</v>
      </c>
      <c r="F24" s="639">
        <f>SUM(F22:F23)</f>
        <v>15031.419307000004</v>
      </c>
      <c r="G24" s="639">
        <f>SUM(G22:G23)</f>
        <v>15144.577264000003</v>
      </c>
      <c r="H24" s="639">
        <f>SUM(H22:H23)</f>
        <v>14708.854141999998</v>
      </c>
      <c r="I24" s="639">
        <f>SUM(I22:I23)</f>
        <v>14587.526114</v>
      </c>
      <c r="J24" s="639">
        <f>SUM(J22:J23)</f>
        <v>14884.237641000005</v>
      </c>
      <c r="K24" s="857">
        <f>((J24/I24)-1)*100</f>
        <v>2.0340085404559671</v>
      </c>
      <c r="M24" s="537"/>
      <c r="N24" s="537"/>
    </row>
    <row r="25" spans="1:14" s="541" customFormat="1">
      <c r="A25" s="32"/>
      <c r="B25" s="32"/>
      <c r="C25" s="32"/>
      <c r="D25" s="32"/>
      <c r="E25" s="1088" t="s">
        <v>354</v>
      </c>
      <c r="F25" s="1088"/>
      <c r="G25" s="1088"/>
      <c r="H25" s="1088"/>
      <c r="I25" s="1088"/>
      <c r="J25" s="1088"/>
      <c r="K25" s="1088"/>
    </row>
    <row r="26" spans="1:14" s="541" customFormat="1" ht="22.5" customHeight="1">
      <c r="A26" s="32"/>
      <c r="B26" s="32"/>
      <c r="D26" s="557"/>
      <c r="E26" s="1112" t="s">
        <v>612</v>
      </c>
      <c r="F26" s="1113"/>
      <c r="G26" s="1113"/>
      <c r="H26" s="1113"/>
      <c r="I26" s="1113"/>
      <c r="J26" s="1113"/>
      <c r="K26" s="1113"/>
    </row>
    <row r="27" spans="1:14" s="541" customFormat="1" ht="24.75" customHeight="1">
      <c r="A27" s="32"/>
      <c r="B27" s="32"/>
      <c r="D27" s="557"/>
      <c r="E27" s="1114" t="s">
        <v>362</v>
      </c>
      <c r="F27" s="1114"/>
      <c r="G27" s="1114"/>
      <c r="H27" s="1114"/>
      <c r="I27" s="1114"/>
      <c r="J27" s="1114"/>
      <c r="K27" s="1114"/>
    </row>
    <row r="28" spans="1:14" s="541" customFormat="1" ht="12.75">
      <c r="A28" s="32"/>
      <c r="B28" s="32"/>
      <c r="D28" s="557"/>
      <c r="E28" s="1114" t="s">
        <v>613</v>
      </c>
      <c r="F28" s="1114"/>
      <c r="G28" s="1114"/>
      <c r="H28" s="1114"/>
      <c r="I28" s="1114"/>
      <c r="J28" s="1114"/>
      <c r="K28" s="1114"/>
    </row>
    <row r="29" spans="1:14" s="541" customFormat="1" ht="12.75">
      <c r="A29" s="32"/>
      <c r="B29" s="32"/>
      <c r="D29" s="557"/>
      <c r="E29" s="1067" t="s">
        <v>363</v>
      </c>
      <c r="F29" s="1067"/>
      <c r="G29" s="1067"/>
      <c r="H29" s="1067"/>
      <c r="I29" s="1067"/>
      <c r="J29" s="1067"/>
      <c r="K29" s="1067"/>
    </row>
    <row r="30" spans="1:14" ht="12.75">
      <c r="C30" s="557"/>
      <c r="D30" s="557"/>
      <c r="E30" s="1069" t="s">
        <v>407</v>
      </c>
      <c r="F30" s="1069"/>
      <c r="G30" s="1069"/>
      <c r="H30" s="1069"/>
      <c r="I30" s="1069"/>
      <c r="J30" s="1069"/>
      <c r="K30" s="1069"/>
    </row>
    <row r="31" spans="1:14" ht="23.25" customHeight="1">
      <c r="C31" s="557"/>
      <c r="D31" s="557"/>
      <c r="E31" s="1067" t="s">
        <v>614</v>
      </c>
      <c r="F31" s="1067"/>
      <c r="G31" s="1067"/>
      <c r="H31" s="1067"/>
      <c r="I31" s="1067"/>
      <c r="J31" s="1067"/>
      <c r="K31" s="1067"/>
    </row>
    <row r="32" spans="1:14" ht="12.75" customHeight="1">
      <c r="E32" s="558"/>
      <c r="F32" s="559"/>
      <c r="G32" s="559"/>
      <c r="H32" s="559"/>
      <c r="I32" s="559"/>
      <c r="J32" s="559"/>
      <c r="K32" s="558"/>
    </row>
    <row r="33" spans="5:11" ht="12.75" customHeight="1">
      <c r="F33" s="558"/>
      <c r="G33" s="558"/>
      <c r="H33" s="558"/>
      <c r="I33" s="558"/>
      <c r="J33" s="558"/>
      <c r="K33" s="558"/>
    </row>
    <row r="34" spans="5:11" ht="12.75" customHeight="1">
      <c r="I34" s="560"/>
      <c r="J34" s="553"/>
      <c r="K34" s="561"/>
    </row>
    <row r="42" spans="5:11">
      <c r="E42" s="582"/>
      <c r="F42" s="582"/>
      <c r="G42" s="582"/>
      <c r="H42" s="582"/>
      <c r="I42" s="582"/>
      <c r="J42" s="582"/>
      <c r="K42" s="582"/>
    </row>
  </sheetData>
  <mergeCells count="8">
    <mergeCell ref="C7:C10"/>
    <mergeCell ref="E30:K30"/>
    <mergeCell ref="E29:K29"/>
    <mergeCell ref="E31:K31"/>
    <mergeCell ref="E25:K25"/>
    <mergeCell ref="E26:K26"/>
    <mergeCell ref="E27:K27"/>
    <mergeCell ref="E28:K28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39370078740157483" header="0" footer="0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C1:W35"/>
  <sheetViews>
    <sheetView showGridLines="0" showRowColHeaders="0" zoomScaleNormal="100" workbookViewId="0"/>
  </sheetViews>
  <sheetFormatPr baseColWidth="10" defaultRowHeight="11.25"/>
  <cols>
    <col min="1" max="1" width="0.140625" style="280" customWidth="1"/>
    <col min="2" max="2" width="2.7109375" style="280" customWidth="1"/>
    <col min="3" max="3" width="23.7109375" style="280" customWidth="1"/>
    <col min="4" max="4" width="1.28515625" style="280" customWidth="1"/>
    <col min="5" max="5" width="28.5703125" style="280" customWidth="1"/>
    <col min="6" max="15" width="7.7109375" style="280" customWidth="1"/>
    <col min="16" max="20" width="11.42578125" style="280"/>
    <col min="21" max="21" width="12.28515625" style="280" bestFit="1" customWidth="1"/>
    <col min="22" max="256" width="11.42578125" style="280"/>
    <col min="257" max="257" width="0.140625" style="280" customWidth="1"/>
    <col min="258" max="258" width="2.7109375" style="280" customWidth="1"/>
    <col min="259" max="259" width="15.42578125" style="280" customWidth="1"/>
    <col min="260" max="260" width="1.28515625" style="280" customWidth="1"/>
    <col min="261" max="261" width="28.5703125" style="280" customWidth="1"/>
    <col min="262" max="270" width="7" style="280" customWidth="1"/>
    <col min="271" max="271" width="6.140625" style="280" customWidth="1"/>
    <col min="272" max="512" width="11.42578125" style="280"/>
    <col min="513" max="513" width="0.140625" style="280" customWidth="1"/>
    <col min="514" max="514" width="2.7109375" style="280" customWidth="1"/>
    <col min="515" max="515" width="15.42578125" style="280" customWidth="1"/>
    <col min="516" max="516" width="1.28515625" style="280" customWidth="1"/>
    <col min="517" max="517" width="28.5703125" style="280" customWidth="1"/>
    <col min="518" max="526" width="7" style="280" customWidth="1"/>
    <col min="527" max="527" width="6.140625" style="280" customWidth="1"/>
    <col min="528" max="768" width="11.42578125" style="280"/>
    <col min="769" max="769" width="0.140625" style="280" customWidth="1"/>
    <col min="770" max="770" width="2.7109375" style="280" customWidth="1"/>
    <col min="771" max="771" width="15.42578125" style="280" customWidth="1"/>
    <col min="772" max="772" width="1.28515625" style="280" customWidth="1"/>
    <col min="773" max="773" width="28.5703125" style="280" customWidth="1"/>
    <col min="774" max="782" width="7" style="280" customWidth="1"/>
    <col min="783" max="783" width="6.140625" style="280" customWidth="1"/>
    <col min="784" max="1024" width="11.42578125" style="280"/>
    <col min="1025" max="1025" width="0.140625" style="280" customWidth="1"/>
    <col min="1026" max="1026" width="2.7109375" style="280" customWidth="1"/>
    <col min="1027" max="1027" width="15.42578125" style="280" customWidth="1"/>
    <col min="1028" max="1028" width="1.28515625" style="280" customWidth="1"/>
    <col min="1029" max="1029" width="28.5703125" style="280" customWidth="1"/>
    <col min="1030" max="1038" width="7" style="280" customWidth="1"/>
    <col min="1039" max="1039" width="6.140625" style="280" customWidth="1"/>
    <col min="1040" max="1280" width="11.42578125" style="280"/>
    <col min="1281" max="1281" width="0.140625" style="280" customWidth="1"/>
    <col min="1282" max="1282" width="2.7109375" style="280" customWidth="1"/>
    <col min="1283" max="1283" width="15.42578125" style="280" customWidth="1"/>
    <col min="1284" max="1284" width="1.28515625" style="280" customWidth="1"/>
    <col min="1285" max="1285" width="28.5703125" style="280" customWidth="1"/>
    <col min="1286" max="1294" width="7" style="280" customWidth="1"/>
    <col min="1295" max="1295" width="6.140625" style="280" customWidth="1"/>
    <col min="1296" max="1536" width="11.42578125" style="280"/>
    <col min="1537" max="1537" width="0.140625" style="280" customWidth="1"/>
    <col min="1538" max="1538" width="2.7109375" style="280" customWidth="1"/>
    <col min="1539" max="1539" width="15.42578125" style="280" customWidth="1"/>
    <col min="1540" max="1540" width="1.28515625" style="280" customWidth="1"/>
    <col min="1541" max="1541" width="28.5703125" style="280" customWidth="1"/>
    <col min="1542" max="1550" width="7" style="280" customWidth="1"/>
    <col min="1551" max="1551" width="6.140625" style="280" customWidth="1"/>
    <col min="1552" max="1792" width="11.42578125" style="280"/>
    <col min="1793" max="1793" width="0.140625" style="280" customWidth="1"/>
    <col min="1794" max="1794" width="2.7109375" style="280" customWidth="1"/>
    <col min="1795" max="1795" width="15.42578125" style="280" customWidth="1"/>
    <col min="1796" max="1796" width="1.28515625" style="280" customWidth="1"/>
    <col min="1797" max="1797" width="28.5703125" style="280" customWidth="1"/>
    <col min="1798" max="1806" width="7" style="280" customWidth="1"/>
    <col min="1807" max="1807" width="6.140625" style="280" customWidth="1"/>
    <col min="1808" max="2048" width="11.42578125" style="280"/>
    <col min="2049" max="2049" width="0.140625" style="280" customWidth="1"/>
    <col min="2050" max="2050" width="2.7109375" style="280" customWidth="1"/>
    <col min="2051" max="2051" width="15.42578125" style="280" customWidth="1"/>
    <col min="2052" max="2052" width="1.28515625" style="280" customWidth="1"/>
    <col min="2053" max="2053" width="28.5703125" style="280" customWidth="1"/>
    <col min="2054" max="2062" width="7" style="280" customWidth="1"/>
    <col min="2063" max="2063" width="6.140625" style="280" customWidth="1"/>
    <col min="2064" max="2304" width="11.42578125" style="280"/>
    <col min="2305" max="2305" width="0.140625" style="280" customWidth="1"/>
    <col min="2306" max="2306" width="2.7109375" style="280" customWidth="1"/>
    <col min="2307" max="2307" width="15.42578125" style="280" customWidth="1"/>
    <col min="2308" max="2308" width="1.28515625" style="280" customWidth="1"/>
    <col min="2309" max="2309" width="28.5703125" style="280" customWidth="1"/>
    <col min="2310" max="2318" width="7" style="280" customWidth="1"/>
    <col min="2319" max="2319" width="6.140625" style="280" customWidth="1"/>
    <col min="2320" max="2560" width="11.42578125" style="280"/>
    <col min="2561" max="2561" width="0.140625" style="280" customWidth="1"/>
    <col min="2562" max="2562" width="2.7109375" style="280" customWidth="1"/>
    <col min="2563" max="2563" width="15.42578125" style="280" customWidth="1"/>
    <col min="2564" max="2564" width="1.28515625" style="280" customWidth="1"/>
    <col min="2565" max="2565" width="28.5703125" style="280" customWidth="1"/>
    <col min="2566" max="2574" width="7" style="280" customWidth="1"/>
    <col min="2575" max="2575" width="6.140625" style="280" customWidth="1"/>
    <col min="2576" max="2816" width="11.42578125" style="280"/>
    <col min="2817" max="2817" width="0.140625" style="280" customWidth="1"/>
    <col min="2818" max="2818" width="2.7109375" style="280" customWidth="1"/>
    <col min="2819" max="2819" width="15.42578125" style="280" customWidth="1"/>
    <col min="2820" max="2820" width="1.28515625" style="280" customWidth="1"/>
    <col min="2821" max="2821" width="28.5703125" style="280" customWidth="1"/>
    <col min="2822" max="2830" width="7" style="280" customWidth="1"/>
    <col min="2831" max="2831" width="6.140625" style="280" customWidth="1"/>
    <col min="2832" max="3072" width="11.42578125" style="280"/>
    <col min="3073" max="3073" width="0.140625" style="280" customWidth="1"/>
    <col min="3074" max="3074" width="2.7109375" style="280" customWidth="1"/>
    <col min="3075" max="3075" width="15.42578125" style="280" customWidth="1"/>
    <col min="3076" max="3076" width="1.28515625" style="280" customWidth="1"/>
    <col min="3077" max="3077" width="28.5703125" style="280" customWidth="1"/>
    <col min="3078" max="3086" width="7" style="280" customWidth="1"/>
    <col min="3087" max="3087" width="6.140625" style="280" customWidth="1"/>
    <col min="3088" max="3328" width="11.42578125" style="280"/>
    <col min="3329" max="3329" width="0.140625" style="280" customWidth="1"/>
    <col min="3330" max="3330" width="2.7109375" style="280" customWidth="1"/>
    <col min="3331" max="3331" width="15.42578125" style="280" customWidth="1"/>
    <col min="3332" max="3332" width="1.28515625" style="280" customWidth="1"/>
    <col min="3333" max="3333" width="28.5703125" style="280" customWidth="1"/>
    <col min="3334" max="3342" width="7" style="280" customWidth="1"/>
    <col min="3343" max="3343" width="6.140625" style="280" customWidth="1"/>
    <col min="3344" max="3584" width="11.42578125" style="280"/>
    <col min="3585" max="3585" width="0.140625" style="280" customWidth="1"/>
    <col min="3586" max="3586" width="2.7109375" style="280" customWidth="1"/>
    <col min="3587" max="3587" width="15.42578125" style="280" customWidth="1"/>
    <col min="3588" max="3588" width="1.28515625" style="280" customWidth="1"/>
    <col min="3589" max="3589" width="28.5703125" style="280" customWidth="1"/>
    <col min="3590" max="3598" width="7" style="280" customWidth="1"/>
    <col min="3599" max="3599" width="6.140625" style="280" customWidth="1"/>
    <col min="3600" max="3840" width="11.42578125" style="280"/>
    <col min="3841" max="3841" width="0.140625" style="280" customWidth="1"/>
    <col min="3842" max="3842" width="2.7109375" style="280" customWidth="1"/>
    <col min="3843" max="3843" width="15.42578125" style="280" customWidth="1"/>
    <col min="3844" max="3844" width="1.28515625" style="280" customWidth="1"/>
    <col min="3845" max="3845" width="28.5703125" style="280" customWidth="1"/>
    <col min="3846" max="3854" width="7" style="280" customWidth="1"/>
    <col min="3855" max="3855" width="6.140625" style="280" customWidth="1"/>
    <col min="3856" max="4096" width="11.42578125" style="280"/>
    <col min="4097" max="4097" width="0.140625" style="280" customWidth="1"/>
    <col min="4098" max="4098" width="2.7109375" style="280" customWidth="1"/>
    <col min="4099" max="4099" width="15.42578125" style="280" customWidth="1"/>
    <col min="4100" max="4100" width="1.28515625" style="280" customWidth="1"/>
    <col min="4101" max="4101" width="28.5703125" style="280" customWidth="1"/>
    <col min="4102" max="4110" width="7" style="280" customWidth="1"/>
    <col min="4111" max="4111" width="6.140625" style="280" customWidth="1"/>
    <col min="4112" max="4352" width="11.42578125" style="280"/>
    <col min="4353" max="4353" width="0.140625" style="280" customWidth="1"/>
    <col min="4354" max="4354" width="2.7109375" style="280" customWidth="1"/>
    <col min="4355" max="4355" width="15.42578125" style="280" customWidth="1"/>
    <col min="4356" max="4356" width="1.28515625" style="280" customWidth="1"/>
    <col min="4357" max="4357" width="28.5703125" style="280" customWidth="1"/>
    <col min="4358" max="4366" width="7" style="280" customWidth="1"/>
    <col min="4367" max="4367" width="6.140625" style="280" customWidth="1"/>
    <col min="4368" max="4608" width="11.42578125" style="280"/>
    <col min="4609" max="4609" width="0.140625" style="280" customWidth="1"/>
    <col min="4610" max="4610" width="2.7109375" style="280" customWidth="1"/>
    <col min="4611" max="4611" width="15.42578125" style="280" customWidth="1"/>
    <col min="4612" max="4612" width="1.28515625" style="280" customWidth="1"/>
    <col min="4613" max="4613" width="28.5703125" style="280" customWidth="1"/>
    <col min="4614" max="4622" width="7" style="280" customWidth="1"/>
    <col min="4623" max="4623" width="6.140625" style="280" customWidth="1"/>
    <col min="4624" max="4864" width="11.42578125" style="280"/>
    <col min="4865" max="4865" width="0.140625" style="280" customWidth="1"/>
    <col min="4866" max="4866" width="2.7109375" style="280" customWidth="1"/>
    <col min="4867" max="4867" width="15.42578125" style="280" customWidth="1"/>
    <col min="4868" max="4868" width="1.28515625" style="280" customWidth="1"/>
    <col min="4869" max="4869" width="28.5703125" style="280" customWidth="1"/>
    <col min="4870" max="4878" width="7" style="280" customWidth="1"/>
    <col min="4879" max="4879" width="6.140625" style="280" customWidth="1"/>
    <col min="4880" max="5120" width="11.42578125" style="280"/>
    <col min="5121" max="5121" width="0.140625" style="280" customWidth="1"/>
    <col min="5122" max="5122" width="2.7109375" style="280" customWidth="1"/>
    <col min="5123" max="5123" width="15.42578125" style="280" customWidth="1"/>
    <col min="5124" max="5124" width="1.28515625" style="280" customWidth="1"/>
    <col min="5125" max="5125" width="28.5703125" style="280" customWidth="1"/>
    <col min="5126" max="5134" width="7" style="280" customWidth="1"/>
    <col min="5135" max="5135" width="6.140625" style="280" customWidth="1"/>
    <col min="5136" max="5376" width="11.42578125" style="280"/>
    <col min="5377" max="5377" width="0.140625" style="280" customWidth="1"/>
    <col min="5378" max="5378" width="2.7109375" style="280" customWidth="1"/>
    <col min="5379" max="5379" width="15.42578125" style="280" customWidth="1"/>
    <col min="5380" max="5380" width="1.28515625" style="280" customWidth="1"/>
    <col min="5381" max="5381" width="28.5703125" style="280" customWidth="1"/>
    <col min="5382" max="5390" width="7" style="280" customWidth="1"/>
    <col min="5391" max="5391" width="6.140625" style="280" customWidth="1"/>
    <col min="5392" max="5632" width="11.42578125" style="280"/>
    <col min="5633" max="5633" width="0.140625" style="280" customWidth="1"/>
    <col min="5634" max="5634" width="2.7109375" style="280" customWidth="1"/>
    <col min="5635" max="5635" width="15.42578125" style="280" customWidth="1"/>
    <col min="5636" max="5636" width="1.28515625" style="280" customWidth="1"/>
    <col min="5637" max="5637" width="28.5703125" style="280" customWidth="1"/>
    <col min="5638" max="5646" width="7" style="280" customWidth="1"/>
    <col min="5647" max="5647" width="6.140625" style="280" customWidth="1"/>
    <col min="5648" max="5888" width="11.42578125" style="280"/>
    <col min="5889" max="5889" width="0.140625" style="280" customWidth="1"/>
    <col min="5890" max="5890" width="2.7109375" style="280" customWidth="1"/>
    <col min="5891" max="5891" width="15.42578125" style="280" customWidth="1"/>
    <col min="5892" max="5892" width="1.28515625" style="280" customWidth="1"/>
    <col min="5893" max="5893" width="28.5703125" style="280" customWidth="1"/>
    <col min="5894" max="5902" width="7" style="280" customWidth="1"/>
    <col min="5903" max="5903" width="6.140625" style="280" customWidth="1"/>
    <col min="5904" max="6144" width="11.42578125" style="280"/>
    <col min="6145" max="6145" width="0.140625" style="280" customWidth="1"/>
    <col min="6146" max="6146" width="2.7109375" style="280" customWidth="1"/>
    <col min="6147" max="6147" width="15.42578125" style="280" customWidth="1"/>
    <col min="6148" max="6148" width="1.28515625" style="280" customWidth="1"/>
    <col min="6149" max="6149" width="28.5703125" style="280" customWidth="1"/>
    <col min="6150" max="6158" width="7" style="280" customWidth="1"/>
    <col min="6159" max="6159" width="6.140625" style="280" customWidth="1"/>
    <col min="6160" max="6400" width="11.42578125" style="280"/>
    <col min="6401" max="6401" width="0.140625" style="280" customWidth="1"/>
    <col min="6402" max="6402" width="2.7109375" style="280" customWidth="1"/>
    <col min="6403" max="6403" width="15.42578125" style="280" customWidth="1"/>
    <col min="6404" max="6404" width="1.28515625" style="280" customWidth="1"/>
    <col min="6405" max="6405" width="28.5703125" style="280" customWidth="1"/>
    <col min="6406" max="6414" width="7" style="280" customWidth="1"/>
    <col min="6415" max="6415" width="6.140625" style="280" customWidth="1"/>
    <col min="6416" max="6656" width="11.42578125" style="280"/>
    <col min="6657" max="6657" width="0.140625" style="280" customWidth="1"/>
    <col min="6658" max="6658" width="2.7109375" style="280" customWidth="1"/>
    <col min="6659" max="6659" width="15.42578125" style="280" customWidth="1"/>
    <col min="6660" max="6660" width="1.28515625" style="280" customWidth="1"/>
    <col min="6661" max="6661" width="28.5703125" style="280" customWidth="1"/>
    <col min="6662" max="6670" width="7" style="280" customWidth="1"/>
    <col min="6671" max="6671" width="6.140625" style="280" customWidth="1"/>
    <col min="6672" max="6912" width="11.42578125" style="280"/>
    <col min="6913" max="6913" width="0.140625" style="280" customWidth="1"/>
    <col min="6914" max="6914" width="2.7109375" style="280" customWidth="1"/>
    <col min="6915" max="6915" width="15.42578125" style="280" customWidth="1"/>
    <col min="6916" max="6916" width="1.28515625" style="280" customWidth="1"/>
    <col min="6917" max="6917" width="28.5703125" style="280" customWidth="1"/>
    <col min="6918" max="6926" width="7" style="280" customWidth="1"/>
    <col min="6927" max="6927" width="6.140625" style="280" customWidth="1"/>
    <col min="6928" max="7168" width="11.42578125" style="280"/>
    <col min="7169" max="7169" width="0.140625" style="280" customWidth="1"/>
    <col min="7170" max="7170" width="2.7109375" style="280" customWidth="1"/>
    <col min="7171" max="7171" width="15.42578125" style="280" customWidth="1"/>
    <col min="7172" max="7172" width="1.28515625" style="280" customWidth="1"/>
    <col min="7173" max="7173" width="28.5703125" style="280" customWidth="1"/>
    <col min="7174" max="7182" width="7" style="280" customWidth="1"/>
    <col min="7183" max="7183" width="6.140625" style="280" customWidth="1"/>
    <col min="7184" max="7424" width="11.42578125" style="280"/>
    <col min="7425" max="7425" width="0.140625" style="280" customWidth="1"/>
    <col min="7426" max="7426" width="2.7109375" style="280" customWidth="1"/>
    <col min="7427" max="7427" width="15.42578125" style="280" customWidth="1"/>
    <col min="7428" max="7428" width="1.28515625" style="280" customWidth="1"/>
    <col min="7429" max="7429" width="28.5703125" style="280" customWidth="1"/>
    <col min="7430" max="7438" width="7" style="280" customWidth="1"/>
    <col min="7439" max="7439" width="6.140625" style="280" customWidth="1"/>
    <col min="7440" max="7680" width="11.42578125" style="280"/>
    <col min="7681" max="7681" width="0.140625" style="280" customWidth="1"/>
    <col min="7682" max="7682" width="2.7109375" style="280" customWidth="1"/>
    <col min="7683" max="7683" width="15.42578125" style="280" customWidth="1"/>
    <col min="7684" max="7684" width="1.28515625" style="280" customWidth="1"/>
    <col min="7685" max="7685" width="28.5703125" style="280" customWidth="1"/>
    <col min="7686" max="7694" width="7" style="280" customWidth="1"/>
    <col min="7695" max="7695" width="6.140625" style="280" customWidth="1"/>
    <col min="7696" max="7936" width="11.42578125" style="280"/>
    <col min="7937" max="7937" width="0.140625" style="280" customWidth="1"/>
    <col min="7938" max="7938" width="2.7109375" style="280" customWidth="1"/>
    <col min="7939" max="7939" width="15.42578125" style="280" customWidth="1"/>
    <col min="7940" max="7940" width="1.28515625" style="280" customWidth="1"/>
    <col min="7941" max="7941" width="28.5703125" style="280" customWidth="1"/>
    <col min="7942" max="7950" width="7" style="280" customWidth="1"/>
    <col min="7951" max="7951" width="6.140625" style="280" customWidth="1"/>
    <col min="7952" max="8192" width="11.42578125" style="280"/>
    <col min="8193" max="8193" width="0.140625" style="280" customWidth="1"/>
    <col min="8194" max="8194" width="2.7109375" style="280" customWidth="1"/>
    <col min="8195" max="8195" width="15.42578125" style="280" customWidth="1"/>
    <col min="8196" max="8196" width="1.28515625" style="280" customWidth="1"/>
    <col min="8197" max="8197" width="28.5703125" style="280" customWidth="1"/>
    <col min="8198" max="8206" width="7" style="280" customWidth="1"/>
    <col min="8207" max="8207" width="6.140625" style="280" customWidth="1"/>
    <col min="8208" max="8448" width="11.42578125" style="280"/>
    <col min="8449" max="8449" width="0.140625" style="280" customWidth="1"/>
    <col min="8450" max="8450" width="2.7109375" style="280" customWidth="1"/>
    <col min="8451" max="8451" width="15.42578125" style="280" customWidth="1"/>
    <col min="8452" max="8452" width="1.28515625" style="280" customWidth="1"/>
    <col min="8453" max="8453" width="28.5703125" style="280" customWidth="1"/>
    <col min="8454" max="8462" width="7" style="280" customWidth="1"/>
    <col min="8463" max="8463" width="6.140625" style="280" customWidth="1"/>
    <col min="8464" max="8704" width="11.42578125" style="280"/>
    <col min="8705" max="8705" width="0.140625" style="280" customWidth="1"/>
    <col min="8706" max="8706" width="2.7109375" style="280" customWidth="1"/>
    <col min="8707" max="8707" width="15.42578125" style="280" customWidth="1"/>
    <col min="8708" max="8708" width="1.28515625" style="280" customWidth="1"/>
    <col min="8709" max="8709" width="28.5703125" style="280" customWidth="1"/>
    <col min="8710" max="8718" width="7" style="280" customWidth="1"/>
    <col min="8719" max="8719" width="6.140625" style="280" customWidth="1"/>
    <col min="8720" max="8960" width="11.42578125" style="280"/>
    <col min="8961" max="8961" width="0.140625" style="280" customWidth="1"/>
    <col min="8962" max="8962" width="2.7109375" style="280" customWidth="1"/>
    <col min="8963" max="8963" width="15.42578125" style="280" customWidth="1"/>
    <col min="8964" max="8964" width="1.28515625" style="280" customWidth="1"/>
    <col min="8965" max="8965" width="28.5703125" style="280" customWidth="1"/>
    <col min="8966" max="8974" width="7" style="280" customWidth="1"/>
    <col min="8975" max="8975" width="6.140625" style="280" customWidth="1"/>
    <col min="8976" max="9216" width="11.42578125" style="280"/>
    <col min="9217" max="9217" width="0.140625" style="280" customWidth="1"/>
    <col min="9218" max="9218" width="2.7109375" style="280" customWidth="1"/>
    <col min="9219" max="9219" width="15.42578125" style="280" customWidth="1"/>
    <col min="9220" max="9220" width="1.28515625" style="280" customWidth="1"/>
    <col min="9221" max="9221" width="28.5703125" style="280" customWidth="1"/>
    <col min="9222" max="9230" width="7" style="280" customWidth="1"/>
    <col min="9231" max="9231" width="6.140625" style="280" customWidth="1"/>
    <col min="9232" max="9472" width="11.42578125" style="280"/>
    <col min="9473" max="9473" width="0.140625" style="280" customWidth="1"/>
    <col min="9474" max="9474" width="2.7109375" style="280" customWidth="1"/>
    <col min="9475" max="9475" width="15.42578125" style="280" customWidth="1"/>
    <col min="9476" max="9476" width="1.28515625" style="280" customWidth="1"/>
    <col min="9477" max="9477" width="28.5703125" style="280" customWidth="1"/>
    <col min="9478" max="9486" width="7" style="280" customWidth="1"/>
    <col min="9487" max="9487" width="6.140625" style="280" customWidth="1"/>
    <col min="9488" max="9728" width="11.42578125" style="280"/>
    <col min="9729" max="9729" width="0.140625" style="280" customWidth="1"/>
    <col min="9730" max="9730" width="2.7109375" style="280" customWidth="1"/>
    <col min="9731" max="9731" width="15.42578125" style="280" customWidth="1"/>
    <col min="9732" max="9732" width="1.28515625" style="280" customWidth="1"/>
    <col min="9733" max="9733" width="28.5703125" style="280" customWidth="1"/>
    <col min="9734" max="9742" width="7" style="280" customWidth="1"/>
    <col min="9743" max="9743" width="6.140625" style="280" customWidth="1"/>
    <col min="9744" max="9984" width="11.42578125" style="280"/>
    <col min="9985" max="9985" width="0.140625" style="280" customWidth="1"/>
    <col min="9986" max="9986" width="2.7109375" style="280" customWidth="1"/>
    <col min="9987" max="9987" width="15.42578125" style="280" customWidth="1"/>
    <col min="9988" max="9988" width="1.28515625" style="280" customWidth="1"/>
    <col min="9989" max="9989" width="28.5703125" style="280" customWidth="1"/>
    <col min="9990" max="9998" width="7" style="280" customWidth="1"/>
    <col min="9999" max="9999" width="6.140625" style="280" customWidth="1"/>
    <col min="10000" max="10240" width="11.42578125" style="280"/>
    <col min="10241" max="10241" width="0.140625" style="280" customWidth="1"/>
    <col min="10242" max="10242" width="2.7109375" style="280" customWidth="1"/>
    <col min="10243" max="10243" width="15.42578125" style="280" customWidth="1"/>
    <col min="10244" max="10244" width="1.28515625" style="280" customWidth="1"/>
    <col min="10245" max="10245" width="28.5703125" style="280" customWidth="1"/>
    <col min="10246" max="10254" width="7" style="280" customWidth="1"/>
    <col min="10255" max="10255" width="6.140625" style="280" customWidth="1"/>
    <col min="10256" max="10496" width="11.42578125" style="280"/>
    <col min="10497" max="10497" width="0.140625" style="280" customWidth="1"/>
    <col min="10498" max="10498" width="2.7109375" style="280" customWidth="1"/>
    <col min="10499" max="10499" width="15.42578125" style="280" customWidth="1"/>
    <col min="10500" max="10500" width="1.28515625" style="280" customWidth="1"/>
    <col min="10501" max="10501" width="28.5703125" style="280" customWidth="1"/>
    <col min="10502" max="10510" width="7" style="280" customWidth="1"/>
    <col min="10511" max="10511" width="6.140625" style="280" customWidth="1"/>
    <col min="10512" max="10752" width="11.42578125" style="280"/>
    <col min="10753" max="10753" width="0.140625" style="280" customWidth="1"/>
    <col min="10754" max="10754" width="2.7109375" style="280" customWidth="1"/>
    <col min="10755" max="10755" width="15.42578125" style="280" customWidth="1"/>
    <col min="10756" max="10756" width="1.28515625" style="280" customWidth="1"/>
    <col min="10757" max="10757" width="28.5703125" style="280" customWidth="1"/>
    <col min="10758" max="10766" width="7" style="280" customWidth="1"/>
    <col min="10767" max="10767" width="6.140625" style="280" customWidth="1"/>
    <col min="10768" max="11008" width="11.42578125" style="280"/>
    <col min="11009" max="11009" width="0.140625" style="280" customWidth="1"/>
    <col min="11010" max="11010" width="2.7109375" style="280" customWidth="1"/>
    <col min="11011" max="11011" width="15.42578125" style="280" customWidth="1"/>
    <col min="11012" max="11012" width="1.28515625" style="280" customWidth="1"/>
    <col min="11013" max="11013" width="28.5703125" style="280" customWidth="1"/>
    <col min="11014" max="11022" width="7" style="280" customWidth="1"/>
    <col min="11023" max="11023" width="6.140625" style="280" customWidth="1"/>
    <col min="11024" max="11264" width="11.42578125" style="280"/>
    <col min="11265" max="11265" width="0.140625" style="280" customWidth="1"/>
    <col min="11266" max="11266" width="2.7109375" style="280" customWidth="1"/>
    <col min="11267" max="11267" width="15.42578125" style="280" customWidth="1"/>
    <col min="11268" max="11268" width="1.28515625" style="280" customWidth="1"/>
    <col min="11269" max="11269" width="28.5703125" style="280" customWidth="1"/>
    <col min="11270" max="11278" width="7" style="280" customWidth="1"/>
    <col min="11279" max="11279" width="6.140625" style="280" customWidth="1"/>
    <col min="11280" max="11520" width="11.42578125" style="280"/>
    <col min="11521" max="11521" width="0.140625" style="280" customWidth="1"/>
    <col min="11522" max="11522" width="2.7109375" style="280" customWidth="1"/>
    <col min="11523" max="11523" width="15.42578125" style="280" customWidth="1"/>
    <col min="11524" max="11524" width="1.28515625" style="280" customWidth="1"/>
    <col min="11525" max="11525" width="28.5703125" style="280" customWidth="1"/>
    <col min="11526" max="11534" width="7" style="280" customWidth="1"/>
    <col min="11535" max="11535" width="6.140625" style="280" customWidth="1"/>
    <col min="11536" max="11776" width="11.42578125" style="280"/>
    <col min="11777" max="11777" width="0.140625" style="280" customWidth="1"/>
    <col min="11778" max="11778" width="2.7109375" style="280" customWidth="1"/>
    <col min="11779" max="11779" width="15.42578125" style="280" customWidth="1"/>
    <col min="11780" max="11780" width="1.28515625" style="280" customWidth="1"/>
    <col min="11781" max="11781" width="28.5703125" style="280" customWidth="1"/>
    <col min="11782" max="11790" width="7" style="280" customWidth="1"/>
    <col min="11791" max="11791" width="6.140625" style="280" customWidth="1"/>
    <col min="11792" max="12032" width="11.42578125" style="280"/>
    <col min="12033" max="12033" width="0.140625" style="280" customWidth="1"/>
    <col min="12034" max="12034" width="2.7109375" style="280" customWidth="1"/>
    <col min="12035" max="12035" width="15.42578125" style="280" customWidth="1"/>
    <col min="12036" max="12036" width="1.28515625" style="280" customWidth="1"/>
    <col min="12037" max="12037" width="28.5703125" style="280" customWidth="1"/>
    <col min="12038" max="12046" width="7" style="280" customWidth="1"/>
    <col min="12047" max="12047" width="6.140625" style="280" customWidth="1"/>
    <col min="12048" max="12288" width="11.42578125" style="280"/>
    <col min="12289" max="12289" width="0.140625" style="280" customWidth="1"/>
    <col min="12290" max="12290" width="2.7109375" style="280" customWidth="1"/>
    <col min="12291" max="12291" width="15.42578125" style="280" customWidth="1"/>
    <col min="12292" max="12292" width="1.28515625" style="280" customWidth="1"/>
    <col min="12293" max="12293" width="28.5703125" style="280" customWidth="1"/>
    <col min="12294" max="12302" width="7" style="280" customWidth="1"/>
    <col min="12303" max="12303" width="6.140625" style="280" customWidth="1"/>
    <col min="12304" max="12544" width="11.42578125" style="280"/>
    <col min="12545" max="12545" width="0.140625" style="280" customWidth="1"/>
    <col min="12546" max="12546" width="2.7109375" style="280" customWidth="1"/>
    <col min="12547" max="12547" width="15.42578125" style="280" customWidth="1"/>
    <col min="12548" max="12548" width="1.28515625" style="280" customWidth="1"/>
    <col min="12549" max="12549" width="28.5703125" style="280" customWidth="1"/>
    <col min="12550" max="12558" width="7" style="280" customWidth="1"/>
    <col min="12559" max="12559" width="6.140625" style="280" customWidth="1"/>
    <col min="12560" max="12800" width="11.42578125" style="280"/>
    <col min="12801" max="12801" width="0.140625" style="280" customWidth="1"/>
    <col min="12802" max="12802" width="2.7109375" style="280" customWidth="1"/>
    <col min="12803" max="12803" width="15.42578125" style="280" customWidth="1"/>
    <col min="12804" max="12804" width="1.28515625" style="280" customWidth="1"/>
    <col min="12805" max="12805" width="28.5703125" style="280" customWidth="1"/>
    <col min="12806" max="12814" width="7" style="280" customWidth="1"/>
    <col min="12815" max="12815" width="6.140625" style="280" customWidth="1"/>
    <col min="12816" max="13056" width="11.42578125" style="280"/>
    <col min="13057" max="13057" width="0.140625" style="280" customWidth="1"/>
    <col min="13058" max="13058" width="2.7109375" style="280" customWidth="1"/>
    <col min="13059" max="13059" width="15.42578125" style="280" customWidth="1"/>
    <col min="13060" max="13060" width="1.28515625" style="280" customWidth="1"/>
    <col min="13061" max="13061" width="28.5703125" style="280" customWidth="1"/>
    <col min="13062" max="13070" width="7" style="280" customWidth="1"/>
    <col min="13071" max="13071" width="6.140625" style="280" customWidth="1"/>
    <col min="13072" max="13312" width="11.42578125" style="280"/>
    <col min="13313" max="13313" width="0.140625" style="280" customWidth="1"/>
    <col min="13314" max="13314" width="2.7109375" style="280" customWidth="1"/>
    <col min="13315" max="13315" width="15.42578125" style="280" customWidth="1"/>
    <col min="13316" max="13316" width="1.28515625" style="280" customWidth="1"/>
    <col min="13317" max="13317" width="28.5703125" style="280" customWidth="1"/>
    <col min="13318" max="13326" width="7" style="280" customWidth="1"/>
    <col min="13327" max="13327" width="6.140625" style="280" customWidth="1"/>
    <col min="13328" max="13568" width="11.42578125" style="280"/>
    <col min="13569" max="13569" width="0.140625" style="280" customWidth="1"/>
    <col min="13570" max="13570" width="2.7109375" style="280" customWidth="1"/>
    <col min="13571" max="13571" width="15.42578125" style="280" customWidth="1"/>
    <col min="13572" max="13572" width="1.28515625" style="280" customWidth="1"/>
    <col min="13573" max="13573" width="28.5703125" style="280" customWidth="1"/>
    <col min="13574" max="13582" width="7" style="280" customWidth="1"/>
    <col min="13583" max="13583" width="6.140625" style="280" customWidth="1"/>
    <col min="13584" max="13824" width="11.42578125" style="280"/>
    <col min="13825" max="13825" width="0.140625" style="280" customWidth="1"/>
    <col min="13826" max="13826" width="2.7109375" style="280" customWidth="1"/>
    <col min="13827" max="13827" width="15.42578125" style="280" customWidth="1"/>
    <col min="13828" max="13828" width="1.28515625" style="280" customWidth="1"/>
    <col min="13829" max="13829" width="28.5703125" style="280" customWidth="1"/>
    <col min="13830" max="13838" width="7" style="280" customWidth="1"/>
    <col min="13839" max="13839" width="6.140625" style="280" customWidth="1"/>
    <col min="13840" max="14080" width="11.42578125" style="280"/>
    <col min="14081" max="14081" width="0.140625" style="280" customWidth="1"/>
    <col min="14082" max="14082" width="2.7109375" style="280" customWidth="1"/>
    <col min="14083" max="14083" width="15.42578125" style="280" customWidth="1"/>
    <col min="14084" max="14084" width="1.28515625" style="280" customWidth="1"/>
    <col min="14085" max="14085" width="28.5703125" style="280" customWidth="1"/>
    <col min="14086" max="14094" width="7" style="280" customWidth="1"/>
    <col min="14095" max="14095" width="6.140625" style="280" customWidth="1"/>
    <col min="14096" max="14336" width="11.42578125" style="280"/>
    <col min="14337" max="14337" width="0.140625" style="280" customWidth="1"/>
    <col min="14338" max="14338" width="2.7109375" style="280" customWidth="1"/>
    <col min="14339" max="14339" width="15.42578125" style="280" customWidth="1"/>
    <col min="14340" max="14340" width="1.28515625" style="280" customWidth="1"/>
    <col min="14341" max="14341" width="28.5703125" style="280" customWidth="1"/>
    <col min="14342" max="14350" width="7" style="280" customWidth="1"/>
    <col min="14351" max="14351" width="6.140625" style="280" customWidth="1"/>
    <col min="14352" max="14592" width="11.42578125" style="280"/>
    <col min="14593" max="14593" width="0.140625" style="280" customWidth="1"/>
    <col min="14594" max="14594" width="2.7109375" style="280" customWidth="1"/>
    <col min="14595" max="14595" width="15.42578125" style="280" customWidth="1"/>
    <col min="14596" max="14596" width="1.28515625" style="280" customWidth="1"/>
    <col min="14597" max="14597" width="28.5703125" style="280" customWidth="1"/>
    <col min="14598" max="14606" width="7" style="280" customWidth="1"/>
    <col min="14607" max="14607" width="6.140625" style="280" customWidth="1"/>
    <col min="14608" max="14848" width="11.42578125" style="280"/>
    <col min="14849" max="14849" width="0.140625" style="280" customWidth="1"/>
    <col min="14850" max="14850" width="2.7109375" style="280" customWidth="1"/>
    <col min="14851" max="14851" width="15.42578125" style="280" customWidth="1"/>
    <col min="14852" max="14852" width="1.28515625" style="280" customWidth="1"/>
    <col min="14853" max="14853" width="28.5703125" style="280" customWidth="1"/>
    <col min="14854" max="14862" width="7" style="280" customWidth="1"/>
    <col min="14863" max="14863" width="6.140625" style="280" customWidth="1"/>
    <col min="14864" max="15104" width="11.42578125" style="280"/>
    <col min="15105" max="15105" width="0.140625" style="280" customWidth="1"/>
    <col min="15106" max="15106" width="2.7109375" style="280" customWidth="1"/>
    <col min="15107" max="15107" width="15.42578125" style="280" customWidth="1"/>
    <col min="15108" max="15108" width="1.28515625" style="280" customWidth="1"/>
    <col min="15109" max="15109" width="28.5703125" style="280" customWidth="1"/>
    <col min="15110" max="15118" width="7" style="280" customWidth="1"/>
    <col min="15119" max="15119" width="6.140625" style="280" customWidth="1"/>
    <col min="15120" max="15360" width="11.42578125" style="280"/>
    <col min="15361" max="15361" width="0.140625" style="280" customWidth="1"/>
    <col min="15362" max="15362" width="2.7109375" style="280" customWidth="1"/>
    <col min="15363" max="15363" width="15.42578125" style="280" customWidth="1"/>
    <col min="15364" max="15364" width="1.28515625" style="280" customWidth="1"/>
    <col min="15365" max="15365" width="28.5703125" style="280" customWidth="1"/>
    <col min="15366" max="15374" width="7" style="280" customWidth="1"/>
    <col min="15375" max="15375" width="6.140625" style="280" customWidth="1"/>
    <col min="15376" max="15616" width="11.42578125" style="280"/>
    <col min="15617" max="15617" width="0.140625" style="280" customWidth="1"/>
    <col min="15618" max="15618" width="2.7109375" style="280" customWidth="1"/>
    <col min="15619" max="15619" width="15.42578125" style="280" customWidth="1"/>
    <col min="15620" max="15620" width="1.28515625" style="280" customWidth="1"/>
    <col min="15621" max="15621" width="28.5703125" style="280" customWidth="1"/>
    <col min="15622" max="15630" width="7" style="280" customWidth="1"/>
    <col min="15631" max="15631" width="6.140625" style="280" customWidth="1"/>
    <col min="15632" max="15872" width="11.42578125" style="280"/>
    <col min="15873" max="15873" width="0.140625" style="280" customWidth="1"/>
    <col min="15874" max="15874" width="2.7109375" style="280" customWidth="1"/>
    <col min="15875" max="15875" width="15.42578125" style="280" customWidth="1"/>
    <col min="15876" max="15876" width="1.28515625" style="280" customWidth="1"/>
    <col min="15877" max="15877" width="28.5703125" style="280" customWidth="1"/>
    <col min="15878" max="15886" width="7" style="280" customWidth="1"/>
    <col min="15887" max="15887" width="6.140625" style="280" customWidth="1"/>
    <col min="15888" max="16128" width="11.42578125" style="280"/>
    <col min="16129" max="16129" width="0.140625" style="280" customWidth="1"/>
    <col min="16130" max="16130" width="2.7109375" style="280" customWidth="1"/>
    <col min="16131" max="16131" width="15.42578125" style="280" customWidth="1"/>
    <col min="16132" max="16132" width="1.28515625" style="280" customWidth="1"/>
    <col min="16133" max="16133" width="28.5703125" style="280" customWidth="1"/>
    <col min="16134" max="16142" width="7" style="280" customWidth="1"/>
    <col min="16143" max="16143" width="6.140625" style="280" customWidth="1"/>
    <col min="16144" max="16384" width="11.42578125" style="280"/>
  </cols>
  <sheetData>
    <row r="1" spans="3:23" ht="0.75" customHeight="1"/>
    <row r="2" spans="3:23" ht="21" customHeight="1">
      <c r="O2" s="92" t="s">
        <v>50</v>
      </c>
    </row>
    <row r="3" spans="3:23" ht="15" customHeight="1">
      <c r="O3" s="263" t="s">
        <v>176</v>
      </c>
    </row>
    <row r="4" spans="3:23" ht="20.25" customHeight="1">
      <c r="C4" s="6" t="str">
        <f>Indice!C4</f>
        <v>Producción de energía eléctrica</v>
      </c>
    </row>
    <row r="5" spans="3:23" ht="12.75" customHeight="1"/>
    <row r="6" spans="3:23" ht="13.5" customHeight="1"/>
    <row r="7" spans="3:23" ht="12.75" customHeight="1">
      <c r="C7" s="1066" t="s">
        <v>622</v>
      </c>
      <c r="E7" s="293"/>
      <c r="F7" s="1117" t="s">
        <v>325</v>
      </c>
      <c r="G7" s="1118"/>
      <c r="H7" s="1117" t="s">
        <v>326</v>
      </c>
      <c r="I7" s="1118"/>
      <c r="J7" s="1117" t="s">
        <v>327</v>
      </c>
      <c r="K7" s="1118"/>
      <c r="L7" s="1117" t="s">
        <v>328</v>
      </c>
      <c r="M7" s="1118"/>
      <c r="N7" s="1117" t="s">
        <v>0</v>
      </c>
      <c r="O7" s="1118"/>
      <c r="Q7"/>
      <c r="R7"/>
      <c r="S7"/>
      <c r="T7"/>
      <c r="U7"/>
      <c r="V7"/>
      <c r="W7"/>
    </row>
    <row r="8" spans="3:23" ht="12.75">
      <c r="C8" s="1066"/>
      <c r="E8" s="294"/>
      <c r="F8" s="295" t="s">
        <v>11</v>
      </c>
      <c r="G8" s="296" t="s">
        <v>177</v>
      </c>
      <c r="H8" s="295" t="s">
        <v>11</v>
      </c>
      <c r="I8" s="296" t="s">
        <v>177</v>
      </c>
      <c r="J8" s="295" t="s">
        <v>11</v>
      </c>
      <c r="K8" s="296" t="s">
        <v>177</v>
      </c>
      <c r="L8" s="295" t="s">
        <v>11</v>
      </c>
      <c r="M8" s="296" t="s">
        <v>177</v>
      </c>
      <c r="N8" s="295" t="s">
        <v>11</v>
      </c>
      <c r="O8" s="296" t="s">
        <v>177</v>
      </c>
      <c r="Q8"/>
      <c r="R8"/>
      <c r="S8"/>
      <c r="T8"/>
      <c r="U8"/>
      <c r="V8"/>
      <c r="W8"/>
    </row>
    <row r="9" spans="3:23" ht="12.75" customHeight="1">
      <c r="C9" s="1066"/>
      <c r="E9" s="591" t="s">
        <v>317</v>
      </c>
      <c r="F9" s="630" t="str">
        <f>'Data 1'!E33</f>
        <v>-</v>
      </c>
      <c r="G9" s="631" t="str">
        <f>'Data 1'!F33</f>
        <v>-</v>
      </c>
      <c r="H9" s="630">
        <f>'Data 1'!H33</f>
        <v>1.2630000000000001</v>
      </c>
      <c r="I9" s="631">
        <f>'Data 1'!I33</f>
        <v>0</v>
      </c>
      <c r="J9" s="630" t="str">
        <f>'Data 1'!K33</f>
        <v>-</v>
      </c>
      <c r="K9" s="631" t="str">
        <f>'Data 1'!L33</f>
        <v>-</v>
      </c>
      <c r="L9" s="630" t="str">
        <f>'Data 1'!N33</f>
        <v>-</v>
      </c>
      <c r="M9" s="631" t="str">
        <f>'Data 1'!O33</f>
        <v>-</v>
      </c>
      <c r="N9" s="630">
        <f>'Data 1'!Q33</f>
        <v>1.2630000000000001</v>
      </c>
      <c r="O9" s="631">
        <f>'Data 1'!R33</f>
        <v>0</v>
      </c>
      <c r="Q9"/>
      <c r="R9"/>
      <c r="S9"/>
      <c r="T9"/>
      <c r="U9"/>
      <c r="V9"/>
      <c r="W9"/>
    </row>
    <row r="10" spans="3:23" ht="12.75" customHeight="1">
      <c r="C10" s="1066"/>
      <c r="E10" s="591" t="s">
        <v>4</v>
      </c>
      <c r="F10" s="630">
        <f>'Data 1'!E34</f>
        <v>468.4</v>
      </c>
      <c r="G10" s="631">
        <f>'Data 1'!F34</f>
        <v>0</v>
      </c>
      <c r="H10" s="630" t="str">
        <f>'Data 1'!H34</f>
        <v>-</v>
      </c>
      <c r="I10" s="631" t="str">
        <f>'Data 1'!I34</f>
        <v>-</v>
      </c>
      <c r="J10" s="630" t="str">
        <f>'Data 1'!K34</f>
        <v>-</v>
      </c>
      <c r="K10" s="631" t="str">
        <f>'Data 1'!L34</f>
        <v>-</v>
      </c>
      <c r="L10" s="630" t="str">
        <f>'Data 1'!N34</f>
        <v>-</v>
      </c>
      <c r="M10" s="631" t="str">
        <f>'Data 1'!O34</f>
        <v>-</v>
      </c>
      <c r="N10" s="630">
        <f>'Data 1'!Q34</f>
        <v>468.4</v>
      </c>
      <c r="O10" s="631">
        <f>'Data 1'!R34</f>
        <v>0</v>
      </c>
      <c r="T10" s="569"/>
      <c r="U10" s="426"/>
    </row>
    <row r="11" spans="3:23" ht="12.75" customHeight="1">
      <c r="C11" s="434"/>
      <c r="D11"/>
      <c r="E11" s="593" t="s">
        <v>329</v>
      </c>
      <c r="F11" s="632">
        <f>'Data 1'!E35</f>
        <v>182</v>
      </c>
      <c r="G11" s="633">
        <f>'Data 1'!F35</f>
        <v>0</v>
      </c>
      <c r="H11" s="632">
        <f>'Data 1'!H35</f>
        <v>495.92000000000013</v>
      </c>
      <c r="I11" s="633">
        <f>'Data 1'!I35</f>
        <v>0</v>
      </c>
      <c r="J11" s="632">
        <f>'Data 1'!K35</f>
        <v>77.52</v>
      </c>
      <c r="K11" s="633">
        <f>'Data 1'!L35</f>
        <v>0</v>
      </c>
      <c r="L11" s="632">
        <f>'Data 1'!N35</f>
        <v>64.64</v>
      </c>
      <c r="M11" s="633">
        <f>'Data 1'!O35</f>
        <v>0</v>
      </c>
      <c r="N11" s="632">
        <f>'Data 1'!Q35</f>
        <v>820.08</v>
      </c>
      <c r="O11" s="633">
        <f>'Data 1'!R35</f>
        <v>0</v>
      </c>
      <c r="Q11" s="283"/>
      <c r="R11" s="283"/>
      <c r="S11" s="283"/>
      <c r="T11" s="570"/>
      <c r="U11" s="568"/>
      <c r="V11" s="283"/>
      <c r="W11" s="283"/>
    </row>
    <row r="12" spans="3:23" ht="12.75" customHeight="1">
      <c r="C12"/>
      <c r="D12"/>
      <c r="E12" s="593" t="s">
        <v>330</v>
      </c>
      <c r="F12" s="632">
        <f>'Data 1'!E36</f>
        <v>605.4</v>
      </c>
      <c r="G12" s="633">
        <f>'Data 1'!F36</f>
        <v>0</v>
      </c>
      <c r="H12" s="632">
        <f>'Data 1'!H36</f>
        <v>557.1400000000001</v>
      </c>
      <c r="I12" s="633">
        <f>'Data 1'!I36</f>
        <v>-3.5896331394891234E-3</v>
      </c>
      <c r="J12" s="632">
        <f>'Data 1'!K36</f>
        <v>13.3</v>
      </c>
      <c r="K12" s="633">
        <f>'Data 1'!L36</f>
        <v>0</v>
      </c>
      <c r="L12" s="632">
        <f>'Data 1'!N36</f>
        <v>11.5</v>
      </c>
      <c r="M12" s="633">
        <f>'Data 1'!O36</f>
        <v>0</v>
      </c>
      <c r="N12" s="632">
        <f>'Data 1'!Q36</f>
        <v>1187.3399999999999</v>
      </c>
      <c r="O12" s="633">
        <f>'Data 1'!R36</f>
        <v>-1.6844091092815816E-3</v>
      </c>
      <c r="T12" s="569"/>
      <c r="U12" s="426"/>
    </row>
    <row r="13" spans="3:23" ht="12.75" customHeight="1">
      <c r="C13" s="434"/>
      <c r="D13"/>
      <c r="E13" s="593" t="s">
        <v>331</v>
      </c>
      <c r="F13" s="632" t="str">
        <f>'Data 1'!E37</f>
        <v>-</v>
      </c>
      <c r="G13" s="633" t="str">
        <f>'Data 1'!F37</f>
        <v>-</v>
      </c>
      <c r="H13" s="632">
        <f>'Data 1'!H37</f>
        <v>482.64</v>
      </c>
      <c r="I13" s="633">
        <f>'Data 1'!I37</f>
        <v>0</v>
      </c>
      <c r="J13" s="632" t="str">
        <f>'Data 1'!K37</f>
        <v>-</v>
      </c>
      <c r="K13" s="633" t="str">
        <f>'Data 1'!L37</f>
        <v>-</v>
      </c>
      <c r="L13" s="632" t="str">
        <f>'Data 1'!N37</f>
        <v>-</v>
      </c>
      <c r="M13" s="633">
        <f>'Data 1'!O37</f>
        <v>0</v>
      </c>
      <c r="N13" s="632">
        <f>'Data 1'!Q37</f>
        <v>482.64</v>
      </c>
      <c r="O13" s="633">
        <f>'Data 1'!R37</f>
        <v>0</v>
      </c>
      <c r="T13" s="569"/>
      <c r="U13" s="426"/>
    </row>
    <row r="14" spans="3:23" ht="12.75" customHeight="1">
      <c r="C14" s="434"/>
      <c r="D14"/>
      <c r="E14" s="591" t="s">
        <v>332</v>
      </c>
      <c r="F14" s="630">
        <f>'Data 1'!E38</f>
        <v>787.4</v>
      </c>
      <c r="G14" s="631">
        <f>'Data 1'!F38</f>
        <v>0</v>
      </c>
      <c r="H14" s="630">
        <f>'Data 1'!H38</f>
        <v>1535.7000000000003</v>
      </c>
      <c r="I14" s="631">
        <f>'Data 1'!I38</f>
        <v>-1.3023207355522537E-3</v>
      </c>
      <c r="J14" s="630">
        <f>'Data 1'!K38</f>
        <v>90.82</v>
      </c>
      <c r="K14" s="631">
        <f>'Data 1'!L38</f>
        <v>0</v>
      </c>
      <c r="L14" s="630">
        <f>'Data 1'!N38</f>
        <v>76.14</v>
      </c>
      <c r="M14" s="631">
        <f>'Data 1'!O38</f>
        <v>0</v>
      </c>
      <c r="N14" s="630">
        <f>'Data 1'!Q38</f>
        <v>2490.0600000000004</v>
      </c>
      <c r="O14" s="631">
        <f>'Data 1'!R38</f>
        <v>-8.0318704619442016E-4</v>
      </c>
      <c r="T14" s="569"/>
      <c r="U14" s="426"/>
    </row>
    <row r="15" spans="3:23" ht="12.75" customHeight="1">
      <c r="C15" s="434"/>
      <c r="D15"/>
      <c r="E15" s="591" t="s">
        <v>83</v>
      </c>
      <c r="F15" s="630">
        <f>'Data 1'!E39</f>
        <v>857.95</v>
      </c>
      <c r="G15" s="631">
        <f>'Data 1'!F39</f>
        <v>0</v>
      </c>
      <c r="H15" s="630">
        <f>'Data 1'!H39</f>
        <v>864.2</v>
      </c>
      <c r="I15" s="631">
        <f>'Data 1'!I39</f>
        <v>0</v>
      </c>
      <c r="J15" s="630" t="str">
        <f>'Data 1'!K39</f>
        <v>-</v>
      </c>
      <c r="K15" s="631" t="str">
        <f>'Data 1'!L39</f>
        <v>-</v>
      </c>
      <c r="L15" s="630" t="str">
        <f>'Data 1'!N39</f>
        <v>-</v>
      </c>
      <c r="M15" s="631" t="str">
        <f>'Data 1'!O39</f>
        <v>-</v>
      </c>
      <c r="N15" s="630">
        <f>'Data 1'!Q39</f>
        <v>1722.15</v>
      </c>
      <c r="O15" s="631">
        <f>'Data 1'!R39</f>
        <v>0</v>
      </c>
      <c r="T15" s="569"/>
      <c r="U15" s="426"/>
    </row>
    <row r="16" spans="3:23" ht="12.75" customHeight="1">
      <c r="C16" s="434"/>
      <c r="D16"/>
      <c r="E16" s="591" t="s">
        <v>559</v>
      </c>
      <c r="F16" s="630" t="str">
        <f>'Data 1'!E40</f>
        <v>-</v>
      </c>
      <c r="G16" s="631" t="str">
        <f>'Data 1'!F40</f>
        <v>-</v>
      </c>
      <c r="H16" s="630" t="str">
        <f>'Data 1'!H40</f>
        <v>-</v>
      </c>
      <c r="I16" s="631" t="str">
        <f>'Data 1'!I40</f>
        <v>-</v>
      </c>
      <c r="J16" s="630" t="str">
        <f>'Data 1'!K40</f>
        <v>-</v>
      </c>
      <c r="K16" s="631" t="str">
        <f>'Data 1'!L40</f>
        <v>-</v>
      </c>
      <c r="L16" s="630" t="str">
        <f>'Data 1'!N40</f>
        <v>-</v>
      </c>
      <c r="M16" s="631" t="str">
        <f>'Data 1'!O40</f>
        <v>-</v>
      </c>
      <c r="N16" s="630">
        <f>'Data 1'!Q40</f>
        <v>0</v>
      </c>
      <c r="O16" s="630" t="str">
        <f>'Data 1'!R40</f>
        <v>-</v>
      </c>
      <c r="T16" s="569"/>
      <c r="U16" s="426"/>
    </row>
    <row r="17" spans="3:21" ht="12.75" customHeight="1">
      <c r="C17" s="434"/>
      <c r="D17"/>
      <c r="E17" s="591" t="s">
        <v>318</v>
      </c>
      <c r="F17" s="630" t="str">
        <f>'Data 1'!E41</f>
        <v>-</v>
      </c>
      <c r="G17" s="631" t="str">
        <f>'Data 1'!F41</f>
        <v>-</v>
      </c>
      <c r="H17" s="630">
        <f>'Data 1'!H41</f>
        <v>11.39</v>
      </c>
      <c r="I17" s="631">
        <f>'Data 1'!I41</f>
        <v>0</v>
      </c>
      <c r="J17" s="630" t="str">
        <f>'Data 1'!K41</f>
        <v>-</v>
      </c>
      <c r="K17" s="631" t="str">
        <f>'Data 1'!L41</f>
        <v>-</v>
      </c>
      <c r="L17" s="630" t="str">
        <f>'Data 1'!N41</f>
        <v>-</v>
      </c>
      <c r="M17" s="631" t="str">
        <f>'Data 1'!O41</f>
        <v>-</v>
      </c>
      <c r="N17" s="630">
        <f>'Data 1'!Q41</f>
        <v>11.39</v>
      </c>
      <c r="O17" s="630">
        <f>'Data 1'!R41</f>
        <v>0</v>
      </c>
      <c r="T17" s="569"/>
      <c r="U17" s="426"/>
    </row>
    <row r="18" spans="3:21" ht="12.75" customHeight="1">
      <c r="C18"/>
      <c r="D18"/>
      <c r="E18" s="595" t="s">
        <v>319</v>
      </c>
      <c r="F18" s="630">
        <f>'Data 1'!E42</f>
        <v>3.6499999999999901</v>
      </c>
      <c r="G18" s="631">
        <f>'Data 1'!F42</f>
        <v>0</v>
      </c>
      <c r="H18" s="630">
        <f>'Data 1'!H42</f>
        <v>152.59</v>
      </c>
      <c r="I18" s="631">
        <f>'Data 1'!I42</f>
        <v>0</v>
      </c>
      <c r="J18" s="630" t="str">
        <f>'Data 1'!K42</f>
        <v>-</v>
      </c>
      <c r="K18" s="631" t="str">
        <f>'Data 1'!L42</f>
        <v>-</v>
      </c>
      <c r="L18" s="630" t="str">
        <f>'Data 1'!N42</f>
        <v>-</v>
      </c>
      <c r="M18" s="631" t="str">
        <f>'Data 1'!O42</f>
        <v>-</v>
      </c>
      <c r="N18" s="630">
        <f>'Data 1'!Q42</f>
        <v>156.23999999999998</v>
      </c>
      <c r="O18" s="631">
        <f>'Data 1'!R42</f>
        <v>0</v>
      </c>
      <c r="T18" s="569"/>
      <c r="U18" s="426"/>
    </row>
    <row r="19" spans="3:21" ht="12.75" customHeight="1">
      <c r="C19"/>
      <c r="D19"/>
      <c r="E19" s="595" t="s">
        <v>320</v>
      </c>
      <c r="F19" s="630">
        <f>'Data 1'!E43</f>
        <v>77.559999999999405</v>
      </c>
      <c r="G19" s="631">
        <f>'Data 1'!F43</f>
        <v>5.4180964421179922E-2</v>
      </c>
      <c r="H19" s="630">
        <f>'Data 1'!H43</f>
        <v>166.19499999999999</v>
      </c>
      <c r="I19" s="631">
        <f>'Data 1'!I43</f>
        <v>0.40659247713294988</v>
      </c>
      <c r="J19" s="630" t="str">
        <f>'Data 1'!K43</f>
        <v>-</v>
      </c>
      <c r="K19" s="631" t="str">
        <f>'Data 1'!L43</f>
        <v>-</v>
      </c>
      <c r="L19" s="631">
        <f>'Data 1'!N43</f>
        <v>5.7000000000000002E-2</v>
      </c>
      <c r="M19" s="631">
        <f>'Data 1'!O43</f>
        <v>0</v>
      </c>
      <c r="N19" s="630">
        <f>'Data 1'!Q43</f>
        <v>243.81199999999939</v>
      </c>
      <c r="O19" s="631">
        <f>'Data 1'!R43</f>
        <v>0.29412127669201649</v>
      </c>
      <c r="T19" s="569"/>
      <c r="U19" s="426"/>
    </row>
    <row r="20" spans="3:21" ht="12.75" customHeight="1">
      <c r="C20"/>
      <c r="D20"/>
      <c r="E20" s="595" t="s">
        <v>483</v>
      </c>
      <c r="F20" s="630">
        <f>'Data 1'!E44</f>
        <v>2.13</v>
      </c>
      <c r="G20" s="631">
        <f>'Data 1'!F44</f>
        <v>0</v>
      </c>
      <c r="H20" s="630">
        <f>'Data 1'!H44</f>
        <v>3.3679999999999999</v>
      </c>
      <c r="I20" s="631">
        <f>'Data 1'!I44</f>
        <v>0</v>
      </c>
      <c r="J20" s="630" t="str">
        <f>'Data 1'!K44</f>
        <v>-</v>
      </c>
      <c r="K20" s="631" t="str">
        <f>'Data 1'!L44</f>
        <v>-</v>
      </c>
      <c r="L20" s="630" t="str">
        <f>'Data 1'!N44</f>
        <v>-</v>
      </c>
      <c r="M20" s="631" t="str">
        <f>'Data 1'!O44</f>
        <v>-</v>
      </c>
      <c r="N20" s="630">
        <f>'Data 1'!Q44</f>
        <v>5.4979999999999993</v>
      </c>
      <c r="O20" s="631">
        <f>'Data 1'!R44</f>
        <v>0</v>
      </c>
      <c r="T20" s="569"/>
      <c r="U20" s="426"/>
    </row>
    <row r="21" spans="3:21" ht="12.75" customHeight="1">
      <c r="C21"/>
      <c r="D21"/>
      <c r="E21" s="595" t="s">
        <v>323</v>
      </c>
      <c r="F21" s="630">
        <f>'Data 1'!E45</f>
        <v>10.746</v>
      </c>
      <c r="G21" s="631">
        <f>'Data 1'!F45</f>
        <v>-87.438337268837813</v>
      </c>
      <c r="H21" s="630">
        <f>'Data 1'!H45</f>
        <v>33.268000000000001</v>
      </c>
      <c r="I21" s="631">
        <f>'Data 1'!I45</f>
        <v>0</v>
      </c>
      <c r="J21" s="630" t="str">
        <f>'Data 1'!K45</f>
        <v>-</v>
      </c>
      <c r="K21" s="631" t="str">
        <f>'Data 1'!L45</f>
        <v>-</v>
      </c>
      <c r="L21" s="630" t="str">
        <f>'Data 1'!N45</f>
        <v>-</v>
      </c>
      <c r="M21" s="631" t="str">
        <f>'Data 1'!O45</f>
        <v>-</v>
      </c>
      <c r="N21" s="630">
        <f>'Data 1'!Q45</f>
        <v>44.014000000000003</v>
      </c>
      <c r="O21" s="631">
        <f>'Data 1'!R45</f>
        <v>-63.619381395579502</v>
      </c>
      <c r="T21" s="569"/>
      <c r="U21" s="426"/>
    </row>
    <row r="22" spans="3:21" ht="12.75" customHeight="1">
      <c r="C22"/>
      <c r="D22"/>
      <c r="E22" s="595" t="s">
        <v>324</v>
      </c>
      <c r="F22" s="630">
        <f>'Data 1'!E46</f>
        <v>74.8</v>
      </c>
      <c r="G22" s="631" t="str">
        <f>'Data 1'!F46</f>
        <v>-</v>
      </c>
      <c r="H22" s="630">
        <f>'Data 1'!H46</f>
        <v>0</v>
      </c>
      <c r="I22" s="631" t="str">
        <f>'Data 1'!I46</f>
        <v>-</v>
      </c>
      <c r="J22" s="630" t="str">
        <f>'Data 1'!K46</f>
        <v>-</v>
      </c>
      <c r="K22" s="631" t="str">
        <f>'Data 1'!L46</f>
        <v>-</v>
      </c>
      <c r="L22" s="630">
        <f>'Data 1'!N46</f>
        <v>2.1680000000000001</v>
      </c>
      <c r="M22" s="631" t="str">
        <f>'Data 1'!O46</f>
        <v>-</v>
      </c>
      <c r="N22" s="630">
        <f>'Data 1'!Q46</f>
        <v>76.968000000000004</v>
      </c>
      <c r="O22" s="631" t="str">
        <f>'Data 1'!R46</f>
        <v>-</v>
      </c>
      <c r="T22" s="569"/>
      <c r="U22" s="426"/>
    </row>
    <row r="23" spans="3:21" ht="16.149999999999999" customHeight="1">
      <c r="C23"/>
      <c r="D23"/>
      <c r="E23" s="623" t="s">
        <v>0</v>
      </c>
      <c r="F23" s="624">
        <f>SUM(F9:F10,F14:F22)</f>
        <v>2282.636</v>
      </c>
      <c r="G23" s="625">
        <f>'Data 1'!F47</f>
        <v>1.8400118461769921E-3</v>
      </c>
      <c r="H23" s="624">
        <f>SUM(H9:H10,H14:H22)</f>
        <v>2767.9740000000006</v>
      </c>
      <c r="I23" s="625">
        <f>'Data 1'!I47</f>
        <v>2.3596828846406126E-2</v>
      </c>
      <c r="J23" s="624">
        <f>SUM(J9:J10,J14:J22)</f>
        <v>90.82</v>
      </c>
      <c r="K23" s="625">
        <f>'Data 1'!L47</f>
        <v>0</v>
      </c>
      <c r="L23" s="624">
        <f>SUM(L9:L10,L14:L22)</f>
        <v>78.365000000000009</v>
      </c>
      <c r="M23" s="625">
        <f>'Data 1'!O47</f>
        <v>0</v>
      </c>
      <c r="N23" s="624">
        <f>SUM(N9:N10,N14:N22)</f>
        <v>5219.7949999999992</v>
      </c>
      <c r="O23" s="625">
        <f>'Data 1'!R47</f>
        <v>1.3316472188695805E-2</v>
      </c>
      <c r="P23" s="281"/>
    </row>
    <row r="24" spans="3:21" ht="12.75" customHeight="1">
      <c r="E24" s="1116" t="s">
        <v>560</v>
      </c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</row>
    <row r="25" spans="3:21" ht="12.75" customHeight="1">
      <c r="E25" s="1119" t="s">
        <v>623</v>
      </c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</row>
    <row r="26" spans="3:21" ht="12.75" customHeight="1">
      <c r="E26" s="1119" t="s">
        <v>624</v>
      </c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</row>
    <row r="27" spans="3:21" ht="12.75" customHeight="1">
      <c r="E27" s="1119" t="s">
        <v>561</v>
      </c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</row>
    <row r="28" spans="3:21" ht="24" customHeight="1">
      <c r="E28" s="1083" t="s">
        <v>625</v>
      </c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</row>
    <row r="29" spans="3:21" ht="12.75">
      <c r="E29"/>
      <c r="F29"/>
      <c r="G29"/>
      <c r="H29"/>
      <c r="I29"/>
      <c r="J29"/>
      <c r="K29"/>
      <c r="L29"/>
      <c r="M29"/>
      <c r="N29"/>
    </row>
    <row r="30" spans="3:21" ht="12.75">
      <c r="E30"/>
      <c r="F30"/>
      <c r="G30"/>
      <c r="H30"/>
      <c r="I30"/>
      <c r="J30"/>
      <c r="K30"/>
      <c r="L30"/>
      <c r="M30"/>
      <c r="N30"/>
    </row>
    <row r="31" spans="3:21" ht="12.75">
      <c r="L31"/>
      <c r="M31"/>
      <c r="N31"/>
    </row>
    <row r="32" spans="3:21" ht="12.75">
      <c r="L32"/>
      <c r="M32"/>
      <c r="N32"/>
    </row>
    <row r="33" spans="3:15" ht="12.75">
      <c r="L33"/>
      <c r="M33"/>
      <c r="N33"/>
    </row>
    <row r="34" spans="3:15">
      <c r="C34" s="282"/>
      <c r="D34" s="283"/>
      <c r="O34" s="283"/>
    </row>
    <row r="35" spans="3:15">
      <c r="L35" s="283"/>
      <c r="M35" s="283"/>
      <c r="N35" s="283"/>
    </row>
  </sheetData>
  <mergeCells count="11">
    <mergeCell ref="C7:C10"/>
    <mergeCell ref="E24:O24"/>
    <mergeCell ref="E28:O28"/>
    <mergeCell ref="F7:G7"/>
    <mergeCell ref="H7:I7"/>
    <mergeCell ref="J7:K7"/>
    <mergeCell ref="L7:M7"/>
    <mergeCell ref="N7:O7"/>
    <mergeCell ref="E25:O25"/>
    <mergeCell ref="E26:O26"/>
    <mergeCell ref="E27:O27"/>
  </mergeCells>
  <hyperlinks>
    <hyperlink ref="C4" location="Indice!A1" display="Indice!A1"/>
  </hyperlinks>
  <printOptions horizontalCentered="1" verticalCentered="1"/>
  <pageMargins left="0.39370078740157483" right="0.75" top="0.39370078740157483" bottom="1" header="0" footer="0"/>
  <pageSetup paperSize="9" orientation="landscape" r:id="rId1"/>
  <headerFooter alignWithMargins="0"/>
  <ignoredErrors>
    <ignoredError sqref="G23 I23 K23 M23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C1:S70"/>
  <sheetViews>
    <sheetView showGridLines="0" showRowColHeaders="0" showOutlineSymbols="0" zoomScaleNormal="100" workbookViewId="0"/>
  </sheetViews>
  <sheetFormatPr baseColWidth="10" defaultRowHeight="11.25"/>
  <cols>
    <col min="1" max="1" width="0.140625" style="306" customWidth="1"/>
    <col min="2" max="2" width="2.7109375" style="306" customWidth="1"/>
    <col min="3" max="3" width="23.7109375" style="305" customWidth="1"/>
    <col min="4" max="4" width="1.28515625" style="305" customWidth="1"/>
    <col min="5" max="5" width="22.5703125" style="305" customWidth="1"/>
    <col min="6" max="7" width="6.7109375" style="305" customWidth="1"/>
    <col min="8" max="14" width="6.7109375" style="306" customWidth="1"/>
    <col min="15" max="15" width="7.5703125" style="306" customWidth="1"/>
    <col min="16" max="255" width="11.42578125" style="306"/>
    <col min="256" max="256" width="0.140625" style="306" customWidth="1"/>
    <col min="257" max="257" width="2.7109375" style="306" customWidth="1"/>
    <col min="258" max="258" width="15.42578125" style="306" customWidth="1"/>
    <col min="259" max="259" width="1.28515625" style="306" customWidth="1"/>
    <col min="260" max="260" width="1.7109375" style="306" customWidth="1"/>
    <col min="261" max="261" width="22.5703125" style="306" customWidth="1"/>
    <col min="262" max="270" width="6.7109375" style="306" customWidth="1"/>
    <col min="271" max="271" width="7.5703125" style="306" customWidth="1"/>
    <col min="272" max="272" width="6.85546875" style="306" customWidth="1"/>
    <col min="273" max="273" width="6.28515625" style="306" customWidth="1"/>
    <col min="274" max="274" width="5.7109375" style="306" customWidth="1"/>
    <col min="275" max="275" width="16.5703125" style="306" bestFit="1" customWidth="1"/>
    <col min="276" max="276" width="5.7109375" style="306" customWidth="1"/>
    <col min="277" max="277" width="5" style="306" bestFit="1" customWidth="1"/>
    <col min="278" max="278" width="4.85546875" style="306" bestFit="1" customWidth="1"/>
    <col min="279" max="279" width="5.7109375" style="306" customWidth="1"/>
    <col min="280" max="280" width="6.5703125" style="306" bestFit="1" customWidth="1"/>
    <col min="281" max="511" width="11.42578125" style="306"/>
    <col min="512" max="512" width="0.140625" style="306" customWidth="1"/>
    <col min="513" max="513" width="2.7109375" style="306" customWidth="1"/>
    <col min="514" max="514" width="15.42578125" style="306" customWidth="1"/>
    <col min="515" max="515" width="1.28515625" style="306" customWidth="1"/>
    <col min="516" max="516" width="1.7109375" style="306" customWidth="1"/>
    <col min="517" max="517" width="22.5703125" style="306" customWidth="1"/>
    <col min="518" max="526" width="6.7109375" style="306" customWidth="1"/>
    <col min="527" max="527" width="7.5703125" style="306" customWidth="1"/>
    <col min="528" max="528" width="6.85546875" style="306" customWidth="1"/>
    <col min="529" max="529" width="6.28515625" style="306" customWidth="1"/>
    <col min="530" max="530" width="5.7109375" style="306" customWidth="1"/>
    <col min="531" max="531" width="16.5703125" style="306" bestFit="1" customWidth="1"/>
    <col min="532" max="532" width="5.7109375" style="306" customWidth="1"/>
    <col min="533" max="533" width="5" style="306" bestFit="1" customWidth="1"/>
    <col min="534" max="534" width="4.85546875" style="306" bestFit="1" customWidth="1"/>
    <col min="535" max="535" width="5.7109375" style="306" customWidth="1"/>
    <col min="536" max="536" width="6.5703125" style="306" bestFit="1" customWidth="1"/>
    <col min="537" max="767" width="11.42578125" style="306"/>
    <col min="768" max="768" width="0.140625" style="306" customWidth="1"/>
    <col min="769" max="769" width="2.7109375" style="306" customWidth="1"/>
    <col min="770" max="770" width="15.42578125" style="306" customWidth="1"/>
    <col min="771" max="771" width="1.28515625" style="306" customWidth="1"/>
    <col min="772" max="772" width="1.7109375" style="306" customWidth="1"/>
    <col min="773" max="773" width="22.5703125" style="306" customWidth="1"/>
    <col min="774" max="782" width="6.7109375" style="306" customWidth="1"/>
    <col min="783" max="783" width="7.5703125" style="306" customWidth="1"/>
    <col min="784" max="784" width="6.85546875" style="306" customWidth="1"/>
    <col min="785" max="785" width="6.28515625" style="306" customWidth="1"/>
    <col min="786" max="786" width="5.7109375" style="306" customWidth="1"/>
    <col min="787" max="787" width="16.5703125" style="306" bestFit="1" customWidth="1"/>
    <col min="788" max="788" width="5.7109375" style="306" customWidth="1"/>
    <col min="789" max="789" width="5" style="306" bestFit="1" customWidth="1"/>
    <col min="790" max="790" width="4.85546875" style="306" bestFit="1" customWidth="1"/>
    <col min="791" max="791" width="5.7109375" style="306" customWidth="1"/>
    <col min="792" max="792" width="6.5703125" style="306" bestFit="1" customWidth="1"/>
    <col min="793" max="1023" width="11.42578125" style="306"/>
    <col min="1024" max="1024" width="0.140625" style="306" customWidth="1"/>
    <col min="1025" max="1025" width="2.7109375" style="306" customWidth="1"/>
    <col min="1026" max="1026" width="15.42578125" style="306" customWidth="1"/>
    <col min="1027" max="1027" width="1.28515625" style="306" customWidth="1"/>
    <col min="1028" max="1028" width="1.7109375" style="306" customWidth="1"/>
    <col min="1029" max="1029" width="22.5703125" style="306" customWidth="1"/>
    <col min="1030" max="1038" width="6.7109375" style="306" customWidth="1"/>
    <col min="1039" max="1039" width="7.5703125" style="306" customWidth="1"/>
    <col min="1040" max="1040" width="6.85546875" style="306" customWidth="1"/>
    <col min="1041" max="1041" width="6.28515625" style="306" customWidth="1"/>
    <col min="1042" max="1042" width="5.7109375" style="306" customWidth="1"/>
    <col min="1043" max="1043" width="16.5703125" style="306" bestFit="1" customWidth="1"/>
    <col min="1044" max="1044" width="5.7109375" style="306" customWidth="1"/>
    <col min="1045" max="1045" width="5" style="306" bestFit="1" customWidth="1"/>
    <col min="1046" max="1046" width="4.85546875" style="306" bestFit="1" customWidth="1"/>
    <col min="1047" max="1047" width="5.7109375" style="306" customWidth="1"/>
    <col min="1048" max="1048" width="6.5703125" style="306" bestFit="1" customWidth="1"/>
    <col min="1049" max="1279" width="11.42578125" style="306"/>
    <col min="1280" max="1280" width="0.140625" style="306" customWidth="1"/>
    <col min="1281" max="1281" width="2.7109375" style="306" customWidth="1"/>
    <col min="1282" max="1282" width="15.42578125" style="306" customWidth="1"/>
    <col min="1283" max="1283" width="1.28515625" style="306" customWidth="1"/>
    <col min="1284" max="1284" width="1.7109375" style="306" customWidth="1"/>
    <col min="1285" max="1285" width="22.5703125" style="306" customWidth="1"/>
    <col min="1286" max="1294" width="6.7109375" style="306" customWidth="1"/>
    <col min="1295" max="1295" width="7.5703125" style="306" customWidth="1"/>
    <col min="1296" max="1296" width="6.85546875" style="306" customWidth="1"/>
    <col min="1297" max="1297" width="6.28515625" style="306" customWidth="1"/>
    <col min="1298" max="1298" width="5.7109375" style="306" customWidth="1"/>
    <col min="1299" max="1299" width="16.5703125" style="306" bestFit="1" customWidth="1"/>
    <col min="1300" max="1300" width="5.7109375" style="306" customWidth="1"/>
    <col min="1301" max="1301" width="5" style="306" bestFit="1" customWidth="1"/>
    <col min="1302" max="1302" width="4.85546875" style="306" bestFit="1" customWidth="1"/>
    <col min="1303" max="1303" width="5.7109375" style="306" customWidth="1"/>
    <col min="1304" max="1304" width="6.5703125" style="306" bestFit="1" customWidth="1"/>
    <col min="1305" max="1535" width="11.42578125" style="306"/>
    <col min="1536" max="1536" width="0.140625" style="306" customWidth="1"/>
    <col min="1537" max="1537" width="2.7109375" style="306" customWidth="1"/>
    <col min="1538" max="1538" width="15.42578125" style="306" customWidth="1"/>
    <col min="1539" max="1539" width="1.28515625" style="306" customWidth="1"/>
    <col min="1540" max="1540" width="1.7109375" style="306" customWidth="1"/>
    <col min="1541" max="1541" width="22.5703125" style="306" customWidth="1"/>
    <col min="1542" max="1550" width="6.7109375" style="306" customWidth="1"/>
    <col min="1551" max="1551" width="7.5703125" style="306" customWidth="1"/>
    <col min="1552" max="1552" width="6.85546875" style="306" customWidth="1"/>
    <col min="1553" max="1553" width="6.28515625" style="306" customWidth="1"/>
    <col min="1554" max="1554" width="5.7109375" style="306" customWidth="1"/>
    <col min="1555" max="1555" width="16.5703125" style="306" bestFit="1" customWidth="1"/>
    <col min="1556" max="1556" width="5.7109375" style="306" customWidth="1"/>
    <col min="1557" max="1557" width="5" style="306" bestFit="1" customWidth="1"/>
    <col min="1558" max="1558" width="4.85546875" style="306" bestFit="1" customWidth="1"/>
    <col min="1559" max="1559" width="5.7109375" style="306" customWidth="1"/>
    <col min="1560" max="1560" width="6.5703125" style="306" bestFit="1" customWidth="1"/>
    <col min="1561" max="1791" width="11.42578125" style="306"/>
    <col min="1792" max="1792" width="0.140625" style="306" customWidth="1"/>
    <col min="1793" max="1793" width="2.7109375" style="306" customWidth="1"/>
    <col min="1794" max="1794" width="15.42578125" style="306" customWidth="1"/>
    <col min="1795" max="1795" width="1.28515625" style="306" customWidth="1"/>
    <col min="1796" max="1796" width="1.7109375" style="306" customWidth="1"/>
    <col min="1797" max="1797" width="22.5703125" style="306" customWidth="1"/>
    <col min="1798" max="1806" width="6.7109375" style="306" customWidth="1"/>
    <col min="1807" max="1807" width="7.5703125" style="306" customWidth="1"/>
    <col min="1808" max="1808" width="6.85546875" style="306" customWidth="1"/>
    <col min="1809" max="1809" width="6.28515625" style="306" customWidth="1"/>
    <col min="1810" max="1810" width="5.7109375" style="306" customWidth="1"/>
    <col min="1811" max="1811" width="16.5703125" style="306" bestFit="1" customWidth="1"/>
    <col min="1812" max="1812" width="5.7109375" style="306" customWidth="1"/>
    <col min="1813" max="1813" width="5" style="306" bestFit="1" customWidth="1"/>
    <col min="1814" max="1814" width="4.85546875" style="306" bestFit="1" customWidth="1"/>
    <col min="1815" max="1815" width="5.7109375" style="306" customWidth="1"/>
    <col min="1816" max="1816" width="6.5703125" style="306" bestFit="1" customWidth="1"/>
    <col min="1817" max="2047" width="11.42578125" style="306"/>
    <col min="2048" max="2048" width="0.140625" style="306" customWidth="1"/>
    <col min="2049" max="2049" width="2.7109375" style="306" customWidth="1"/>
    <col min="2050" max="2050" width="15.42578125" style="306" customWidth="1"/>
    <col min="2051" max="2051" width="1.28515625" style="306" customWidth="1"/>
    <col min="2052" max="2052" width="1.7109375" style="306" customWidth="1"/>
    <col min="2053" max="2053" width="22.5703125" style="306" customWidth="1"/>
    <col min="2054" max="2062" width="6.7109375" style="306" customWidth="1"/>
    <col min="2063" max="2063" width="7.5703125" style="306" customWidth="1"/>
    <col min="2064" max="2064" width="6.85546875" style="306" customWidth="1"/>
    <col min="2065" max="2065" width="6.28515625" style="306" customWidth="1"/>
    <col min="2066" max="2066" width="5.7109375" style="306" customWidth="1"/>
    <col min="2067" max="2067" width="16.5703125" style="306" bestFit="1" customWidth="1"/>
    <col min="2068" max="2068" width="5.7109375" style="306" customWidth="1"/>
    <col min="2069" max="2069" width="5" style="306" bestFit="1" customWidth="1"/>
    <col min="2070" max="2070" width="4.85546875" style="306" bestFit="1" customWidth="1"/>
    <col min="2071" max="2071" width="5.7109375" style="306" customWidth="1"/>
    <col min="2072" max="2072" width="6.5703125" style="306" bestFit="1" customWidth="1"/>
    <col min="2073" max="2303" width="11.42578125" style="306"/>
    <col min="2304" max="2304" width="0.140625" style="306" customWidth="1"/>
    <col min="2305" max="2305" width="2.7109375" style="306" customWidth="1"/>
    <col min="2306" max="2306" width="15.42578125" style="306" customWidth="1"/>
    <col min="2307" max="2307" width="1.28515625" style="306" customWidth="1"/>
    <col min="2308" max="2308" width="1.7109375" style="306" customWidth="1"/>
    <col min="2309" max="2309" width="22.5703125" style="306" customWidth="1"/>
    <col min="2310" max="2318" width="6.7109375" style="306" customWidth="1"/>
    <col min="2319" max="2319" width="7.5703125" style="306" customWidth="1"/>
    <col min="2320" max="2320" width="6.85546875" style="306" customWidth="1"/>
    <col min="2321" max="2321" width="6.28515625" style="306" customWidth="1"/>
    <col min="2322" max="2322" width="5.7109375" style="306" customWidth="1"/>
    <col min="2323" max="2323" width="16.5703125" style="306" bestFit="1" customWidth="1"/>
    <col min="2324" max="2324" width="5.7109375" style="306" customWidth="1"/>
    <col min="2325" max="2325" width="5" style="306" bestFit="1" customWidth="1"/>
    <col min="2326" max="2326" width="4.85546875" style="306" bestFit="1" customWidth="1"/>
    <col min="2327" max="2327" width="5.7109375" style="306" customWidth="1"/>
    <col min="2328" max="2328" width="6.5703125" style="306" bestFit="1" customWidth="1"/>
    <col min="2329" max="2559" width="11.42578125" style="306"/>
    <col min="2560" max="2560" width="0.140625" style="306" customWidth="1"/>
    <col min="2561" max="2561" width="2.7109375" style="306" customWidth="1"/>
    <col min="2562" max="2562" width="15.42578125" style="306" customWidth="1"/>
    <col min="2563" max="2563" width="1.28515625" style="306" customWidth="1"/>
    <col min="2564" max="2564" width="1.7109375" style="306" customWidth="1"/>
    <col min="2565" max="2565" width="22.5703125" style="306" customWidth="1"/>
    <col min="2566" max="2574" width="6.7109375" style="306" customWidth="1"/>
    <col min="2575" max="2575" width="7.5703125" style="306" customWidth="1"/>
    <col min="2576" max="2576" width="6.85546875" style="306" customWidth="1"/>
    <col min="2577" max="2577" width="6.28515625" style="306" customWidth="1"/>
    <col min="2578" max="2578" width="5.7109375" style="306" customWidth="1"/>
    <col min="2579" max="2579" width="16.5703125" style="306" bestFit="1" customWidth="1"/>
    <col min="2580" max="2580" width="5.7109375" style="306" customWidth="1"/>
    <col min="2581" max="2581" width="5" style="306" bestFit="1" customWidth="1"/>
    <col min="2582" max="2582" width="4.85546875" style="306" bestFit="1" customWidth="1"/>
    <col min="2583" max="2583" width="5.7109375" style="306" customWidth="1"/>
    <col min="2584" max="2584" width="6.5703125" style="306" bestFit="1" customWidth="1"/>
    <col min="2585" max="2815" width="11.42578125" style="306"/>
    <col min="2816" max="2816" width="0.140625" style="306" customWidth="1"/>
    <col min="2817" max="2817" width="2.7109375" style="306" customWidth="1"/>
    <col min="2818" max="2818" width="15.42578125" style="306" customWidth="1"/>
    <col min="2819" max="2819" width="1.28515625" style="306" customWidth="1"/>
    <col min="2820" max="2820" width="1.7109375" style="306" customWidth="1"/>
    <col min="2821" max="2821" width="22.5703125" style="306" customWidth="1"/>
    <col min="2822" max="2830" width="6.7109375" style="306" customWidth="1"/>
    <col min="2831" max="2831" width="7.5703125" style="306" customWidth="1"/>
    <col min="2832" max="2832" width="6.85546875" style="306" customWidth="1"/>
    <col min="2833" max="2833" width="6.28515625" style="306" customWidth="1"/>
    <col min="2834" max="2834" width="5.7109375" style="306" customWidth="1"/>
    <col min="2835" max="2835" width="16.5703125" style="306" bestFit="1" customWidth="1"/>
    <col min="2836" max="2836" width="5.7109375" style="306" customWidth="1"/>
    <col min="2837" max="2837" width="5" style="306" bestFit="1" customWidth="1"/>
    <col min="2838" max="2838" width="4.85546875" style="306" bestFit="1" customWidth="1"/>
    <col min="2839" max="2839" width="5.7109375" style="306" customWidth="1"/>
    <col min="2840" max="2840" width="6.5703125" style="306" bestFit="1" customWidth="1"/>
    <col min="2841" max="3071" width="11.42578125" style="306"/>
    <col min="3072" max="3072" width="0.140625" style="306" customWidth="1"/>
    <col min="3073" max="3073" width="2.7109375" style="306" customWidth="1"/>
    <col min="3074" max="3074" width="15.42578125" style="306" customWidth="1"/>
    <col min="3075" max="3075" width="1.28515625" style="306" customWidth="1"/>
    <col min="3076" max="3076" width="1.7109375" style="306" customWidth="1"/>
    <col min="3077" max="3077" width="22.5703125" style="306" customWidth="1"/>
    <col min="3078" max="3086" width="6.7109375" style="306" customWidth="1"/>
    <col min="3087" max="3087" width="7.5703125" style="306" customWidth="1"/>
    <col min="3088" max="3088" width="6.85546875" style="306" customWidth="1"/>
    <col min="3089" max="3089" width="6.28515625" style="306" customWidth="1"/>
    <col min="3090" max="3090" width="5.7109375" style="306" customWidth="1"/>
    <col min="3091" max="3091" width="16.5703125" style="306" bestFit="1" customWidth="1"/>
    <col min="3092" max="3092" width="5.7109375" style="306" customWidth="1"/>
    <col min="3093" max="3093" width="5" style="306" bestFit="1" customWidth="1"/>
    <col min="3094" max="3094" width="4.85546875" style="306" bestFit="1" customWidth="1"/>
    <col min="3095" max="3095" width="5.7109375" style="306" customWidth="1"/>
    <col min="3096" max="3096" width="6.5703125" style="306" bestFit="1" customWidth="1"/>
    <col min="3097" max="3327" width="11.42578125" style="306"/>
    <col min="3328" max="3328" width="0.140625" style="306" customWidth="1"/>
    <col min="3329" max="3329" width="2.7109375" style="306" customWidth="1"/>
    <col min="3330" max="3330" width="15.42578125" style="306" customWidth="1"/>
    <col min="3331" max="3331" width="1.28515625" style="306" customWidth="1"/>
    <col min="3332" max="3332" width="1.7109375" style="306" customWidth="1"/>
    <col min="3333" max="3333" width="22.5703125" style="306" customWidth="1"/>
    <col min="3334" max="3342" width="6.7109375" style="306" customWidth="1"/>
    <col min="3343" max="3343" width="7.5703125" style="306" customWidth="1"/>
    <col min="3344" max="3344" width="6.85546875" style="306" customWidth="1"/>
    <col min="3345" max="3345" width="6.28515625" style="306" customWidth="1"/>
    <col min="3346" max="3346" width="5.7109375" style="306" customWidth="1"/>
    <col min="3347" max="3347" width="16.5703125" style="306" bestFit="1" customWidth="1"/>
    <col min="3348" max="3348" width="5.7109375" style="306" customWidth="1"/>
    <col min="3349" max="3349" width="5" style="306" bestFit="1" customWidth="1"/>
    <col min="3350" max="3350" width="4.85546875" style="306" bestFit="1" customWidth="1"/>
    <col min="3351" max="3351" width="5.7109375" style="306" customWidth="1"/>
    <col min="3352" max="3352" width="6.5703125" style="306" bestFit="1" customWidth="1"/>
    <col min="3353" max="3583" width="11.42578125" style="306"/>
    <col min="3584" max="3584" width="0.140625" style="306" customWidth="1"/>
    <col min="3585" max="3585" width="2.7109375" style="306" customWidth="1"/>
    <col min="3586" max="3586" width="15.42578125" style="306" customWidth="1"/>
    <col min="3587" max="3587" width="1.28515625" style="306" customWidth="1"/>
    <col min="3588" max="3588" width="1.7109375" style="306" customWidth="1"/>
    <col min="3589" max="3589" width="22.5703125" style="306" customWidth="1"/>
    <col min="3590" max="3598" width="6.7109375" style="306" customWidth="1"/>
    <col min="3599" max="3599" width="7.5703125" style="306" customWidth="1"/>
    <col min="3600" max="3600" width="6.85546875" style="306" customWidth="1"/>
    <col min="3601" max="3601" width="6.28515625" style="306" customWidth="1"/>
    <col min="3602" max="3602" width="5.7109375" style="306" customWidth="1"/>
    <col min="3603" max="3603" width="16.5703125" style="306" bestFit="1" customWidth="1"/>
    <col min="3604" max="3604" width="5.7109375" style="306" customWidth="1"/>
    <col min="3605" max="3605" width="5" style="306" bestFit="1" customWidth="1"/>
    <col min="3606" max="3606" width="4.85546875" style="306" bestFit="1" customWidth="1"/>
    <col min="3607" max="3607" width="5.7109375" style="306" customWidth="1"/>
    <col min="3608" max="3608" width="6.5703125" style="306" bestFit="1" customWidth="1"/>
    <col min="3609" max="3839" width="11.42578125" style="306"/>
    <col min="3840" max="3840" width="0.140625" style="306" customWidth="1"/>
    <col min="3841" max="3841" width="2.7109375" style="306" customWidth="1"/>
    <col min="3842" max="3842" width="15.42578125" style="306" customWidth="1"/>
    <col min="3843" max="3843" width="1.28515625" style="306" customWidth="1"/>
    <col min="3844" max="3844" width="1.7109375" style="306" customWidth="1"/>
    <col min="3845" max="3845" width="22.5703125" style="306" customWidth="1"/>
    <col min="3846" max="3854" width="6.7109375" style="306" customWidth="1"/>
    <col min="3855" max="3855" width="7.5703125" style="306" customWidth="1"/>
    <col min="3856" max="3856" width="6.85546875" style="306" customWidth="1"/>
    <col min="3857" max="3857" width="6.28515625" style="306" customWidth="1"/>
    <col min="3858" max="3858" width="5.7109375" style="306" customWidth="1"/>
    <col min="3859" max="3859" width="16.5703125" style="306" bestFit="1" customWidth="1"/>
    <col min="3860" max="3860" width="5.7109375" style="306" customWidth="1"/>
    <col min="3861" max="3861" width="5" style="306" bestFit="1" customWidth="1"/>
    <col min="3862" max="3862" width="4.85546875" style="306" bestFit="1" customWidth="1"/>
    <col min="3863" max="3863" width="5.7109375" style="306" customWidth="1"/>
    <col min="3864" max="3864" width="6.5703125" style="306" bestFit="1" customWidth="1"/>
    <col min="3865" max="4095" width="11.42578125" style="306"/>
    <col min="4096" max="4096" width="0.140625" style="306" customWidth="1"/>
    <col min="4097" max="4097" width="2.7109375" style="306" customWidth="1"/>
    <col min="4098" max="4098" width="15.42578125" style="306" customWidth="1"/>
    <col min="4099" max="4099" width="1.28515625" style="306" customWidth="1"/>
    <col min="4100" max="4100" width="1.7109375" style="306" customWidth="1"/>
    <col min="4101" max="4101" width="22.5703125" style="306" customWidth="1"/>
    <col min="4102" max="4110" width="6.7109375" style="306" customWidth="1"/>
    <col min="4111" max="4111" width="7.5703125" style="306" customWidth="1"/>
    <col min="4112" max="4112" width="6.85546875" style="306" customWidth="1"/>
    <col min="4113" max="4113" width="6.28515625" style="306" customWidth="1"/>
    <col min="4114" max="4114" width="5.7109375" style="306" customWidth="1"/>
    <col min="4115" max="4115" width="16.5703125" style="306" bestFit="1" customWidth="1"/>
    <col min="4116" max="4116" width="5.7109375" style="306" customWidth="1"/>
    <col min="4117" max="4117" width="5" style="306" bestFit="1" customWidth="1"/>
    <col min="4118" max="4118" width="4.85546875" style="306" bestFit="1" customWidth="1"/>
    <col min="4119" max="4119" width="5.7109375" style="306" customWidth="1"/>
    <col min="4120" max="4120" width="6.5703125" style="306" bestFit="1" customWidth="1"/>
    <col min="4121" max="4351" width="11.42578125" style="306"/>
    <col min="4352" max="4352" width="0.140625" style="306" customWidth="1"/>
    <col min="4353" max="4353" width="2.7109375" style="306" customWidth="1"/>
    <col min="4354" max="4354" width="15.42578125" style="306" customWidth="1"/>
    <col min="4355" max="4355" width="1.28515625" style="306" customWidth="1"/>
    <col min="4356" max="4356" width="1.7109375" style="306" customWidth="1"/>
    <col min="4357" max="4357" width="22.5703125" style="306" customWidth="1"/>
    <col min="4358" max="4366" width="6.7109375" style="306" customWidth="1"/>
    <col min="4367" max="4367" width="7.5703125" style="306" customWidth="1"/>
    <col min="4368" max="4368" width="6.85546875" style="306" customWidth="1"/>
    <col min="4369" max="4369" width="6.28515625" style="306" customWidth="1"/>
    <col min="4370" max="4370" width="5.7109375" style="306" customWidth="1"/>
    <col min="4371" max="4371" width="16.5703125" style="306" bestFit="1" customWidth="1"/>
    <col min="4372" max="4372" width="5.7109375" style="306" customWidth="1"/>
    <col min="4373" max="4373" width="5" style="306" bestFit="1" customWidth="1"/>
    <col min="4374" max="4374" width="4.85546875" style="306" bestFit="1" customWidth="1"/>
    <col min="4375" max="4375" width="5.7109375" style="306" customWidth="1"/>
    <col min="4376" max="4376" width="6.5703125" style="306" bestFit="1" customWidth="1"/>
    <col min="4377" max="4607" width="11.42578125" style="306"/>
    <col min="4608" max="4608" width="0.140625" style="306" customWidth="1"/>
    <col min="4609" max="4609" width="2.7109375" style="306" customWidth="1"/>
    <col min="4610" max="4610" width="15.42578125" style="306" customWidth="1"/>
    <col min="4611" max="4611" width="1.28515625" style="306" customWidth="1"/>
    <col min="4612" max="4612" width="1.7109375" style="306" customWidth="1"/>
    <col min="4613" max="4613" width="22.5703125" style="306" customWidth="1"/>
    <col min="4614" max="4622" width="6.7109375" style="306" customWidth="1"/>
    <col min="4623" max="4623" width="7.5703125" style="306" customWidth="1"/>
    <col min="4624" max="4624" width="6.85546875" style="306" customWidth="1"/>
    <col min="4625" max="4625" width="6.28515625" style="306" customWidth="1"/>
    <col min="4626" max="4626" width="5.7109375" style="306" customWidth="1"/>
    <col min="4627" max="4627" width="16.5703125" style="306" bestFit="1" customWidth="1"/>
    <col min="4628" max="4628" width="5.7109375" style="306" customWidth="1"/>
    <col min="4629" max="4629" width="5" style="306" bestFit="1" customWidth="1"/>
    <col min="4630" max="4630" width="4.85546875" style="306" bestFit="1" customWidth="1"/>
    <col min="4631" max="4631" width="5.7109375" style="306" customWidth="1"/>
    <col min="4632" max="4632" width="6.5703125" style="306" bestFit="1" customWidth="1"/>
    <col min="4633" max="4863" width="11.42578125" style="306"/>
    <col min="4864" max="4864" width="0.140625" style="306" customWidth="1"/>
    <col min="4865" max="4865" width="2.7109375" style="306" customWidth="1"/>
    <col min="4866" max="4866" width="15.42578125" style="306" customWidth="1"/>
    <col min="4867" max="4867" width="1.28515625" style="306" customWidth="1"/>
    <col min="4868" max="4868" width="1.7109375" style="306" customWidth="1"/>
    <col min="4869" max="4869" width="22.5703125" style="306" customWidth="1"/>
    <col min="4870" max="4878" width="6.7109375" style="306" customWidth="1"/>
    <col min="4879" max="4879" width="7.5703125" style="306" customWidth="1"/>
    <col min="4880" max="4880" width="6.85546875" style="306" customWidth="1"/>
    <col min="4881" max="4881" width="6.28515625" style="306" customWidth="1"/>
    <col min="4882" max="4882" width="5.7109375" style="306" customWidth="1"/>
    <col min="4883" max="4883" width="16.5703125" style="306" bestFit="1" customWidth="1"/>
    <col min="4884" max="4884" width="5.7109375" style="306" customWidth="1"/>
    <col min="4885" max="4885" width="5" style="306" bestFit="1" customWidth="1"/>
    <col min="4886" max="4886" width="4.85546875" style="306" bestFit="1" customWidth="1"/>
    <col min="4887" max="4887" width="5.7109375" style="306" customWidth="1"/>
    <col min="4888" max="4888" width="6.5703125" style="306" bestFit="1" customWidth="1"/>
    <col min="4889" max="5119" width="11.42578125" style="306"/>
    <col min="5120" max="5120" width="0.140625" style="306" customWidth="1"/>
    <col min="5121" max="5121" width="2.7109375" style="306" customWidth="1"/>
    <col min="5122" max="5122" width="15.42578125" style="306" customWidth="1"/>
    <col min="5123" max="5123" width="1.28515625" style="306" customWidth="1"/>
    <col min="5124" max="5124" width="1.7109375" style="306" customWidth="1"/>
    <col min="5125" max="5125" width="22.5703125" style="306" customWidth="1"/>
    <col min="5126" max="5134" width="6.7109375" style="306" customWidth="1"/>
    <col min="5135" max="5135" width="7.5703125" style="306" customWidth="1"/>
    <col min="5136" max="5136" width="6.85546875" style="306" customWidth="1"/>
    <col min="5137" max="5137" width="6.28515625" style="306" customWidth="1"/>
    <col min="5138" max="5138" width="5.7109375" style="306" customWidth="1"/>
    <col min="5139" max="5139" width="16.5703125" style="306" bestFit="1" customWidth="1"/>
    <col min="5140" max="5140" width="5.7109375" style="306" customWidth="1"/>
    <col min="5141" max="5141" width="5" style="306" bestFit="1" customWidth="1"/>
    <col min="5142" max="5142" width="4.85546875" style="306" bestFit="1" customWidth="1"/>
    <col min="5143" max="5143" width="5.7109375" style="306" customWidth="1"/>
    <col min="5144" max="5144" width="6.5703125" style="306" bestFit="1" customWidth="1"/>
    <col min="5145" max="5375" width="11.42578125" style="306"/>
    <col min="5376" max="5376" width="0.140625" style="306" customWidth="1"/>
    <col min="5377" max="5377" width="2.7109375" style="306" customWidth="1"/>
    <col min="5378" max="5378" width="15.42578125" style="306" customWidth="1"/>
    <col min="5379" max="5379" width="1.28515625" style="306" customWidth="1"/>
    <col min="5380" max="5380" width="1.7109375" style="306" customWidth="1"/>
    <col min="5381" max="5381" width="22.5703125" style="306" customWidth="1"/>
    <col min="5382" max="5390" width="6.7109375" style="306" customWidth="1"/>
    <col min="5391" max="5391" width="7.5703125" style="306" customWidth="1"/>
    <col min="5392" max="5392" width="6.85546875" style="306" customWidth="1"/>
    <col min="5393" max="5393" width="6.28515625" style="306" customWidth="1"/>
    <col min="5394" max="5394" width="5.7109375" style="306" customWidth="1"/>
    <col min="5395" max="5395" width="16.5703125" style="306" bestFit="1" customWidth="1"/>
    <col min="5396" max="5396" width="5.7109375" style="306" customWidth="1"/>
    <col min="5397" max="5397" width="5" style="306" bestFit="1" customWidth="1"/>
    <col min="5398" max="5398" width="4.85546875" style="306" bestFit="1" customWidth="1"/>
    <col min="5399" max="5399" width="5.7109375" style="306" customWidth="1"/>
    <col min="5400" max="5400" width="6.5703125" style="306" bestFit="1" customWidth="1"/>
    <col min="5401" max="5631" width="11.42578125" style="306"/>
    <col min="5632" max="5632" width="0.140625" style="306" customWidth="1"/>
    <col min="5633" max="5633" width="2.7109375" style="306" customWidth="1"/>
    <col min="5634" max="5634" width="15.42578125" style="306" customWidth="1"/>
    <col min="5635" max="5635" width="1.28515625" style="306" customWidth="1"/>
    <col min="5636" max="5636" width="1.7109375" style="306" customWidth="1"/>
    <col min="5637" max="5637" width="22.5703125" style="306" customWidth="1"/>
    <col min="5638" max="5646" width="6.7109375" style="306" customWidth="1"/>
    <col min="5647" max="5647" width="7.5703125" style="306" customWidth="1"/>
    <col min="5648" max="5648" width="6.85546875" style="306" customWidth="1"/>
    <col min="5649" max="5649" width="6.28515625" style="306" customWidth="1"/>
    <col min="5650" max="5650" width="5.7109375" style="306" customWidth="1"/>
    <col min="5651" max="5651" width="16.5703125" style="306" bestFit="1" customWidth="1"/>
    <col min="5652" max="5652" width="5.7109375" style="306" customWidth="1"/>
    <col min="5653" max="5653" width="5" style="306" bestFit="1" customWidth="1"/>
    <col min="5654" max="5654" width="4.85546875" style="306" bestFit="1" customWidth="1"/>
    <col min="5655" max="5655" width="5.7109375" style="306" customWidth="1"/>
    <col min="5656" max="5656" width="6.5703125" style="306" bestFit="1" customWidth="1"/>
    <col min="5657" max="5887" width="11.42578125" style="306"/>
    <col min="5888" max="5888" width="0.140625" style="306" customWidth="1"/>
    <col min="5889" max="5889" width="2.7109375" style="306" customWidth="1"/>
    <col min="5890" max="5890" width="15.42578125" style="306" customWidth="1"/>
    <col min="5891" max="5891" width="1.28515625" style="306" customWidth="1"/>
    <col min="5892" max="5892" width="1.7109375" style="306" customWidth="1"/>
    <col min="5893" max="5893" width="22.5703125" style="306" customWidth="1"/>
    <col min="5894" max="5902" width="6.7109375" style="306" customWidth="1"/>
    <col min="5903" max="5903" width="7.5703125" style="306" customWidth="1"/>
    <col min="5904" max="5904" width="6.85546875" style="306" customWidth="1"/>
    <col min="5905" max="5905" width="6.28515625" style="306" customWidth="1"/>
    <col min="5906" max="5906" width="5.7109375" style="306" customWidth="1"/>
    <col min="5907" max="5907" width="16.5703125" style="306" bestFit="1" customWidth="1"/>
    <col min="5908" max="5908" width="5.7109375" style="306" customWidth="1"/>
    <col min="5909" max="5909" width="5" style="306" bestFit="1" customWidth="1"/>
    <col min="5910" max="5910" width="4.85546875" style="306" bestFit="1" customWidth="1"/>
    <col min="5911" max="5911" width="5.7109375" style="306" customWidth="1"/>
    <col min="5912" max="5912" width="6.5703125" style="306" bestFit="1" customWidth="1"/>
    <col min="5913" max="6143" width="11.42578125" style="306"/>
    <col min="6144" max="6144" width="0.140625" style="306" customWidth="1"/>
    <col min="6145" max="6145" width="2.7109375" style="306" customWidth="1"/>
    <col min="6146" max="6146" width="15.42578125" style="306" customWidth="1"/>
    <col min="6147" max="6147" width="1.28515625" style="306" customWidth="1"/>
    <col min="6148" max="6148" width="1.7109375" style="306" customWidth="1"/>
    <col min="6149" max="6149" width="22.5703125" style="306" customWidth="1"/>
    <col min="6150" max="6158" width="6.7109375" style="306" customWidth="1"/>
    <col min="6159" max="6159" width="7.5703125" style="306" customWidth="1"/>
    <col min="6160" max="6160" width="6.85546875" style="306" customWidth="1"/>
    <col min="6161" max="6161" width="6.28515625" style="306" customWidth="1"/>
    <col min="6162" max="6162" width="5.7109375" style="306" customWidth="1"/>
    <col min="6163" max="6163" width="16.5703125" style="306" bestFit="1" customWidth="1"/>
    <col min="6164" max="6164" width="5.7109375" style="306" customWidth="1"/>
    <col min="6165" max="6165" width="5" style="306" bestFit="1" customWidth="1"/>
    <col min="6166" max="6166" width="4.85546875" style="306" bestFit="1" customWidth="1"/>
    <col min="6167" max="6167" width="5.7109375" style="306" customWidth="1"/>
    <col min="6168" max="6168" width="6.5703125" style="306" bestFit="1" customWidth="1"/>
    <col min="6169" max="6399" width="11.42578125" style="306"/>
    <col min="6400" max="6400" width="0.140625" style="306" customWidth="1"/>
    <col min="6401" max="6401" width="2.7109375" style="306" customWidth="1"/>
    <col min="6402" max="6402" width="15.42578125" style="306" customWidth="1"/>
    <col min="6403" max="6403" width="1.28515625" style="306" customWidth="1"/>
    <col min="6404" max="6404" width="1.7109375" style="306" customWidth="1"/>
    <col min="6405" max="6405" width="22.5703125" style="306" customWidth="1"/>
    <col min="6406" max="6414" width="6.7109375" style="306" customWidth="1"/>
    <col min="6415" max="6415" width="7.5703125" style="306" customWidth="1"/>
    <col min="6416" max="6416" width="6.85546875" style="306" customWidth="1"/>
    <col min="6417" max="6417" width="6.28515625" style="306" customWidth="1"/>
    <col min="6418" max="6418" width="5.7109375" style="306" customWidth="1"/>
    <col min="6419" max="6419" width="16.5703125" style="306" bestFit="1" customWidth="1"/>
    <col min="6420" max="6420" width="5.7109375" style="306" customWidth="1"/>
    <col min="6421" max="6421" width="5" style="306" bestFit="1" customWidth="1"/>
    <col min="6422" max="6422" width="4.85546875" style="306" bestFit="1" customWidth="1"/>
    <col min="6423" max="6423" width="5.7109375" style="306" customWidth="1"/>
    <col min="6424" max="6424" width="6.5703125" style="306" bestFit="1" customWidth="1"/>
    <col min="6425" max="6655" width="11.42578125" style="306"/>
    <col min="6656" max="6656" width="0.140625" style="306" customWidth="1"/>
    <col min="6657" max="6657" width="2.7109375" style="306" customWidth="1"/>
    <col min="6658" max="6658" width="15.42578125" style="306" customWidth="1"/>
    <col min="6659" max="6659" width="1.28515625" style="306" customWidth="1"/>
    <col min="6660" max="6660" width="1.7109375" style="306" customWidth="1"/>
    <col min="6661" max="6661" width="22.5703125" style="306" customWidth="1"/>
    <col min="6662" max="6670" width="6.7109375" style="306" customWidth="1"/>
    <col min="6671" max="6671" width="7.5703125" style="306" customWidth="1"/>
    <col min="6672" max="6672" width="6.85546875" style="306" customWidth="1"/>
    <col min="6673" max="6673" width="6.28515625" style="306" customWidth="1"/>
    <col min="6674" max="6674" width="5.7109375" style="306" customWidth="1"/>
    <col min="6675" max="6675" width="16.5703125" style="306" bestFit="1" customWidth="1"/>
    <col min="6676" max="6676" width="5.7109375" style="306" customWidth="1"/>
    <col min="6677" max="6677" width="5" style="306" bestFit="1" customWidth="1"/>
    <col min="6678" max="6678" width="4.85546875" style="306" bestFit="1" customWidth="1"/>
    <col min="6679" max="6679" width="5.7109375" style="306" customWidth="1"/>
    <col min="6680" max="6680" width="6.5703125" style="306" bestFit="1" customWidth="1"/>
    <col min="6681" max="6911" width="11.42578125" style="306"/>
    <col min="6912" max="6912" width="0.140625" style="306" customWidth="1"/>
    <col min="6913" max="6913" width="2.7109375" style="306" customWidth="1"/>
    <col min="6914" max="6914" width="15.42578125" style="306" customWidth="1"/>
    <col min="6915" max="6915" width="1.28515625" style="306" customWidth="1"/>
    <col min="6916" max="6916" width="1.7109375" style="306" customWidth="1"/>
    <col min="6917" max="6917" width="22.5703125" style="306" customWidth="1"/>
    <col min="6918" max="6926" width="6.7109375" style="306" customWidth="1"/>
    <col min="6927" max="6927" width="7.5703125" style="306" customWidth="1"/>
    <col min="6928" max="6928" width="6.85546875" style="306" customWidth="1"/>
    <col min="6929" max="6929" width="6.28515625" style="306" customWidth="1"/>
    <col min="6930" max="6930" width="5.7109375" style="306" customWidth="1"/>
    <col min="6931" max="6931" width="16.5703125" style="306" bestFit="1" customWidth="1"/>
    <col min="6932" max="6932" width="5.7109375" style="306" customWidth="1"/>
    <col min="6933" max="6933" width="5" style="306" bestFit="1" customWidth="1"/>
    <col min="6934" max="6934" width="4.85546875" style="306" bestFit="1" customWidth="1"/>
    <col min="6935" max="6935" width="5.7109375" style="306" customWidth="1"/>
    <col min="6936" max="6936" width="6.5703125" style="306" bestFit="1" customWidth="1"/>
    <col min="6937" max="7167" width="11.42578125" style="306"/>
    <col min="7168" max="7168" width="0.140625" style="306" customWidth="1"/>
    <col min="7169" max="7169" width="2.7109375" style="306" customWidth="1"/>
    <col min="7170" max="7170" width="15.42578125" style="306" customWidth="1"/>
    <col min="7171" max="7171" width="1.28515625" style="306" customWidth="1"/>
    <col min="7172" max="7172" width="1.7109375" style="306" customWidth="1"/>
    <col min="7173" max="7173" width="22.5703125" style="306" customWidth="1"/>
    <col min="7174" max="7182" width="6.7109375" style="306" customWidth="1"/>
    <col min="7183" max="7183" width="7.5703125" style="306" customWidth="1"/>
    <col min="7184" max="7184" width="6.85546875" style="306" customWidth="1"/>
    <col min="7185" max="7185" width="6.28515625" style="306" customWidth="1"/>
    <col min="7186" max="7186" width="5.7109375" style="306" customWidth="1"/>
    <col min="7187" max="7187" width="16.5703125" style="306" bestFit="1" customWidth="1"/>
    <col min="7188" max="7188" width="5.7109375" style="306" customWidth="1"/>
    <col min="7189" max="7189" width="5" style="306" bestFit="1" customWidth="1"/>
    <col min="7190" max="7190" width="4.85546875" style="306" bestFit="1" customWidth="1"/>
    <col min="7191" max="7191" width="5.7109375" style="306" customWidth="1"/>
    <col min="7192" max="7192" width="6.5703125" style="306" bestFit="1" customWidth="1"/>
    <col min="7193" max="7423" width="11.42578125" style="306"/>
    <col min="7424" max="7424" width="0.140625" style="306" customWidth="1"/>
    <col min="7425" max="7425" width="2.7109375" style="306" customWidth="1"/>
    <col min="7426" max="7426" width="15.42578125" style="306" customWidth="1"/>
    <col min="7427" max="7427" width="1.28515625" style="306" customWidth="1"/>
    <col min="7428" max="7428" width="1.7109375" style="306" customWidth="1"/>
    <col min="7429" max="7429" width="22.5703125" style="306" customWidth="1"/>
    <col min="7430" max="7438" width="6.7109375" style="306" customWidth="1"/>
    <col min="7439" max="7439" width="7.5703125" style="306" customWidth="1"/>
    <col min="7440" max="7440" width="6.85546875" style="306" customWidth="1"/>
    <col min="7441" max="7441" width="6.28515625" style="306" customWidth="1"/>
    <col min="7442" max="7442" width="5.7109375" style="306" customWidth="1"/>
    <col min="7443" max="7443" width="16.5703125" style="306" bestFit="1" customWidth="1"/>
    <col min="7444" max="7444" width="5.7109375" style="306" customWidth="1"/>
    <col min="7445" max="7445" width="5" style="306" bestFit="1" customWidth="1"/>
    <col min="7446" max="7446" width="4.85546875" style="306" bestFit="1" customWidth="1"/>
    <col min="7447" max="7447" width="5.7109375" style="306" customWidth="1"/>
    <col min="7448" max="7448" width="6.5703125" style="306" bestFit="1" customWidth="1"/>
    <col min="7449" max="7679" width="11.42578125" style="306"/>
    <col min="7680" max="7680" width="0.140625" style="306" customWidth="1"/>
    <col min="7681" max="7681" width="2.7109375" style="306" customWidth="1"/>
    <col min="7682" max="7682" width="15.42578125" style="306" customWidth="1"/>
    <col min="7683" max="7683" width="1.28515625" style="306" customWidth="1"/>
    <col min="7684" max="7684" width="1.7109375" style="306" customWidth="1"/>
    <col min="7685" max="7685" width="22.5703125" style="306" customWidth="1"/>
    <col min="7686" max="7694" width="6.7109375" style="306" customWidth="1"/>
    <col min="7695" max="7695" width="7.5703125" style="306" customWidth="1"/>
    <col min="7696" max="7696" width="6.85546875" style="306" customWidth="1"/>
    <col min="7697" max="7697" width="6.28515625" style="306" customWidth="1"/>
    <col min="7698" max="7698" width="5.7109375" style="306" customWidth="1"/>
    <col min="7699" max="7699" width="16.5703125" style="306" bestFit="1" customWidth="1"/>
    <col min="7700" max="7700" width="5.7109375" style="306" customWidth="1"/>
    <col min="7701" max="7701" width="5" style="306" bestFit="1" customWidth="1"/>
    <col min="7702" max="7702" width="4.85546875" style="306" bestFit="1" customWidth="1"/>
    <col min="7703" max="7703" width="5.7109375" style="306" customWidth="1"/>
    <col min="7704" max="7704" width="6.5703125" style="306" bestFit="1" customWidth="1"/>
    <col min="7705" max="7935" width="11.42578125" style="306"/>
    <col min="7936" max="7936" width="0.140625" style="306" customWidth="1"/>
    <col min="7937" max="7937" width="2.7109375" style="306" customWidth="1"/>
    <col min="7938" max="7938" width="15.42578125" style="306" customWidth="1"/>
    <col min="7939" max="7939" width="1.28515625" style="306" customWidth="1"/>
    <col min="7940" max="7940" width="1.7109375" style="306" customWidth="1"/>
    <col min="7941" max="7941" width="22.5703125" style="306" customWidth="1"/>
    <col min="7942" max="7950" width="6.7109375" style="306" customWidth="1"/>
    <col min="7951" max="7951" width="7.5703125" style="306" customWidth="1"/>
    <col min="7952" max="7952" width="6.85546875" style="306" customWidth="1"/>
    <col min="7953" max="7953" width="6.28515625" style="306" customWidth="1"/>
    <col min="7954" max="7954" width="5.7109375" style="306" customWidth="1"/>
    <col min="7955" max="7955" width="16.5703125" style="306" bestFit="1" customWidth="1"/>
    <col min="7956" max="7956" width="5.7109375" style="306" customWidth="1"/>
    <col min="7957" max="7957" width="5" style="306" bestFit="1" customWidth="1"/>
    <col min="7958" max="7958" width="4.85546875" style="306" bestFit="1" customWidth="1"/>
    <col min="7959" max="7959" width="5.7109375" style="306" customWidth="1"/>
    <col min="7960" max="7960" width="6.5703125" style="306" bestFit="1" customWidth="1"/>
    <col min="7961" max="8191" width="11.42578125" style="306"/>
    <col min="8192" max="8192" width="0.140625" style="306" customWidth="1"/>
    <col min="8193" max="8193" width="2.7109375" style="306" customWidth="1"/>
    <col min="8194" max="8194" width="15.42578125" style="306" customWidth="1"/>
    <col min="8195" max="8195" width="1.28515625" style="306" customWidth="1"/>
    <col min="8196" max="8196" width="1.7109375" style="306" customWidth="1"/>
    <col min="8197" max="8197" width="22.5703125" style="306" customWidth="1"/>
    <col min="8198" max="8206" width="6.7109375" style="306" customWidth="1"/>
    <col min="8207" max="8207" width="7.5703125" style="306" customWidth="1"/>
    <col min="8208" max="8208" width="6.85546875" style="306" customWidth="1"/>
    <col min="8209" max="8209" width="6.28515625" style="306" customWidth="1"/>
    <col min="8210" max="8210" width="5.7109375" style="306" customWidth="1"/>
    <col min="8211" max="8211" width="16.5703125" style="306" bestFit="1" customWidth="1"/>
    <col min="8212" max="8212" width="5.7109375" style="306" customWidth="1"/>
    <col min="8213" max="8213" width="5" style="306" bestFit="1" customWidth="1"/>
    <col min="8214" max="8214" width="4.85546875" style="306" bestFit="1" customWidth="1"/>
    <col min="8215" max="8215" width="5.7109375" style="306" customWidth="1"/>
    <col min="8216" max="8216" width="6.5703125" style="306" bestFit="1" customWidth="1"/>
    <col min="8217" max="8447" width="11.42578125" style="306"/>
    <col min="8448" max="8448" width="0.140625" style="306" customWidth="1"/>
    <col min="8449" max="8449" width="2.7109375" style="306" customWidth="1"/>
    <col min="8450" max="8450" width="15.42578125" style="306" customWidth="1"/>
    <col min="8451" max="8451" width="1.28515625" style="306" customWidth="1"/>
    <col min="8452" max="8452" width="1.7109375" style="306" customWidth="1"/>
    <col min="8453" max="8453" width="22.5703125" style="306" customWidth="1"/>
    <col min="8454" max="8462" width="6.7109375" style="306" customWidth="1"/>
    <col min="8463" max="8463" width="7.5703125" style="306" customWidth="1"/>
    <col min="8464" max="8464" width="6.85546875" style="306" customWidth="1"/>
    <col min="8465" max="8465" width="6.28515625" style="306" customWidth="1"/>
    <col min="8466" max="8466" width="5.7109375" style="306" customWidth="1"/>
    <col min="8467" max="8467" width="16.5703125" style="306" bestFit="1" customWidth="1"/>
    <col min="8468" max="8468" width="5.7109375" style="306" customWidth="1"/>
    <col min="8469" max="8469" width="5" style="306" bestFit="1" customWidth="1"/>
    <col min="8470" max="8470" width="4.85546875" style="306" bestFit="1" customWidth="1"/>
    <col min="8471" max="8471" width="5.7109375" style="306" customWidth="1"/>
    <col min="8472" max="8472" width="6.5703125" style="306" bestFit="1" customWidth="1"/>
    <col min="8473" max="8703" width="11.42578125" style="306"/>
    <col min="8704" max="8704" width="0.140625" style="306" customWidth="1"/>
    <col min="8705" max="8705" width="2.7109375" style="306" customWidth="1"/>
    <col min="8706" max="8706" width="15.42578125" style="306" customWidth="1"/>
    <col min="8707" max="8707" width="1.28515625" style="306" customWidth="1"/>
    <col min="8708" max="8708" width="1.7109375" style="306" customWidth="1"/>
    <col min="8709" max="8709" width="22.5703125" style="306" customWidth="1"/>
    <col min="8710" max="8718" width="6.7109375" style="306" customWidth="1"/>
    <col min="8719" max="8719" width="7.5703125" style="306" customWidth="1"/>
    <col min="8720" max="8720" width="6.85546875" style="306" customWidth="1"/>
    <col min="8721" max="8721" width="6.28515625" style="306" customWidth="1"/>
    <col min="8722" max="8722" width="5.7109375" style="306" customWidth="1"/>
    <col min="8723" max="8723" width="16.5703125" style="306" bestFit="1" customWidth="1"/>
    <col min="8724" max="8724" width="5.7109375" style="306" customWidth="1"/>
    <col min="8725" max="8725" width="5" style="306" bestFit="1" customWidth="1"/>
    <col min="8726" max="8726" width="4.85546875" style="306" bestFit="1" customWidth="1"/>
    <col min="8727" max="8727" width="5.7109375" style="306" customWidth="1"/>
    <col min="8728" max="8728" width="6.5703125" style="306" bestFit="1" customWidth="1"/>
    <col min="8729" max="8959" width="11.42578125" style="306"/>
    <col min="8960" max="8960" width="0.140625" style="306" customWidth="1"/>
    <col min="8961" max="8961" width="2.7109375" style="306" customWidth="1"/>
    <col min="8962" max="8962" width="15.42578125" style="306" customWidth="1"/>
    <col min="8963" max="8963" width="1.28515625" style="306" customWidth="1"/>
    <col min="8964" max="8964" width="1.7109375" style="306" customWidth="1"/>
    <col min="8965" max="8965" width="22.5703125" style="306" customWidth="1"/>
    <col min="8966" max="8974" width="6.7109375" style="306" customWidth="1"/>
    <col min="8975" max="8975" width="7.5703125" style="306" customWidth="1"/>
    <col min="8976" max="8976" width="6.85546875" style="306" customWidth="1"/>
    <col min="8977" max="8977" width="6.28515625" style="306" customWidth="1"/>
    <col min="8978" max="8978" width="5.7109375" style="306" customWidth="1"/>
    <col min="8979" max="8979" width="16.5703125" style="306" bestFit="1" customWidth="1"/>
    <col min="8980" max="8980" width="5.7109375" style="306" customWidth="1"/>
    <col min="8981" max="8981" width="5" style="306" bestFit="1" customWidth="1"/>
    <col min="8982" max="8982" width="4.85546875" style="306" bestFit="1" customWidth="1"/>
    <col min="8983" max="8983" width="5.7109375" style="306" customWidth="1"/>
    <col min="8984" max="8984" width="6.5703125" style="306" bestFit="1" customWidth="1"/>
    <col min="8985" max="9215" width="11.42578125" style="306"/>
    <col min="9216" max="9216" width="0.140625" style="306" customWidth="1"/>
    <col min="9217" max="9217" width="2.7109375" style="306" customWidth="1"/>
    <col min="9218" max="9218" width="15.42578125" style="306" customWidth="1"/>
    <col min="9219" max="9219" width="1.28515625" style="306" customWidth="1"/>
    <col min="9220" max="9220" width="1.7109375" style="306" customWidth="1"/>
    <col min="9221" max="9221" width="22.5703125" style="306" customWidth="1"/>
    <col min="9222" max="9230" width="6.7109375" style="306" customWidth="1"/>
    <col min="9231" max="9231" width="7.5703125" style="306" customWidth="1"/>
    <col min="9232" max="9232" width="6.85546875" style="306" customWidth="1"/>
    <col min="9233" max="9233" width="6.28515625" style="306" customWidth="1"/>
    <col min="9234" max="9234" width="5.7109375" style="306" customWidth="1"/>
    <col min="9235" max="9235" width="16.5703125" style="306" bestFit="1" customWidth="1"/>
    <col min="9236" max="9236" width="5.7109375" style="306" customWidth="1"/>
    <col min="9237" max="9237" width="5" style="306" bestFit="1" customWidth="1"/>
    <col min="9238" max="9238" width="4.85546875" style="306" bestFit="1" customWidth="1"/>
    <col min="9239" max="9239" width="5.7109375" style="306" customWidth="1"/>
    <col min="9240" max="9240" width="6.5703125" style="306" bestFit="1" customWidth="1"/>
    <col min="9241" max="9471" width="11.42578125" style="306"/>
    <col min="9472" max="9472" width="0.140625" style="306" customWidth="1"/>
    <col min="9473" max="9473" width="2.7109375" style="306" customWidth="1"/>
    <col min="9474" max="9474" width="15.42578125" style="306" customWidth="1"/>
    <col min="9475" max="9475" width="1.28515625" style="306" customWidth="1"/>
    <col min="9476" max="9476" width="1.7109375" style="306" customWidth="1"/>
    <col min="9477" max="9477" width="22.5703125" style="306" customWidth="1"/>
    <col min="9478" max="9486" width="6.7109375" style="306" customWidth="1"/>
    <col min="9487" max="9487" width="7.5703125" style="306" customWidth="1"/>
    <col min="9488" max="9488" width="6.85546875" style="306" customWidth="1"/>
    <col min="9489" max="9489" width="6.28515625" style="306" customWidth="1"/>
    <col min="9490" max="9490" width="5.7109375" style="306" customWidth="1"/>
    <col min="9491" max="9491" width="16.5703125" style="306" bestFit="1" customWidth="1"/>
    <col min="9492" max="9492" width="5.7109375" style="306" customWidth="1"/>
    <col min="9493" max="9493" width="5" style="306" bestFit="1" customWidth="1"/>
    <col min="9494" max="9494" width="4.85546875" style="306" bestFit="1" customWidth="1"/>
    <col min="9495" max="9495" width="5.7109375" style="306" customWidth="1"/>
    <col min="9496" max="9496" width="6.5703125" style="306" bestFit="1" customWidth="1"/>
    <col min="9497" max="9727" width="11.42578125" style="306"/>
    <col min="9728" max="9728" width="0.140625" style="306" customWidth="1"/>
    <col min="9729" max="9729" width="2.7109375" style="306" customWidth="1"/>
    <col min="9730" max="9730" width="15.42578125" style="306" customWidth="1"/>
    <col min="9731" max="9731" width="1.28515625" style="306" customWidth="1"/>
    <col min="9732" max="9732" width="1.7109375" style="306" customWidth="1"/>
    <col min="9733" max="9733" width="22.5703125" style="306" customWidth="1"/>
    <col min="9734" max="9742" width="6.7109375" style="306" customWidth="1"/>
    <col min="9743" max="9743" width="7.5703125" style="306" customWidth="1"/>
    <col min="9744" max="9744" width="6.85546875" style="306" customWidth="1"/>
    <col min="9745" max="9745" width="6.28515625" style="306" customWidth="1"/>
    <col min="9746" max="9746" width="5.7109375" style="306" customWidth="1"/>
    <col min="9747" max="9747" width="16.5703125" style="306" bestFit="1" customWidth="1"/>
    <col min="9748" max="9748" width="5.7109375" style="306" customWidth="1"/>
    <col min="9749" max="9749" width="5" style="306" bestFit="1" customWidth="1"/>
    <col min="9750" max="9750" width="4.85546875" style="306" bestFit="1" customWidth="1"/>
    <col min="9751" max="9751" width="5.7109375" style="306" customWidth="1"/>
    <col min="9752" max="9752" width="6.5703125" style="306" bestFit="1" customWidth="1"/>
    <col min="9753" max="9983" width="11.42578125" style="306"/>
    <col min="9984" max="9984" width="0.140625" style="306" customWidth="1"/>
    <col min="9985" max="9985" width="2.7109375" style="306" customWidth="1"/>
    <col min="9986" max="9986" width="15.42578125" style="306" customWidth="1"/>
    <col min="9987" max="9987" width="1.28515625" style="306" customWidth="1"/>
    <col min="9988" max="9988" width="1.7109375" style="306" customWidth="1"/>
    <col min="9989" max="9989" width="22.5703125" style="306" customWidth="1"/>
    <col min="9990" max="9998" width="6.7109375" style="306" customWidth="1"/>
    <col min="9999" max="9999" width="7.5703125" style="306" customWidth="1"/>
    <col min="10000" max="10000" width="6.85546875" style="306" customWidth="1"/>
    <col min="10001" max="10001" width="6.28515625" style="306" customWidth="1"/>
    <col min="10002" max="10002" width="5.7109375" style="306" customWidth="1"/>
    <col min="10003" max="10003" width="16.5703125" style="306" bestFit="1" customWidth="1"/>
    <col min="10004" max="10004" width="5.7109375" style="306" customWidth="1"/>
    <col min="10005" max="10005" width="5" style="306" bestFit="1" customWidth="1"/>
    <col min="10006" max="10006" width="4.85546875" style="306" bestFit="1" customWidth="1"/>
    <col min="10007" max="10007" width="5.7109375" style="306" customWidth="1"/>
    <col min="10008" max="10008" width="6.5703125" style="306" bestFit="1" customWidth="1"/>
    <col min="10009" max="10239" width="11.42578125" style="306"/>
    <col min="10240" max="10240" width="0.140625" style="306" customWidth="1"/>
    <col min="10241" max="10241" width="2.7109375" style="306" customWidth="1"/>
    <col min="10242" max="10242" width="15.42578125" style="306" customWidth="1"/>
    <col min="10243" max="10243" width="1.28515625" style="306" customWidth="1"/>
    <col min="10244" max="10244" width="1.7109375" style="306" customWidth="1"/>
    <col min="10245" max="10245" width="22.5703125" style="306" customWidth="1"/>
    <col min="10246" max="10254" width="6.7109375" style="306" customWidth="1"/>
    <col min="10255" max="10255" width="7.5703125" style="306" customWidth="1"/>
    <col min="10256" max="10256" width="6.85546875" style="306" customWidth="1"/>
    <col min="10257" max="10257" width="6.28515625" style="306" customWidth="1"/>
    <col min="10258" max="10258" width="5.7109375" style="306" customWidth="1"/>
    <col min="10259" max="10259" width="16.5703125" style="306" bestFit="1" customWidth="1"/>
    <col min="10260" max="10260" width="5.7109375" style="306" customWidth="1"/>
    <col min="10261" max="10261" width="5" style="306" bestFit="1" customWidth="1"/>
    <col min="10262" max="10262" width="4.85546875" style="306" bestFit="1" customWidth="1"/>
    <col min="10263" max="10263" width="5.7109375" style="306" customWidth="1"/>
    <col min="10264" max="10264" width="6.5703125" style="306" bestFit="1" customWidth="1"/>
    <col min="10265" max="10495" width="11.42578125" style="306"/>
    <col min="10496" max="10496" width="0.140625" style="306" customWidth="1"/>
    <col min="10497" max="10497" width="2.7109375" style="306" customWidth="1"/>
    <col min="10498" max="10498" width="15.42578125" style="306" customWidth="1"/>
    <col min="10499" max="10499" width="1.28515625" style="306" customWidth="1"/>
    <col min="10500" max="10500" width="1.7109375" style="306" customWidth="1"/>
    <col min="10501" max="10501" width="22.5703125" style="306" customWidth="1"/>
    <col min="10502" max="10510" width="6.7109375" style="306" customWidth="1"/>
    <col min="10511" max="10511" width="7.5703125" style="306" customWidth="1"/>
    <col min="10512" max="10512" width="6.85546875" style="306" customWidth="1"/>
    <col min="10513" max="10513" width="6.28515625" style="306" customWidth="1"/>
    <col min="10514" max="10514" width="5.7109375" style="306" customWidth="1"/>
    <col min="10515" max="10515" width="16.5703125" style="306" bestFit="1" customWidth="1"/>
    <col min="10516" max="10516" width="5.7109375" style="306" customWidth="1"/>
    <col min="10517" max="10517" width="5" style="306" bestFit="1" customWidth="1"/>
    <col min="10518" max="10518" width="4.85546875" style="306" bestFit="1" customWidth="1"/>
    <col min="10519" max="10519" width="5.7109375" style="306" customWidth="1"/>
    <col min="10520" max="10520" width="6.5703125" style="306" bestFit="1" customWidth="1"/>
    <col min="10521" max="10751" width="11.42578125" style="306"/>
    <col min="10752" max="10752" width="0.140625" style="306" customWidth="1"/>
    <col min="10753" max="10753" width="2.7109375" style="306" customWidth="1"/>
    <col min="10754" max="10754" width="15.42578125" style="306" customWidth="1"/>
    <col min="10755" max="10755" width="1.28515625" style="306" customWidth="1"/>
    <col min="10756" max="10756" width="1.7109375" style="306" customWidth="1"/>
    <col min="10757" max="10757" width="22.5703125" style="306" customWidth="1"/>
    <col min="10758" max="10766" width="6.7109375" style="306" customWidth="1"/>
    <col min="10767" max="10767" width="7.5703125" style="306" customWidth="1"/>
    <col min="10768" max="10768" width="6.85546875" style="306" customWidth="1"/>
    <col min="10769" max="10769" width="6.28515625" style="306" customWidth="1"/>
    <col min="10770" max="10770" width="5.7109375" style="306" customWidth="1"/>
    <col min="10771" max="10771" width="16.5703125" style="306" bestFit="1" customWidth="1"/>
    <col min="10772" max="10772" width="5.7109375" style="306" customWidth="1"/>
    <col min="10773" max="10773" width="5" style="306" bestFit="1" customWidth="1"/>
    <col min="10774" max="10774" width="4.85546875" style="306" bestFit="1" customWidth="1"/>
    <col min="10775" max="10775" width="5.7109375" style="306" customWidth="1"/>
    <col min="10776" max="10776" width="6.5703125" style="306" bestFit="1" customWidth="1"/>
    <col min="10777" max="11007" width="11.42578125" style="306"/>
    <col min="11008" max="11008" width="0.140625" style="306" customWidth="1"/>
    <col min="11009" max="11009" width="2.7109375" style="306" customWidth="1"/>
    <col min="11010" max="11010" width="15.42578125" style="306" customWidth="1"/>
    <col min="11011" max="11011" width="1.28515625" style="306" customWidth="1"/>
    <col min="11012" max="11012" width="1.7109375" style="306" customWidth="1"/>
    <col min="11013" max="11013" width="22.5703125" style="306" customWidth="1"/>
    <col min="11014" max="11022" width="6.7109375" style="306" customWidth="1"/>
    <col min="11023" max="11023" width="7.5703125" style="306" customWidth="1"/>
    <col min="11024" max="11024" width="6.85546875" style="306" customWidth="1"/>
    <col min="11025" max="11025" width="6.28515625" style="306" customWidth="1"/>
    <col min="11026" max="11026" width="5.7109375" style="306" customWidth="1"/>
    <col min="11027" max="11027" width="16.5703125" style="306" bestFit="1" customWidth="1"/>
    <col min="11028" max="11028" width="5.7109375" style="306" customWidth="1"/>
    <col min="11029" max="11029" width="5" style="306" bestFit="1" customWidth="1"/>
    <col min="11030" max="11030" width="4.85546875" style="306" bestFit="1" customWidth="1"/>
    <col min="11031" max="11031" width="5.7109375" style="306" customWidth="1"/>
    <col min="11032" max="11032" width="6.5703125" style="306" bestFit="1" customWidth="1"/>
    <col min="11033" max="11263" width="11.42578125" style="306"/>
    <col min="11264" max="11264" width="0.140625" style="306" customWidth="1"/>
    <col min="11265" max="11265" width="2.7109375" style="306" customWidth="1"/>
    <col min="11266" max="11266" width="15.42578125" style="306" customWidth="1"/>
    <col min="11267" max="11267" width="1.28515625" style="306" customWidth="1"/>
    <col min="11268" max="11268" width="1.7109375" style="306" customWidth="1"/>
    <col min="11269" max="11269" width="22.5703125" style="306" customWidth="1"/>
    <col min="11270" max="11278" width="6.7109375" style="306" customWidth="1"/>
    <col min="11279" max="11279" width="7.5703125" style="306" customWidth="1"/>
    <col min="11280" max="11280" width="6.85546875" style="306" customWidth="1"/>
    <col min="11281" max="11281" width="6.28515625" style="306" customWidth="1"/>
    <col min="11282" max="11282" width="5.7109375" style="306" customWidth="1"/>
    <col min="11283" max="11283" width="16.5703125" style="306" bestFit="1" customWidth="1"/>
    <col min="11284" max="11284" width="5.7109375" style="306" customWidth="1"/>
    <col min="11285" max="11285" width="5" style="306" bestFit="1" customWidth="1"/>
    <col min="11286" max="11286" width="4.85546875" style="306" bestFit="1" customWidth="1"/>
    <col min="11287" max="11287" width="5.7109375" style="306" customWidth="1"/>
    <col min="11288" max="11288" width="6.5703125" style="306" bestFit="1" customWidth="1"/>
    <col min="11289" max="11519" width="11.42578125" style="306"/>
    <col min="11520" max="11520" width="0.140625" style="306" customWidth="1"/>
    <col min="11521" max="11521" width="2.7109375" style="306" customWidth="1"/>
    <col min="11522" max="11522" width="15.42578125" style="306" customWidth="1"/>
    <col min="11523" max="11523" width="1.28515625" style="306" customWidth="1"/>
    <col min="11524" max="11524" width="1.7109375" style="306" customWidth="1"/>
    <col min="11525" max="11525" width="22.5703125" style="306" customWidth="1"/>
    <col min="11526" max="11534" width="6.7109375" style="306" customWidth="1"/>
    <col min="11535" max="11535" width="7.5703125" style="306" customWidth="1"/>
    <col min="11536" max="11536" width="6.85546875" style="306" customWidth="1"/>
    <col min="11537" max="11537" width="6.28515625" style="306" customWidth="1"/>
    <col min="11538" max="11538" width="5.7109375" style="306" customWidth="1"/>
    <col min="11539" max="11539" width="16.5703125" style="306" bestFit="1" customWidth="1"/>
    <col min="11540" max="11540" width="5.7109375" style="306" customWidth="1"/>
    <col min="11541" max="11541" width="5" style="306" bestFit="1" customWidth="1"/>
    <col min="11542" max="11542" width="4.85546875" style="306" bestFit="1" customWidth="1"/>
    <col min="11543" max="11543" width="5.7109375" style="306" customWidth="1"/>
    <col min="11544" max="11544" width="6.5703125" style="306" bestFit="1" customWidth="1"/>
    <col min="11545" max="11775" width="11.42578125" style="306"/>
    <col min="11776" max="11776" width="0.140625" style="306" customWidth="1"/>
    <col min="11777" max="11777" width="2.7109375" style="306" customWidth="1"/>
    <col min="11778" max="11778" width="15.42578125" style="306" customWidth="1"/>
    <col min="11779" max="11779" width="1.28515625" style="306" customWidth="1"/>
    <col min="11780" max="11780" width="1.7109375" style="306" customWidth="1"/>
    <col min="11781" max="11781" width="22.5703125" style="306" customWidth="1"/>
    <col min="11782" max="11790" width="6.7109375" style="306" customWidth="1"/>
    <col min="11791" max="11791" width="7.5703125" style="306" customWidth="1"/>
    <col min="11792" max="11792" width="6.85546875" style="306" customWidth="1"/>
    <col min="11793" max="11793" width="6.28515625" style="306" customWidth="1"/>
    <col min="11794" max="11794" width="5.7109375" style="306" customWidth="1"/>
    <col min="11795" max="11795" width="16.5703125" style="306" bestFit="1" customWidth="1"/>
    <col min="11796" max="11796" width="5.7109375" style="306" customWidth="1"/>
    <col min="11797" max="11797" width="5" style="306" bestFit="1" customWidth="1"/>
    <col min="11798" max="11798" width="4.85546875" style="306" bestFit="1" customWidth="1"/>
    <col min="11799" max="11799" width="5.7109375" style="306" customWidth="1"/>
    <col min="11800" max="11800" width="6.5703125" style="306" bestFit="1" customWidth="1"/>
    <col min="11801" max="12031" width="11.42578125" style="306"/>
    <col min="12032" max="12032" width="0.140625" style="306" customWidth="1"/>
    <col min="12033" max="12033" width="2.7109375" style="306" customWidth="1"/>
    <col min="12034" max="12034" width="15.42578125" style="306" customWidth="1"/>
    <col min="12035" max="12035" width="1.28515625" style="306" customWidth="1"/>
    <col min="12036" max="12036" width="1.7109375" style="306" customWidth="1"/>
    <col min="12037" max="12037" width="22.5703125" style="306" customWidth="1"/>
    <col min="12038" max="12046" width="6.7109375" style="306" customWidth="1"/>
    <col min="12047" max="12047" width="7.5703125" style="306" customWidth="1"/>
    <col min="12048" max="12048" width="6.85546875" style="306" customWidth="1"/>
    <col min="12049" max="12049" width="6.28515625" style="306" customWidth="1"/>
    <col min="12050" max="12050" width="5.7109375" style="306" customWidth="1"/>
    <col min="12051" max="12051" width="16.5703125" style="306" bestFit="1" customWidth="1"/>
    <col min="12052" max="12052" width="5.7109375" style="306" customWidth="1"/>
    <col min="12053" max="12053" width="5" style="306" bestFit="1" customWidth="1"/>
    <col min="12054" max="12054" width="4.85546875" style="306" bestFit="1" customWidth="1"/>
    <col min="12055" max="12055" width="5.7109375" style="306" customWidth="1"/>
    <col min="12056" max="12056" width="6.5703125" style="306" bestFit="1" customWidth="1"/>
    <col min="12057" max="12287" width="11.42578125" style="306"/>
    <col min="12288" max="12288" width="0.140625" style="306" customWidth="1"/>
    <col min="12289" max="12289" width="2.7109375" style="306" customWidth="1"/>
    <col min="12290" max="12290" width="15.42578125" style="306" customWidth="1"/>
    <col min="12291" max="12291" width="1.28515625" style="306" customWidth="1"/>
    <col min="12292" max="12292" width="1.7109375" style="306" customWidth="1"/>
    <col min="12293" max="12293" width="22.5703125" style="306" customWidth="1"/>
    <col min="12294" max="12302" width="6.7109375" style="306" customWidth="1"/>
    <col min="12303" max="12303" width="7.5703125" style="306" customWidth="1"/>
    <col min="12304" max="12304" width="6.85546875" style="306" customWidth="1"/>
    <col min="12305" max="12305" width="6.28515625" style="306" customWidth="1"/>
    <col min="12306" max="12306" width="5.7109375" style="306" customWidth="1"/>
    <col min="12307" max="12307" width="16.5703125" style="306" bestFit="1" customWidth="1"/>
    <col min="12308" max="12308" width="5.7109375" style="306" customWidth="1"/>
    <col min="12309" max="12309" width="5" style="306" bestFit="1" customWidth="1"/>
    <col min="12310" max="12310" width="4.85546875" style="306" bestFit="1" customWidth="1"/>
    <col min="12311" max="12311" width="5.7109375" style="306" customWidth="1"/>
    <col min="12312" max="12312" width="6.5703125" style="306" bestFit="1" customWidth="1"/>
    <col min="12313" max="12543" width="11.42578125" style="306"/>
    <col min="12544" max="12544" width="0.140625" style="306" customWidth="1"/>
    <col min="12545" max="12545" width="2.7109375" style="306" customWidth="1"/>
    <col min="12546" max="12546" width="15.42578125" style="306" customWidth="1"/>
    <col min="12547" max="12547" width="1.28515625" style="306" customWidth="1"/>
    <col min="12548" max="12548" width="1.7109375" style="306" customWidth="1"/>
    <col min="12549" max="12549" width="22.5703125" style="306" customWidth="1"/>
    <col min="12550" max="12558" width="6.7109375" style="306" customWidth="1"/>
    <col min="12559" max="12559" width="7.5703125" style="306" customWidth="1"/>
    <col min="12560" max="12560" width="6.85546875" style="306" customWidth="1"/>
    <col min="12561" max="12561" width="6.28515625" style="306" customWidth="1"/>
    <col min="12562" max="12562" width="5.7109375" style="306" customWidth="1"/>
    <col min="12563" max="12563" width="16.5703125" style="306" bestFit="1" customWidth="1"/>
    <col min="12564" max="12564" width="5.7109375" style="306" customWidth="1"/>
    <col min="12565" max="12565" width="5" style="306" bestFit="1" customWidth="1"/>
    <col min="12566" max="12566" width="4.85546875" style="306" bestFit="1" customWidth="1"/>
    <col min="12567" max="12567" width="5.7109375" style="306" customWidth="1"/>
    <col min="12568" max="12568" width="6.5703125" style="306" bestFit="1" customWidth="1"/>
    <col min="12569" max="12799" width="11.42578125" style="306"/>
    <col min="12800" max="12800" width="0.140625" style="306" customWidth="1"/>
    <col min="12801" max="12801" width="2.7109375" style="306" customWidth="1"/>
    <col min="12802" max="12802" width="15.42578125" style="306" customWidth="1"/>
    <col min="12803" max="12803" width="1.28515625" style="306" customWidth="1"/>
    <col min="12804" max="12804" width="1.7109375" style="306" customWidth="1"/>
    <col min="12805" max="12805" width="22.5703125" style="306" customWidth="1"/>
    <col min="12806" max="12814" width="6.7109375" style="306" customWidth="1"/>
    <col min="12815" max="12815" width="7.5703125" style="306" customWidth="1"/>
    <col min="12816" max="12816" width="6.85546875" style="306" customWidth="1"/>
    <col min="12817" max="12817" width="6.28515625" style="306" customWidth="1"/>
    <col min="12818" max="12818" width="5.7109375" style="306" customWidth="1"/>
    <col min="12819" max="12819" width="16.5703125" style="306" bestFit="1" customWidth="1"/>
    <col min="12820" max="12820" width="5.7109375" style="306" customWidth="1"/>
    <col min="12821" max="12821" width="5" style="306" bestFit="1" customWidth="1"/>
    <col min="12822" max="12822" width="4.85546875" style="306" bestFit="1" customWidth="1"/>
    <col min="12823" max="12823" width="5.7109375" style="306" customWidth="1"/>
    <col min="12824" max="12824" width="6.5703125" style="306" bestFit="1" customWidth="1"/>
    <col min="12825" max="13055" width="11.42578125" style="306"/>
    <col min="13056" max="13056" width="0.140625" style="306" customWidth="1"/>
    <col min="13057" max="13057" width="2.7109375" style="306" customWidth="1"/>
    <col min="13058" max="13058" width="15.42578125" style="306" customWidth="1"/>
    <col min="13059" max="13059" width="1.28515625" style="306" customWidth="1"/>
    <col min="13060" max="13060" width="1.7109375" style="306" customWidth="1"/>
    <col min="13061" max="13061" width="22.5703125" style="306" customWidth="1"/>
    <col min="13062" max="13070" width="6.7109375" style="306" customWidth="1"/>
    <col min="13071" max="13071" width="7.5703125" style="306" customWidth="1"/>
    <col min="13072" max="13072" width="6.85546875" style="306" customWidth="1"/>
    <col min="13073" max="13073" width="6.28515625" style="306" customWidth="1"/>
    <col min="13074" max="13074" width="5.7109375" style="306" customWidth="1"/>
    <col min="13075" max="13075" width="16.5703125" style="306" bestFit="1" customWidth="1"/>
    <col min="13076" max="13076" width="5.7109375" style="306" customWidth="1"/>
    <col min="13077" max="13077" width="5" style="306" bestFit="1" customWidth="1"/>
    <col min="13078" max="13078" width="4.85546875" style="306" bestFit="1" customWidth="1"/>
    <col min="13079" max="13079" width="5.7109375" style="306" customWidth="1"/>
    <col min="13080" max="13080" width="6.5703125" style="306" bestFit="1" customWidth="1"/>
    <col min="13081" max="13311" width="11.42578125" style="306"/>
    <col min="13312" max="13312" width="0.140625" style="306" customWidth="1"/>
    <col min="13313" max="13313" width="2.7109375" style="306" customWidth="1"/>
    <col min="13314" max="13314" width="15.42578125" style="306" customWidth="1"/>
    <col min="13315" max="13315" width="1.28515625" style="306" customWidth="1"/>
    <col min="13316" max="13316" width="1.7109375" style="306" customWidth="1"/>
    <col min="13317" max="13317" width="22.5703125" style="306" customWidth="1"/>
    <col min="13318" max="13326" width="6.7109375" style="306" customWidth="1"/>
    <col min="13327" max="13327" width="7.5703125" style="306" customWidth="1"/>
    <col min="13328" max="13328" width="6.85546875" style="306" customWidth="1"/>
    <col min="13329" max="13329" width="6.28515625" style="306" customWidth="1"/>
    <col min="13330" max="13330" width="5.7109375" style="306" customWidth="1"/>
    <col min="13331" max="13331" width="16.5703125" style="306" bestFit="1" customWidth="1"/>
    <col min="13332" max="13332" width="5.7109375" style="306" customWidth="1"/>
    <col min="13333" max="13333" width="5" style="306" bestFit="1" customWidth="1"/>
    <col min="13334" max="13334" width="4.85546875" style="306" bestFit="1" customWidth="1"/>
    <col min="13335" max="13335" width="5.7109375" style="306" customWidth="1"/>
    <col min="13336" max="13336" width="6.5703125" style="306" bestFit="1" customWidth="1"/>
    <col min="13337" max="13567" width="11.42578125" style="306"/>
    <col min="13568" max="13568" width="0.140625" style="306" customWidth="1"/>
    <col min="13569" max="13569" width="2.7109375" style="306" customWidth="1"/>
    <col min="13570" max="13570" width="15.42578125" style="306" customWidth="1"/>
    <col min="13571" max="13571" width="1.28515625" style="306" customWidth="1"/>
    <col min="13572" max="13572" width="1.7109375" style="306" customWidth="1"/>
    <col min="13573" max="13573" width="22.5703125" style="306" customWidth="1"/>
    <col min="13574" max="13582" width="6.7109375" style="306" customWidth="1"/>
    <col min="13583" max="13583" width="7.5703125" style="306" customWidth="1"/>
    <col min="13584" max="13584" width="6.85546875" style="306" customWidth="1"/>
    <col min="13585" max="13585" width="6.28515625" style="306" customWidth="1"/>
    <col min="13586" max="13586" width="5.7109375" style="306" customWidth="1"/>
    <col min="13587" max="13587" width="16.5703125" style="306" bestFit="1" customWidth="1"/>
    <col min="13588" max="13588" width="5.7109375" style="306" customWidth="1"/>
    <col min="13589" max="13589" width="5" style="306" bestFit="1" customWidth="1"/>
    <col min="13590" max="13590" width="4.85546875" style="306" bestFit="1" customWidth="1"/>
    <col min="13591" max="13591" width="5.7109375" style="306" customWidth="1"/>
    <col min="13592" max="13592" width="6.5703125" style="306" bestFit="1" customWidth="1"/>
    <col min="13593" max="13823" width="11.42578125" style="306"/>
    <col min="13824" max="13824" width="0.140625" style="306" customWidth="1"/>
    <col min="13825" max="13825" width="2.7109375" style="306" customWidth="1"/>
    <col min="13826" max="13826" width="15.42578125" style="306" customWidth="1"/>
    <col min="13827" max="13827" width="1.28515625" style="306" customWidth="1"/>
    <col min="13828" max="13828" width="1.7109375" style="306" customWidth="1"/>
    <col min="13829" max="13829" width="22.5703125" style="306" customWidth="1"/>
    <col min="13830" max="13838" width="6.7109375" style="306" customWidth="1"/>
    <col min="13839" max="13839" width="7.5703125" style="306" customWidth="1"/>
    <col min="13840" max="13840" width="6.85546875" style="306" customWidth="1"/>
    <col min="13841" max="13841" width="6.28515625" style="306" customWidth="1"/>
    <col min="13842" max="13842" width="5.7109375" style="306" customWidth="1"/>
    <col min="13843" max="13843" width="16.5703125" style="306" bestFit="1" customWidth="1"/>
    <col min="13844" max="13844" width="5.7109375" style="306" customWidth="1"/>
    <col min="13845" max="13845" width="5" style="306" bestFit="1" customWidth="1"/>
    <col min="13846" max="13846" width="4.85546875" style="306" bestFit="1" customWidth="1"/>
    <col min="13847" max="13847" width="5.7109375" style="306" customWidth="1"/>
    <col min="13848" max="13848" width="6.5703125" style="306" bestFit="1" customWidth="1"/>
    <col min="13849" max="14079" width="11.42578125" style="306"/>
    <col min="14080" max="14080" width="0.140625" style="306" customWidth="1"/>
    <col min="14081" max="14081" width="2.7109375" style="306" customWidth="1"/>
    <col min="14082" max="14082" width="15.42578125" style="306" customWidth="1"/>
    <col min="14083" max="14083" width="1.28515625" style="306" customWidth="1"/>
    <col min="14084" max="14084" width="1.7109375" style="306" customWidth="1"/>
    <col min="14085" max="14085" width="22.5703125" style="306" customWidth="1"/>
    <col min="14086" max="14094" width="6.7109375" style="306" customWidth="1"/>
    <col min="14095" max="14095" width="7.5703125" style="306" customWidth="1"/>
    <col min="14096" max="14096" width="6.85546875" style="306" customWidth="1"/>
    <col min="14097" max="14097" width="6.28515625" style="306" customWidth="1"/>
    <col min="14098" max="14098" width="5.7109375" style="306" customWidth="1"/>
    <col min="14099" max="14099" width="16.5703125" style="306" bestFit="1" customWidth="1"/>
    <col min="14100" max="14100" width="5.7109375" style="306" customWidth="1"/>
    <col min="14101" max="14101" width="5" style="306" bestFit="1" customWidth="1"/>
    <col min="14102" max="14102" width="4.85546875" style="306" bestFit="1" customWidth="1"/>
    <col min="14103" max="14103" width="5.7109375" style="306" customWidth="1"/>
    <col min="14104" max="14104" width="6.5703125" style="306" bestFit="1" customWidth="1"/>
    <col min="14105" max="14335" width="11.42578125" style="306"/>
    <col min="14336" max="14336" width="0.140625" style="306" customWidth="1"/>
    <col min="14337" max="14337" width="2.7109375" style="306" customWidth="1"/>
    <col min="14338" max="14338" width="15.42578125" style="306" customWidth="1"/>
    <col min="14339" max="14339" width="1.28515625" style="306" customWidth="1"/>
    <col min="14340" max="14340" width="1.7109375" style="306" customWidth="1"/>
    <col min="14341" max="14341" width="22.5703125" style="306" customWidth="1"/>
    <col min="14342" max="14350" width="6.7109375" style="306" customWidth="1"/>
    <col min="14351" max="14351" width="7.5703125" style="306" customWidth="1"/>
    <col min="14352" max="14352" width="6.85546875" style="306" customWidth="1"/>
    <col min="14353" max="14353" width="6.28515625" style="306" customWidth="1"/>
    <col min="14354" max="14354" width="5.7109375" style="306" customWidth="1"/>
    <col min="14355" max="14355" width="16.5703125" style="306" bestFit="1" customWidth="1"/>
    <col min="14356" max="14356" width="5.7109375" style="306" customWidth="1"/>
    <col min="14357" max="14357" width="5" style="306" bestFit="1" customWidth="1"/>
    <col min="14358" max="14358" width="4.85546875" style="306" bestFit="1" customWidth="1"/>
    <col min="14359" max="14359" width="5.7109375" style="306" customWidth="1"/>
    <col min="14360" max="14360" width="6.5703125" style="306" bestFit="1" customWidth="1"/>
    <col min="14361" max="14591" width="11.42578125" style="306"/>
    <col min="14592" max="14592" width="0.140625" style="306" customWidth="1"/>
    <col min="14593" max="14593" width="2.7109375" style="306" customWidth="1"/>
    <col min="14594" max="14594" width="15.42578125" style="306" customWidth="1"/>
    <col min="14595" max="14595" width="1.28515625" style="306" customWidth="1"/>
    <col min="14596" max="14596" width="1.7109375" style="306" customWidth="1"/>
    <col min="14597" max="14597" width="22.5703125" style="306" customWidth="1"/>
    <col min="14598" max="14606" width="6.7109375" style="306" customWidth="1"/>
    <col min="14607" max="14607" width="7.5703125" style="306" customWidth="1"/>
    <col min="14608" max="14608" width="6.85546875" style="306" customWidth="1"/>
    <col min="14609" max="14609" width="6.28515625" style="306" customWidth="1"/>
    <col min="14610" max="14610" width="5.7109375" style="306" customWidth="1"/>
    <col min="14611" max="14611" width="16.5703125" style="306" bestFit="1" customWidth="1"/>
    <col min="14612" max="14612" width="5.7109375" style="306" customWidth="1"/>
    <col min="14613" max="14613" width="5" style="306" bestFit="1" customWidth="1"/>
    <col min="14614" max="14614" width="4.85546875" style="306" bestFit="1" customWidth="1"/>
    <col min="14615" max="14615" width="5.7109375" style="306" customWidth="1"/>
    <col min="14616" max="14616" width="6.5703125" style="306" bestFit="1" customWidth="1"/>
    <col min="14617" max="14847" width="11.42578125" style="306"/>
    <col min="14848" max="14848" width="0.140625" style="306" customWidth="1"/>
    <col min="14849" max="14849" width="2.7109375" style="306" customWidth="1"/>
    <col min="14850" max="14850" width="15.42578125" style="306" customWidth="1"/>
    <col min="14851" max="14851" width="1.28515625" style="306" customWidth="1"/>
    <col min="14852" max="14852" width="1.7109375" style="306" customWidth="1"/>
    <col min="14853" max="14853" width="22.5703125" style="306" customWidth="1"/>
    <col min="14854" max="14862" width="6.7109375" style="306" customWidth="1"/>
    <col min="14863" max="14863" width="7.5703125" style="306" customWidth="1"/>
    <col min="14864" max="14864" width="6.85546875" style="306" customWidth="1"/>
    <col min="14865" max="14865" width="6.28515625" style="306" customWidth="1"/>
    <col min="14866" max="14866" width="5.7109375" style="306" customWidth="1"/>
    <col min="14867" max="14867" width="16.5703125" style="306" bestFit="1" customWidth="1"/>
    <col min="14868" max="14868" width="5.7109375" style="306" customWidth="1"/>
    <col min="14869" max="14869" width="5" style="306" bestFit="1" customWidth="1"/>
    <col min="14870" max="14870" width="4.85546875" style="306" bestFit="1" customWidth="1"/>
    <col min="14871" max="14871" width="5.7109375" style="306" customWidth="1"/>
    <col min="14872" max="14872" width="6.5703125" style="306" bestFit="1" customWidth="1"/>
    <col min="14873" max="15103" width="11.42578125" style="306"/>
    <col min="15104" max="15104" width="0.140625" style="306" customWidth="1"/>
    <col min="15105" max="15105" width="2.7109375" style="306" customWidth="1"/>
    <col min="15106" max="15106" width="15.42578125" style="306" customWidth="1"/>
    <col min="15107" max="15107" width="1.28515625" style="306" customWidth="1"/>
    <col min="15108" max="15108" width="1.7109375" style="306" customWidth="1"/>
    <col min="15109" max="15109" width="22.5703125" style="306" customWidth="1"/>
    <col min="15110" max="15118" width="6.7109375" style="306" customWidth="1"/>
    <col min="15119" max="15119" width="7.5703125" style="306" customWidth="1"/>
    <col min="15120" max="15120" width="6.85546875" style="306" customWidth="1"/>
    <col min="15121" max="15121" width="6.28515625" style="306" customWidth="1"/>
    <col min="15122" max="15122" width="5.7109375" style="306" customWidth="1"/>
    <col min="15123" max="15123" width="16.5703125" style="306" bestFit="1" customWidth="1"/>
    <col min="15124" max="15124" width="5.7109375" style="306" customWidth="1"/>
    <col min="15125" max="15125" width="5" style="306" bestFit="1" customWidth="1"/>
    <col min="15126" max="15126" width="4.85546875" style="306" bestFit="1" customWidth="1"/>
    <col min="15127" max="15127" width="5.7109375" style="306" customWidth="1"/>
    <col min="15128" max="15128" width="6.5703125" style="306" bestFit="1" customWidth="1"/>
    <col min="15129" max="15359" width="11.42578125" style="306"/>
    <col min="15360" max="15360" width="0.140625" style="306" customWidth="1"/>
    <col min="15361" max="15361" width="2.7109375" style="306" customWidth="1"/>
    <col min="15362" max="15362" width="15.42578125" style="306" customWidth="1"/>
    <col min="15363" max="15363" width="1.28515625" style="306" customWidth="1"/>
    <col min="15364" max="15364" width="1.7109375" style="306" customWidth="1"/>
    <col min="15365" max="15365" width="22.5703125" style="306" customWidth="1"/>
    <col min="15366" max="15374" width="6.7109375" style="306" customWidth="1"/>
    <col min="15375" max="15375" width="7.5703125" style="306" customWidth="1"/>
    <col min="15376" max="15376" width="6.85546875" style="306" customWidth="1"/>
    <col min="15377" max="15377" width="6.28515625" style="306" customWidth="1"/>
    <col min="15378" max="15378" width="5.7109375" style="306" customWidth="1"/>
    <col min="15379" max="15379" width="16.5703125" style="306" bestFit="1" customWidth="1"/>
    <col min="15380" max="15380" width="5.7109375" style="306" customWidth="1"/>
    <col min="15381" max="15381" width="5" style="306" bestFit="1" customWidth="1"/>
    <col min="15382" max="15382" width="4.85546875" style="306" bestFit="1" customWidth="1"/>
    <col min="15383" max="15383" width="5.7109375" style="306" customWidth="1"/>
    <col min="15384" max="15384" width="6.5703125" style="306" bestFit="1" customWidth="1"/>
    <col min="15385" max="15615" width="11.42578125" style="306"/>
    <col min="15616" max="15616" width="0.140625" style="306" customWidth="1"/>
    <col min="15617" max="15617" width="2.7109375" style="306" customWidth="1"/>
    <col min="15618" max="15618" width="15.42578125" style="306" customWidth="1"/>
    <col min="15619" max="15619" width="1.28515625" style="306" customWidth="1"/>
    <col min="15620" max="15620" width="1.7109375" style="306" customWidth="1"/>
    <col min="15621" max="15621" width="22.5703125" style="306" customWidth="1"/>
    <col min="15622" max="15630" width="6.7109375" style="306" customWidth="1"/>
    <col min="15631" max="15631" width="7.5703125" style="306" customWidth="1"/>
    <col min="15632" max="15632" width="6.85546875" style="306" customWidth="1"/>
    <col min="15633" max="15633" width="6.28515625" style="306" customWidth="1"/>
    <col min="15634" max="15634" width="5.7109375" style="306" customWidth="1"/>
    <col min="15635" max="15635" width="16.5703125" style="306" bestFit="1" customWidth="1"/>
    <col min="15636" max="15636" width="5.7109375" style="306" customWidth="1"/>
    <col min="15637" max="15637" width="5" style="306" bestFit="1" customWidth="1"/>
    <col min="15638" max="15638" width="4.85546875" style="306" bestFit="1" customWidth="1"/>
    <col min="15639" max="15639" width="5.7109375" style="306" customWidth="1"/>
    <col min="15640" max="15640" width="6.5703125" style="306" bestFit="1" customWidth="1"/>
    <col min="15641" max="15871" width="11.42578125" style="306"/>
    <col min="15872" max="15872" width="0.140625" style="306" customWidth="1"/>
    <col min="15873" max="15873" width="2.7109375" style="306" customWidth="1"/>
    <col min="15874" max="15874" width="15.42578125" style="306" customWidth="1"/>
    <col min="15875" max="15875" width="1.28515625" style="306" customWidth="1"/>
    <col min="15876" max="15876" width="1.7109375" style="306" customWidth="1"/>
    <col min="15877" max="15877" width="22.5703125" style="306" customWidth="1"/>
    <col min="15878" max="15886" width="6.7109375" style="306" customWidth="1"/>
    <col min="15887" max="15887" width="7.5703125" style="306" customWidth="1"/>
    <col min="15888" max="15888" width="6.85546875" style="306" customWidth="1"/>
    <col min="15889" max="15889" width="6.28515625" style="306" customWidth="1"/>
    <col min="15890" max="15890" width="5.7109375" style="306" customWidth="1"/>
    <col min="15891" max="15891" width="16.5703125" style="306" bestFit="1" customWidth="1"/>
    <col min="15892" max="15892" width="5.7109375" style="306" customWidth="1"/>
    <col min="15893" max="15893" width="5" style="306" bestFit="1" customWidth="1"/>
    <col min="15894" max="15894" width="4.85546875" style="306" bestFit="1" customWidth="1"/>
    <col min="15895" max="15895" width="5.7109375" style="306" customWidth="1"/>
    <col min="15896" max="15896" width="6.5703125" style="306" bestFit="1" customWidth="1"/>
    <col min="15897" max="16127" width="11.42578125" style="306"/>
    <col min="16128" max="16128" width="0.140625" style="306" customWidth="1"/>
    <col min="16129" max="16129" width="2.7109375" style="306" customWidth="1"/>
    <col min="16130" max="16130" width="15.42578125" style="306" customWidth="1"/>
    <col min="16131" max="16131" width="1.28515625" style="306" customWidth="1"/>
    <col min="16132" max="16132" width="1.7109375" style="306" customWidth="1"/>
    <col min="16133" max="16133" width="22.5703125" style="306" customWidth="1"/>
    <col min="16134" max="16142" width="6.7109375" style="306" customWidth="1"/>
    <col min="16143" max="16143" width="7.5703125" style="306" customWidth="1"/>
    <col min="16144" max="16144" width="6.85546875" style="306" customWidth="1"/>
    <col min="16145" max="16145" width="6.28515625" style="306" customWidth="1"/>
    <col min="16146" max="16146" width="5.7109375" style="306" customWidth="1"/>
    <col min="16147" max="16147" width="16.5703125" style="306" bestFit="1" customWidth="1"/>
    <col min="16148" max="16148" width="5.7109375" style="306" customWidth="1"/>
    <col min="16149" max="16149" width="5" style="306" bestFit="1" customWidth="1"/>
    <col min="16150" max="16150" width="4.85546875" style="306" bestFit="1" customWidth="1"/>
    <col min="16151" max="16151" width="5.7109375" style="306" customWidth="1"/>
    <col min="16152" max="16152" width="6.5703125" style="306" bestFit="1" customWidth="1"/>
    <col min="16153" max="16384" width="11.42578125" style="306"/>
  </cols>
  <sheetData>
    <row r="1" spans="3:19" ht="0.75" customHeight="1"/>
    <row r="2" spans="3:19" ht="21" customHeight="1">
      <c r="K2" s="410"/>
      <c r="O2" s="92" t="s">
        <v>50</v>
      </c>
    </row>
    <row r="3" spans="3:19" ht="15" customHeight="1">
      <c r="E3" s="1121" t="s">
        <v>176</v>
      </c>
      <c r="F3" s="1121"/>
      <c r="G3" s="1121"/>
      <c r="H3" s="1121"/>
      <c r="I3" s="1121"/>
      <c r="J3" s="1121"/>
      <c r="K3" s="1121"/>
      <c r="L3" s="1121"/>
      <c r="M3" s="1121"/>
      <c r="N3" s="1121"/>
      <c r="O3" s="1121"/>
    </row>
    <row r="4" spans="3:19" ht="20.25" customHeight="1">
      <c r="C4" s="6" t="str">
        <f>Indice!C4</f>
        <v>Producción de energía eléctrica</v>
      </c>
    </row>
    <row r="5" spans="3:19" ht="12.75" customHeight="1">
      <c r="H5" s="305"/>
      <c r="I5" s="305"/>
      <c r="J5" s="305"/>
      <c r="K5" s="305"/>
      <c r="L5" s="305"/>
      <c r="M5" s="305"/>
    </row>
    <row r="6" spans="3:19" ht="13.5" customHeight="1">
      <c r="E6"/>
      <c r="F6"/>
      <c r="H6" s="305"/>
      <c r="I6" s="305"/>
      <c r="J6" s="305"/>
      <c r="K6" s="305"/>
      <c r="L6" s="305"/>
      <c r="M6" s="305"/>
    </row>
    <row r="7" spans="3:19" s="307" customFormat="1" ht="81.75">
      <c r="C7" s="310" t="s">
        <v>646</v>
      </c>
      <c r="E7" s="412"/>
      <c r="F7" s="413" t="s">
        <v>435</v>
      </c>
      <c r="G7" s="413" t="s">
        <v>436</v>
      </c>
      <c r="H7" s="413" t="s">
        <v>437</v>
      </c>
      <c r="I7" s="413" t="s">
        <v>438</v>
      </c>
      <c r="J7" s="413" t="s">
        <v>439</v>
      </c>
      <c r="K7" s="413" t="s">
        <v>440</v>
      </c>
      <c r="L7" s="413" t="s">
        <v>441</v>
      </c>
      <c r="M7" s="413" t="s">
        <v>442</v>
      </c>
      <c r="N7" s="413" t="s">
        <v>443</v>
      </c>
      <c r="O7" s="413" t="s">
        <v>444</v>
      </c>
      <c r="Q7" s="434"/>
    </row>
    <row r="8" spans="3:19" s="308" customFormat="1" ht="12.75" customHeight="1">
      <c r="C8" s="494" t="s">
        <v>524</v>
      </c>
      <c r="E8" s="843" t="s">
        <v>317</v>
      </c>
      <c r="F8" s="592">
        <f>'Data 3'!D119</f>
        <v>849.21285640133271</v>
      </c>
      <c r="G8" s="592">
        <f>'Data 3'!E119</f>
        <v>3420.766590817525</v>
      </c>
      <c r="H8" s="592">
        <f>'Data 3'!F119</f>
        <v>1634.1424212520767</v>
      </c>
      <c r="I8" s="592" t="str">
        <f>'Data 3'!G119</f>
        <v>-</v>
      </c>
      <c r="J8" s="592">
        <f>'Data 3'!H119</f>
        <v>1607.1384710726961</v>
      </c>
      <c r="K8" s="592">
        <f>'Data 3'!I119</f>
        <v>3.5862619999999996</v>
      </c>
      <c r="L8" s="592">
        <f>'Data 3'!J119</f>
        <v>764.64119843528101</v>
      </c>
      <c r="M8" s="592">
        <f>'Data 3'!K119</f>
        <v>747.10391124491093</v>
      </c>
      <c r="N8" s="592">
        <f>'Data 3'!L119</f>
        <v>7952.0017080871758</v>
      </c>
      <c r="O8" s="592">
        <f>'Data 3'!M119</f>
        <v>4468.2636875950211</v>
      </c>
      <c r="P8" s="511"/>
      <c r="Q8" s="434"/>
      <c r="R8" s="417"/>
      <c r="S8" s="418"/>
    </row>
    <row r="9" spans="3:19" s="311" customFormat="1" ht="12.75" customHeight="1">
      <c r="C9" s="313"/>
      <c r="E9" s="843" t="s">
        <v>3</v>
      </c>
      <c r="F9" s="592" t="str">
        <f>'Data 3'!D120</f>
        <v>-</v>
      </c>
      <c r="G9" s="592" t="str">
        <f>'Data 3'!E120</f>
        <v>-</v>
      </c>
      <c r="H9" s="592" t="str">
        <f>'Data 3'!F120</f>
        <v>-</v>
      </c>
      <c r="I9" s="592" t="str">
        <f>'Data 3'!G120</f>
        <v>-</v>
      </c>
      <c r="J9" s="592">
        <f>'Data 3'!H120</f>
        <v>7430.8019999999997</v>
      </c>
      <c r="K9" s="592" t="str">
        <f>'Data 3'!I120</f>
        <v>-</v>
      </c>
      <c r="L9" s="592" t="str">
        <f>'Data 3'!J120</f>
        <v>-</v>
      </c>
      <c r="M9" s="592">
        <f>'Data 3'!K120</f>
        <v>7926.3590000000004</v>
      </c>
      <c r="N9" s="592" t="str">
        <f>'Data 3'!L120</f>
        <v>-</v>
      </c>
      <c r="O9" s="592">
        <f>'Data 3'!M120</f>
        <v>23325.627</v>
      </c>
      <c r="P9" s="511"/>
      <c r="Q9" s="434"/>
      <c r="R9" s="417"/>
      <c r="S9" s="418"/>
    </row>
    <row r="10" spans="3:19" s="311" customFormat="1" ht="12.75" customHeight="1">
      <c r="E10" s="843" t="s">
        <v>4</v>
      </c>
      <c r="F10" s="592">
        <f>'Data 3'!D121</f>
        <v>12701.04</v>
      </c>
      <c r="G10" s="592">
        <f>'Data 3'!E121</f>
        <v>4459.4560000000001</v>
      </c>
      <c r="H10" s="592">
        <f>'Data 3'!F121</f>
        <v>12480.174000000001</v>
      </c>
      <c r="I10" s="592">
        <f>'Data 3'!G121</f>
        <v>1865.27</v>
      </c>
      <c r="J10" s="592" t="str">
        <f>'Data 3'!H121</f>
        <v>-</v>
      </c>
      <c r="K10" s="592" t="str">
        <f>'Data 3'!I121</f>
        <v>-</v>
      </c>
      <c r="L10" s="592" t="str">
        <f>'Data 3'!J121</f>
        <v>-</v>
      </c>
      <c r="M10" s="592">
        <f>'Data 3'!K121</f>
        <v>906.899</v>
      </c>
      <c r="N10" s="592">
        <f>'Data 3'!L121</f>
        <v>9310.0969999999998</v>
      </c>
      <c r="O10" s="592" t="str">
        <f>'Data 3'!M121</f>
        <v>-</v>
      </c>
      <c r="P10" s="511"/>
      <c r="R10" s="417"/>
      <c r="S10" s="418"/>
    </row>
    <row r="11" spans="3:19" s="305" customFormat="1" ht="12.75" customHeight="1">
      <c r="E11" s="619" t="s">
        <v>347</v>
      </c>
      <c r="F11" s="592" t="str">
        <f>'Data 3'!D122</f>
        <v>-</v>
      </c>
      <c r="G11" s="592" t="str">
        <f>'Data 3'!E122</f>
        <v>-</v>
      </c>
      <c r="H11" s="592" t="str">
        <f>'Data 3'!F122</f>
        <v>-</v>
      </c>
      <c r="I11" s="592">
        <f>'Data 3'!G122</f>
        <v>1322.4780000000001</v>
      </c>
      <c r="J11" s="592" t="str">
        <f>'Data 3'!H122</f>
        <v>-</v>
      </c>
      <c r="K11" s="592">
        <f>'Data 3'!I122</f>
        <v>4763.92</v>
      </c>
      <c r="L11" s="592" t="str">
        <f>'Data 3'!J122</f>
        <v>-</v>
      </c>
      <c r="M11" s="592" t="str">
        <f>'Data 3'!K122</f>
        <v>-</v>
      </c>
      <c r="N11" s="592" t="str">
        <f>'Data 3'!L122</f>
        <v>-</v>
      </c>
      <c r="O11" s="592" t="str">
        <f>'Data 3'!M122</f>
        <v>-</v>
      </c>
      <c r="P11" s="511"/>
      <c r="R11" s="417"/>
      <c r="S11" s="418"/>
    </row>
    <row r="12" spans="3:19" s="305" customFormat="1" ht="12.75" customHeight="1">
      <c r="E12" s="619" t="s">
        <v>346</v>
      </c>
      <c r="F12" s="592">
        <f>'Data 3'!D123</f>
        <v>5623.4669999999996</v>
      </c>
      <c r="G12" s="592">
        <f>'Data 3'!E123</f>
        <v>177.911</v>
      </c>
      <c r="H12" s="592">
        <f>'Data 3'!F123</f>
        <v>361.30700000000002</v>
      </c>
      <c r="I12" s="592">
        <f>'Data 3'!G123</f>
        <v>809.23900000000003</v>
      </c>
      <c r="J12" s="592">
        <f>'Data 3'!H123</f>
        <v>4858.8630000000003</v>
      </c>
      <c r="K12" s="592">
        <f>'Data 3'!I123</f>
        <v>3213.0439999999999</v>
      </c>
      <c r="L12" s="592" t="str">
        <f>'Data 3'!J123</f>
        <v>-</v>
      </c>
      <c r="M12" s="592">
        <f>'Data 3'!K123</f>
        <v>1289.096</v>
      </c>
      <c r="N12" s="592" t="str">
        <f>'Data 3'!L123</f>
        <v>-</v>
      </c>
      <c r="O12" s="592">
        <f>'Data 3'!M123</f>
        <v>6831.6980000000003</v>
      </c>
      <c r="P12" s="511"/>
      <c r="R12" s="417"/>
      <c r="S12" s="418"/>
    </row>
    <row r="13" spans="3:19" s="305" customFormat="1" ht="12.75" customHeight="1">
      <c r="E13" s="843" t="s">
        <v>318</v>
      </c>
      <c r="F13" s="592" t="str">
        <f>'Data 3'!D124</f>
        <v>-</v>
      </c>
      <c r="G13" s="592" t="str">
        <f>'Data 3'!E124</f>
        <v>-</v>
      </c>
      <c r="H13" s="592" t="str">
        <f>'Data 3'!F124</f>
        <v>-</v>
      </c>
      <c r="I13" s="592" t="str">
        <f>'Data 3'!G124</f>
        <v>-</v>
      </c>
      <c r="J13" s="592" t="str">
        <f>'Data 3'!H124</f>
        <v>-</v>
      </c>
      <c r="K13" s="592">
        <f>'Data 3'!I124</f>
        <v>8.5570660000000007</v>
      </c>
      <c r="L13" s="592" t="str">
        <f>'Data 3'!J124</f>
        <v>-</v>
      </c>
      <c r="M13" s="592" t="str">
        <f>'Data 3'!K124</f>
        <v>-</v>
      </c>
      <c r="N13" s="592" t="str">
        <f>'Data 3'!L124</f>
        <v>-</v>
      </c>
      <c r="O13" s="592" t="str">
        <f>'Data 3'!M124</f>
        <v>-</v>
      </c>
      <c r="P13" s="511"/>
      <c r="R13" s="417"/>
      <c r="S13" s="418"/>
    </row>
    <row r="14" spans="3:19" s="305" customFormat="1" ht="12.75" customHeight="1">
      <c r="E14" s="843" t="s">
        <v>319</v>
      </c>
      <c r="F14" s="592">
        <f>'Data 3'!D125</f>
        <v>6359.2555880000009</v>
      </c>
      <c r="G14" s="592">
        <f>'Data 3'!E125</f>
        <v>4229.1998789999998</v>
      </c>
      <c r="H14" s="592">
        <f>'Data 3'!F125</f>
        <v>1036.9992549999999</v>
      </c>
      <c r="I14" s="592">
        <f>'Data 3'!G125</f>
        <v>5.3182280000000004</v>
      </c>
      <c r="J14" s="592">
        <f>'Data 3'!H125</f>
        <v>2250.97766</v>
      </c>
      <c r="K14" s="592">
        <f>'Data 3'!I125</f>
        <v>396.88339200000007</v>
      </c>
      <c r="L14" s="592">
        <f>'Data 3'!J125</f>
        <v>70.740944999999996</v>
      </c>
      <c r="M14" s="592">
        <f>'Data 3'!K125</f>
        <v>7286.0690060000015</v>
      </c>
      <c r="N14" s="592">
        <f>'Data 3'!L125</f>
        <v>11080.301728</v>
      </c>
      <c r="O14" s="592">
        <f>'Data 3'!M125</f>
        <v>2608.7910879999999</v>
      </c>
      <c r="P14" s="511"/>
      <c r="R14" s="417"/>
      <c r="S14" s="418"/>
    </row>
    <row r="15" spans="3:19" s="305" customFormat="1" ht="12.75" customHeight="1">
      <c r="E15" s="843" t="s">
        <v>320</v>
      </c>
      <c r="F15" s="592">
        <f>'Data 3'!D126</f>
        <v>1569.5078659999999</v>
      </c>
      <c r="G15" s="592">
        <f>'Data 3'!E126</f>
        <v>304.22567600000002</v>
      </c>
      <c r="H15" s="592">
        <f>'Data 3'!F126</f>
        <v>0.63874199999999981</v>
      </c>
      <c r="I15" s="592">
        <f>'Data 3'!G126</f>
        <v>122.63714999999998</v>
      </c>
      <c r="J15" s="592">
        <f>'Data 3'!H126</f>
        <v>527.44739399999992</v>
      </c>
      <c r="K15" s="592">
        <f>'Data 3'!I126</f>
        <v>274.82106400000004</v>
      </c>
      <c r="L15" s="592">
        <f>'Data 3'!J126</f>
        <v>2.056346</v>
      </c>
      <c r="M15" s="592">
        <f>'Data 3'!K126</f>
        <v>1715.6925899999999</v>
      </c>
      <c r="N15" s="592">
        <f>'Data 3'!L126</f>
        <v>844.10860000000002</v>
      </c>
      <c r="O15" s="592">
        <f>'Data 3'!M126</f>
        <v>420.97708699999993</v>
      </c>
      <c r="P15" s="511"/>
      <c r="R15" s="417"/>
      <c r="S15" s="418"/>
    </row>
    <row r="16" spans="3:19" s="305" customFormat="1" ht="12.75" customHeight="1">
      <c r="E16" s="843" t="s">
        <v>321</v>
      </c>
      <c r="F16" s="592">
        <f>'Data 3'!D127</f>
        <v>2110.2365080000004</v>
      </c>
      <c r="G16" s="592" t="str">
        <f>'Data 3'!E127</f>
        <v>-</v>
      </c>
      <c r="H16" s="592" t="str">
        <f>'Data 3'!F127</f>
        <v>-</v>
      </c>
      <c r="I16" s="592" t="str">
        <f>'Data 3'!G127</f>
        <v>-</v>
      </c>
      <c r="J16" s="592">
        <f>'Data 3'!H127</f>
        <v>89.976463999999993</v>
      </c>
      <c r="K16" s="592" t="str">
        <f>'Data 3'!I127</f>
        <v>-</v>
      </c>
      <c r="L16" s="592" t="str">
        <f>'Data 3'!J127</f>
        <v>-</v>
      </c>
      <c r="M16" s="592">
        <f>'Data 3'!K127</f>
        <v>735.48629800000003</v>
      </c>
      <c r="N16" s="592" t="str">
        <f>'Data 3'!L127</f>
        <v>-</v>
      </c>
      <c r="O16" s="592">
        <f>'Data 3'!M127</f>
        <v>75.591873999999976</v>
      </c>
      <c r="P16" s="511"/>
      <c r="R16" s="417"/>
      <c r="S16" s="418"/>
    </row>
    <row r="17" spans="5:19" s="305" customFormat="1" ht="12.75" customHeight="1">
      <c r="E17" s="619" t="s">
        <v>348</v>
      </c>
      <c r="F17" s="592">
        <f>'Data 3'!D128</f>
        <v>2502.8066409999997</v>
      </c>
      <c r="G17" s="592">
        <f>'Data 3'!E128</f>
        <v>21.861998999999997</v>
      </c>
      <c r="H17" s="592">
        <f>'Data 3'!F128</f>
        <v>231.878377</v>
      </c>
      <c r="I17" s="592">
        <f>'Data 3'!G128</f>
        <v>1.9722310000000001</v>
      </c>
      <c r="J17" s="592">
        <f>'Data 3'!H128</f>
        <v>40.643070999999999</v>
      </c>
      <c r="K17" s="592">
        <f>'Data 3'!I128</f>
        <v>8.0536250000000003</v>
      </c>
      <c r="L17" s="592">
        <f>'Data 3'!J128</f>
        <v>85.075815999999989</v>
      </c>
      <c r="M17" s="592">
        <f>'Data 3'!K128</f>
        <v>221.23976000000005</v>
      </c>
      <c r="N17" s="592">
        <f>'Data 3'!L128</f>
        <v>252.25908600000005</v>
      </c>
      <c r="O17" s="592">
        <f>'Data 3'!M128</f>
        <v>153.13333700000001</v>
      </c>
      <c r="P17" s="511"/>
      <c r="R17" s="417"/>
      <c r="S17" s="418"/>
    </row>
    <row r="18" spans="5:19" s="305" customFormat="1" ht="12.75" customHeight="1">
      <c r="E18" s="619" t="s">
        <v>333</v>
      </c>
      <c r="F18" s="592">
        <f>'Data 3'!D129</f>
        <v>3776.9353569999998</v>
      </c>
      <c r="G18" s="592">
        <f>'Data 3'!E129</f>
        <v>2581.1819270000001</v>
      </c>
      <c r="H18" s="592">
        <f>'Data 3'!F129</f>
        <v>640.59140200000013</v>
      </c>
      <c r="I18" s="592">
        <f>'Data 3'!G129</f>
        <v>31.549726999999994</v>
      </c>
      <c r="J18" s="592">
        <f>'Data 3'!H129</f>
        <v>1500.881918</v>
      </c>
      <c r="K18" s="592" t="str">
        <f>'Data 3'!I129</f>
        <v>-</v>
      </c>
      <c r="L18" s="592">
        <f>'Data 3'!J129</f>
        <v>703.38485300000013</v>
      </c>
      <c r="M18" s="592">
        <f>'Data 3'!K129</f>
        <v>798.25192799999991</v>
      </c>
      <c r="N18" s="592">
        <f>'Data 3'!L129</f>
        <v>1799.8901340000002</v>
      </c>
      <c r="O18" s="592">
        <f>'Data 3'!M129</f>
        <v>4695.7387170000002</v>
      </c>
      <c r="P18" s="511"/>
      <c r="R18" s="417"/>
      <c r="S18" s="418"/>
    </row>
    <row r="19" spans="5:19" s="305" customFormat="1" ht="12.75" customHeight="1">
      <c r="E19" s="619" t="s">
        <v>337</v>
      </c>
      <c r="F19" s="592">
        <f>'Data 3'!D130</f>
        <v>192.94824099999997</v>
      </c>
      <c r="G19" s="592">
        <f>'Data 3'!E130</f>
        <v>301.85332299999999</v>
      </c>
      <c r="H19" s="592">
        <f>'Data 3'!F130</f>
        <v>434.17954700000001</v>
      </c>
      <c r="I19" s="592">
        <f>'Data 3'!G130</f>
        <v>302.19545899999997</v>
      </c>
      <c r="J19" s="592">
        <f>'Data 3'!H130</f>
        <v>393.54854599999999</v>
      </c>
      <c r="K19" s="592" t="str">
        <f>'Data 3'!I130</f>
        <v>-</v>
      </c>
      <c r="L19" s="592">
        <f>'Data 3'!J130</f>
        <v>79.245442999999995</v>
      </c>
      <c r="M19" s="592" t="str">
        <f>'Data 3'!K130</f>
        <v>-</v>
      </c>
      <c r="N19" s="592" t="str">
        <f>'Data 3'!L130</f>
        <v>-</v>
      </c>
      <c r="O19" s="592">
        <f>'Data 3'!M130</f>
        <v>277.22586999999999</v>
      </c>
      <c r="P19" s="511"/>
      <c r="R19" s="417"/>
      <c r="S19" s="418"/>
    </row>
    <row r="20" spans="5:19" s="305" customFormat="1" ht="12.75" customHeight="1">
      <c r="E20" s="844" t="s">
        <v>343</v>
      </c>
      <c r="F20" s="845">
        <f>SUM(F8:F19)</f>
        <v>35685.410057401336</v>
      </c>
      <c r="G20" s="845">
        <f t="shared" ref="G20:O20" si="0">SUM(G8:G19)</f>
        <v>15496.456394817524</v>
      </c>
      <c r="H20" s="845">
        <f t="shared" si="0"/>
        <v>16819.91074425208</v>
      </c>
      <c r="I20" s="845">
        <f t="shared" si="0"/>
        <v>4460.6597949999987</v>
      </c>
      <c r="J20" s="845">
        <f t="shared" si="0"/>
        <v>18700.278524072695</v>
      </c>
      <c r="K20" s="845">
        <f t="shared" si="0"/>
        <v>8668.865409</v>
      </c>
      <c r="L20" s="845">
        <f t="shared" si="0"/>
        <v>1705.1446014352812</v>
      </c>
      <c r="M20" s="845">
        <f t="shared" si="0"/>
        <v>21626.197493244912</v>
      </c>
      <c r="N20" s="845">
        <f t="shared" si="0"/>
        <v>31238.658256087179</v>
      </c>
      <c r="O20" s="845">
        <f t="shared" si="0"/>
        <v>42857.046660595021</v>
      </c>
      <c r="R20" s="417"/>
      <c r="S20" s="418"/>
    </row>
    <row r="21" spans="5:19" s="305" customFormat="1" ht="12.75" customHeight="1">
      <c r="E21" s="843" t="s">
        <v>431</v>
      </c>
      <c r="F21" s="592">
        <f>'Data 3'!D132</f>
        <v>-391.21300000000002</v>
      </c>
      <c r="G21" s="592">
        <f>'Data 3'!E132</f>
        <v>-410.178</v>
      </c>
      <c r="H21" s="592">
        <f>'Data 3'!F132</f>
        <v>-41.476999999999997</v>
      </c>
      <c r="I21" s="592" t="str">
        <f>'Data 3'!G132</f>
        <v>-</v>
      </c>
      <c r="J21" s="592">
        <f>'Data 3'!H132</f>
        <v>-1352.201</v>
      </c>
      <c r="K21" s="592" t="str">
        <f>'Data 3'!I132</f>
        <v>-</v>
      </c>
      <c r="L21" s="592">
        <f>'Data 3'!J132</f>
        <v>-684.93299999999999</v>
      </c>
      <c r="M21" s="592">
        <f>'Data 3'!K132</f>
        <v>-44.283999999999999</v>
      </c>
      <c r="N21" s="592">
        <f>'Data 3'!L132</f>
        <v>-854.15499999999997</v>
      </c>
      <c r="O21" s="592">
        <f>'Data 3'!M132</f>
        <v>-463.46499999999997</v>
      </c>
    </row>
    <row r="22" spans="5:19" s="305" customFormat="1" ht="12.75" customHeight="1">
      <c r="E22" s="843" t="s">
        <v>470</v>
      </c>
      <c r="F22" s="592">
        <f>'Data 3'!D133</f>
        <v>3584.7530000000002</v>
      </c>
      <c r="G22" s="592">
        <f>'Data 3'!E133</f>
        <v>-4833.5780000000004</v>
      </c>
      <c r="H22" s="592">
        <f>'Data 3'!F133</f>
        <v>-6356.6769999999997</v>
      </c>
      <c r="I22" s="592">
        <f>'Data 3'!G133</f>
        <v>1335.7919999999999</v>
      </c>
      <c r="J22" s="592">
        <f>'Data 3'!H133</f>
        <v>9439.643</v>
      </c>
      <c r="K22" s="592" t="str">
        <f>'Data 3'!I133</f>
        <v>-</v>
      </c>
      <c r="L22" s="592">
        <f>'Data 3'!J133</f>
        <v>3187.4960000000001</v>
      </c>
      <c r="M22" s="592">
        <f>'Data 3'!K133</f>
        <v>-10014.620000000001</v>
      </c>
      <c r="N22" s="592">
        <f>'Data 3'!L133</f>
        <v>-16632.651999999998</v>
      </c>
      <c r="O22" s="592">
        <f>'Data 3'!M133</f>
        <v>4175.7290000000003</v>
      </c>
    </row>
    <row r="23" spans="5:19" s="305" customFormat="1" ht="12.75" customHeight="1">
      <c r="E23" s="600" t="s">
        <v>433</v>
      </c>
      <c r="F23" s="598">
        <f>SUM(F20:F22)</f>
        <v>38878.950057401329</v>
      </c>
      <c r="G23" s="598">
        <f t="shared" ref="G23:O23" si="1">SUM(G20:G22)</f>
        <v>10252.700394817522</v>
      </c>
      <c r="H23" s="598">
        <f t="shared" si="1"/>
        <v>10421.756744252081</v>
      </c>
      <c r="I23" s="598">
        <f>SUM(I20:I22)</f>
        <v>5796.451794999999</v>
      </c>
      <c r="J23" s="598">
        <f t="shared" si="1"/>
        <v>26787.720524072694</v>
      </c>
      <c r="K23" s="598">
        <f t="shared" si="1"/>
        <v>8668.865409</v>
      </c>
      <c r="L23" s="598">
        <f t="shared" si="1"/>
        <v>4207.7076014352815</v>
      </c>
      <c r="M23" s="598">
        <f t="shared" si="1"/>
        <v>11567.293493244912</v>
      </c>
      <c r="N23" s="598">
        <f t="shared" si="1"/>
        <v>13751.851256087182</v>
      </c>
      <c r="O23" s="598">
        <f t="shared" si="1"/>
        <v>46569.310660595023</v>
      </c>
    </row>
    <row r="24" spans="5:19" s="305" customFormat="1" ht="12.75" customHeight="1">
      <c r="E24" s="597" t="s">
        <v>432</v>
      </c>
      <c r="F24" s="598">
        <f>'Data 3'!D115</f>
        <v>37538.080926739356</v>
      </c>
      <c r="G24" s="598">
        <f>'Data 3'!E115</f>
        <v>10089.683998845234</v>
      </c>
      <c r="H24" s="598">
        <f>'Data 3'!F115</f>
        <v>10312.647253359972</v>
      </c>
      <c r="I24" s="598">
        <f>'Data 3'!G115</f>
        <v>5585.4268609999999</v>
      </c>
      <c r="J24" s="598">
        <f>'Data 3'!H115</f>
        <v>25885.871391500277</v>
      </c>
      <c r="K24" s="598">
        <f>'Data 3'!I115</f>
        <v>8579.9686590000001</v>
      </c>
      <c r="L24" s="598">
        <f>'Data 3'!J115</f>
        <v>4321.6115102376498</v>
      </c>
      <c r="M24" s="598">
        <f>'Data 3'!K115</f>
        <v>11650.855787772291</v>
      </c>
      <c r="N24" s="598">
        <f>'Data 3'!L115</f>
        <v>13556.985580039785</v>
      </c>
      <c r="O24" s="598">
        <f>'Data 3'!M115</f>
        <v>45622.290954681965</v>
      </c>
    </row>
    <row r="25" spans="5:19" s="305" customFormat="1" ht="12.75" customHeight="1">
      <c r="E25" s="842" t="s">
        <v>434</v>
      </c>
      <c r="F25" s="846">
        <f>(F23/F24-1)*100</f>
        <v>3.5720236558679286</v>
      </c>
      <c r="G25" s="846">
        <f t="shared" ref="G25:O25" si="2">(G23/G24-1)*100</f>
        <v>1.6156739496593353</v>
      </c>
      <c r="H25" s="846">
        <f t="shared" si="2"/>
        <v>1.0580163192972725</v>
      </c>
      <c r="I25" s="846">
        <f>(I23/I24-1)*100</f>
        <v>3.7781344067625566</v>
      </c>
      <c r="J25" s="846">
        <f t="shared" si="2"/>
        <v>3.4839434954024417</v>
      </c>
      <c r="K25" s="846">
        <f t="shared" si="2"/>
        <v>1.0360964419928509</v>
      </c>
      <c r="L25" s="846">
        <f>(L23/L24-1)*100</f>
        <v>-2.635681354803332</v>
      </c>
      <c r="M25" s="846">
        <f t="shared" si="2"/>
        <v>-0.71722022870696067</v>
      </c>
      <c r="N25" s="846">
        <f t="shared" si="2"/>
        <v>1.4373820411397453</v>
      </c>
      <c r="O25" s="846">
        <f t="shared" si="2"/>
        <v>2.0757828817797863</v>
      </c>
    </row>
    <row r="26" spans="5:19" s="305" customFormat="1" ht="12.75" customHeight="1">
      <c r="E26" s="414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R26" s="417"/>
    </row>
    <row r="27" spans="5:19" s="305" customFormat="1" ht="59.25" customHeight="1">
      <c r="E27" s="412"/>
      <c r="F27" s="413" t="s">
        <v>358</v>
      </c>
      <c r="G27" s="413" t="s">
        <v>445</v>
      </c>
      <c r="H27" s="413" t="s">
        <v>446</v>
      </c>
      <c r="I27" s="413" t="s">
        <v>447</v>
      </c>
      <c r="J27" s="413" t="s">
        <v>181</v>
      </c>
      <c r="K27" s="413" t="s">
        <v>328</v>
      </c>
      <c r="L27" s="413" t="s">
        <v>448</v>
      </c>
      <c r="M27" s="413" t="s">
        <v>449</v>
      </c>
      <c r="N27" s="413" t="s">
        <v>450</v>
      </c>
      <c r="O27" s="413" t="s">
        <v>451</v>
      </c>
    </row>
    <row r="28" spans="5:19" s="305" customFormat="1" ht="12.75" customHeight="1">
      <c r="E28" s="843" t="s">
        <v>317</v>
      </c>
      <c r="F28" s="592" t="str">
        <f>'Data 3'!N119</f>
        <v>-</v>
      </c>
      <c r="G28" s="592">
        <f>'Data 3'!O119</f>
        <v>1611.793200247587</v>
      </c>
      <c r="H28" s="592">
        <f>'Data 3'!P119</f>
        <v>6457.7126614749495</v>
      </c>
      <c r="I28" s="592">
        <f>'Data 3'!Q119</f>
        <v>122.85642267180195</v>
      </c>
      <c r="J28" s="592">
        <f>'Data 3'!R119</f>
        <v>132.77612791235688</v>
      </c>
      <c r="K28" s="592" t="str">
        <f>'Data 3'!S119</f>
        <v>-</v>
      </c>
      <c r="L28" s="592">
        <f>'Data 3'!T119</f>
        <v>108.50846717511422</v>
      </c>
      <c r="M28" s="592">
        <f>'Data 3'!U119</f>
        <v>534.19468044976782</v>
      </c>
      <c r="N28" s="592">
        <f>'Data 3'!V119</f>
        <v>404.11075816240759</v>
      </c>
      <c r="O28" s="596">
        <f>SUM(F8:O8,F28:N28)</f>
        <v>30818.809425000003</v>
      </c>
      <c r="P28" s="315"/>
      <c r="Q28" s="315"/>
      <c r="S28" s="418"/>
    </row>
    <row r="29" spans="5:19" s="305" customFormat="1" ht="12.75" customHeight="1">
      <c r="E29" s="843" t="s">
        <v>3</v>
      </c>
      <c r="F29" s="592" t="str">
        <f>'Data 3'!N120</f>
        <v>-</v>
      </c>
      <c r="G29" s="592">
        <f>'Data 3'!O120</f>
        <v>16072.050999999999</v>
      </c>
      <c r="H29" s="592" t="str">
        <f>'Data 3'!P120</f>
        <v>-</v>
      </c>
      <c r="I29" s="592" t="str">
        <f>'Data 3'!Q120</f>
        <v>-</v>
      </c>
      <c r="J29" s="592" t="str">
        <f>'Data 3'!R120</f>
        <v>-</v>
      </c>
      <c r="K29" s="592" t="str">
        <f>'Data 3'!S120</f>
        <v>-</v>
      </c>
      <c r="L29" s="592" t="str">
        <f>'Data 3'!T120</f>
        <v>-</v>
      </c>
      <c r="M29" s="592" t="str">
        <f>'Data 3'!U120</f>
        <v>-</v>
      </c>
      <c r="N29" s="592" t="str">
        <f>'Data 3'!V120</f>
        <v>-</v>
      </c>
      <c r="O29" s="596">
        <f t="shared" ref="O29:O39" si="3">SUM(F9:O9,F29:N29)</f>
        <v>54754.839</v>
      </c>
      <c r="P29" s="315"/>
      <c r="Q29" s="315"/>
      <c r="S29" s="418"/>
    </row>
    <row r="30" spans="5:19" s="305" customFormat="1" ht="12.75" customHeight="1">
      <c r="E30" s="843" t="s">
        <v>4</v>
      </c>
      <c r="F30" s="592" t="str">
        <f>'Data 3'!N121</f>
        <v>-</v>
      </c>
      <c r="G30" s="592" t="str">
        <f>'Data 3'!O121</f>
        <v>-</v>
      </c>
      <c r="H30" s="592">
        <f>'Data 3'!P121</f>
        <v>11066.106</v>
      </c>
      <c r="I30" s="592" t="str">
        <f>'Data 3'!Q121</f>
        <v>-</v>
      </c>
      <c r="J30" s="592" t="str">
        <f>'Data 3'!R121</f>
        <v>-</v>
      </c>
      <c r="K30" s="592" t="str">
        <f>'Data 3'!S121</f>
        <v>-</v>
      </c>
      <c r="L30" s="592" t="str">
        <f>'Data 3'!T121</f>
        <v>-</v>
      </c>
      <c r="M30" s="592" t="str">
        <f>'Data 3'!U121</f>
        <v>-</v>
      </c>
      <c r="N30" s="592" t="str">
        <f>'Data 3'!V121</f>
        <v>-</v>
      </c>
      <c r="O30" s="599">
        <f t="shared" si="3"/>
        <v>52789.042000000001</v>
      </c>
      <c r="P30" s="315"/>
      <c r="Q30" s="315"/>
      <c r="S30" s="418"/>
    </row>
    <row r="31" spans="5:19" s="305" customFormat="1" ht="12.75" customHeight="1">
      <c r="E31" s="619" t="s">
        <v>347</v>
      </c>
      <c r="F31" s="592">
        <f>'Data 3'!N122</f>
        <v>205.43799999999999</v>
      </c>
      <c r="G31" s="592" t="str">
        <f>'Data 3'!O122</f>
        <v>-</v>
      </c>
      <c r="H31" s="592" t="str">
        <f>'Data 3'!P122</f>
        <v>-</v>
      </c>
      <c r="I31" s="592" t="str">
        <f>'Data 3'!Q122</f>
        <v>-</v>
      </c>
      <c r="J31" s="592" t="str">
        <f>'Data 3'!R122</f>
        <v>-</v>
      </c>
      <c r="K31" s="592">
        <f>'Data 3'!S122</f>
        <v>204.81399999999999</v>
      </c>
      <c r="L31" s="592" t="str">
        <f>'Data 3'!T122</f>
        <v>-</v>
      </c>
      <c r="M31" s="592" t="str">
        <f>'Data 3'!U122</f>
        <v>-</v>
      </c>
      <c r="N31" s="592" t="str">
        <f>'Data 3'!V122</f>
        <v>-</v>
      </c>
      <c r="O31" s="599">
        <f t="shared" si="3"/>
        <v>6496.6500000000005</v>
      </c>
      <c r="P31" s="315"/>
      <c r="Q31" s="315"/>
      <c r="S31" s="418"/>
    </row>
    <row r="32" spans="5:19" s="305" customFormat="1" ht="12.75" customHeight="1">
      <c r="E32" s="619" t="s">
        <v>346</v>
      </c>
      <c r="F32" s="592" t="str">
        <f>'Data 3'!N123</f>
        <v>-</v>
      </c>
      <c r="G32" s="592" t="str">
        <f>'Data 3'!O123</f>
        <v>-</v>
      </c>
      <c r="H32" s="592">
        <f>'Data 3'!P123</f>
        <v>399.72</v>
      </c>
      <c r="I32" s="592">
        <f>'Data 3'!Q123</f>
        <v>590.15899999999999</v>
      </c>
      <c r="J32" s="592" t="str">
        <f>'Data 3'!R123</f>
        <v>-</v>
      </c>
      <c r="K32" s="592" t="str">
        <f>'Data 3'!S123</f>
        <v>-</v>
      </c>
      <c r="L32" s="592">
        <f>'Data 3'!T123</f>
        <v>2072.4319999999998</v>
      </c>
      <c r="M32" s="592">
        <f>'Data 3'!U123</f>
        <v>724.07</v>
      </c>
      <c r="N32" s="592">
        <f>'Data 3'!V123</f>
        <v>2405.6770000000001</v>
      </c>
      <c r="O32" s="599">
        <f t="shared" si="3"/>
        <v>29356.683000000001</v>
      </c>
      <c r="P32" s="315"/>
      <c r="Q32" s="315"/>
      <c r="S32" s="418"/>
    </row>
    <row r="33" spans="3:19" ht="12.75" customHeight="1">
      <c r="D33" s="306"/>
      <c r="E33" s="843" t="s">
        <v>318</v>
      </c>
      <c r="F33" s="592" t="str">
        <f>'Data 3'!N124</f>
        <v>-</v>
      </c>
      <c r="G33" s="592" t="str">
        <f>'Data 3'!O124</f>
        <v>-</v>
      </c>
      <c r="H33" s="592" t="str">
        <f>'Data 3'!P124</f>
        <v>-</v>
      </c>
      <c r="I33" s="592" t="str">
        <f>'Data 3'!Q124</f>
        <v>-</v>
      </c>
      <c r="J33" s="592" t="str">
        <f>'Data 3'!R124</f>
        <v>-</v>
      </c>
      <c r="K33" s="592" t="str">
        <f>'Data 3'!S124</f>
        <v>-</v>
      </c>
      <c r="L33" s="592" t="str">
        <f>'Data 3'!T124</f>
        <v>-</v>
      </c>
      <c r="M33" s="592" t="str">
        <f>'Data 3'!U124</f>
        <v>-</v>
      </c>
      <c r="N33" s="592" t="str">
        <f>'Data 3'!V124</f>
        <v>-</v>
      </c>
      <c r="O33" s="847">
        <f t="shared" si="3"/>
        <v>8.5570660000000007</v>
      </c>
      <c r="P33" s="323"/>
      <c r="Q33" s="323"/>
      <c r="S33" s="418"/>
    </row>
    <row r="34" spans="3:19" ht="12.75" customHeight="1">
      <c r="D34" s="306"/>
      <c r="E34" s="843" t="s">
        <v>319</v>
      </c>
      <c r="F34" s="592" t="str">
        <f>'Data 3'!N125</f>
        <v>-</v>
      </c>
      <c r="G34" s="592" t="str">
        <f>'Data 3'!O125</f>
        <v>-</v>
      </c>
      <c r="H34" s="592">
        <f>'Data 3'!P125</f>
        <v>8444.0128670000013</v>
      </c>
      <c r="I34" s="592">
        <f>'Data 3'!Q125</f>
        <v>934.73485999999991</v>
      </c>
      <c r="J34" s="592" t="str">
        <f>'Data 3'!R125</f>
        <v>-</v>
      </c>
      <c r="K34" s="592" t="str">
        <f>'Data 3'!S125</f>
        <v>-</v>
      </c>
      <c r="L34" s="592">
        <f>'Data 3'!T125</f>
        <v>426.21564899999993</v>
      </c>
      <c r="M34" s="592">
        <f>'Data 3'!U125</f>
        <v>2637.9584249999998</v>
      </c>
      <c r="N34" s="592">
        <f>'Data 3'!V125</f>
        <v>341.95555000000007</v>
      </c>
      <c r="O34" s="847">
        <f t="shared" si="3"/>
        <v>48109.414119999987</v>
      </c>
      <c r="P34" s="323"/>
      <c r="Q34" s="323"/>
      <c r="S34" s="418"/>
    </row>
    <row r="35" spans="3:19" ht="12.75" customHeight="1">
      <c r="D35" s="306"/>
      <c r="E35" s="843" t="s">
        <v>320</v>
      </c>
      <c r="F35" s="592" t="str">
        <f>'Data 3'!N126</f>
        <v>-</v>
      </c>
      <c r="G35" s="592">
        <f>'Data 3'!O126</f>
        <v>1110.7555950000001</v>
      </c>
      <c r="H35" s="592">
        <f>'Data 3'!P126</f>
        <v>20.710348</v>
      </c>
      <c r="I35" s="592">
        <f>'Data 3'!Q126</f>
        <v>132.179946</v>
      </c>
      <c r="J35" s="592">
        <f>'Data 3'!R126</f>
        <v>93.72570300000001</v>
      </c>
      <c r="K35" s="592">
        <f>'Data 3'!S126</f>
        <v>7.9959999999999989E-2</v>
      </c>
      <c r="L35" s="592">
        <f>'Data 3'!T126</f>
        <v>763.71596800000009</v>
      </c>
      <c r="M35" s="592">
        <f>'Data 3'!U126</f>
        <v>304.314435</v>
      </c>
      <c r="N35" s="592">
        <f>'Data 3'!V126</f>
        <v>28.624110999999996</v>
      </c>
      <c r="O35" s="847">
        <f>SUM(F15:O15,F35:N35)</f>
        <v>8236.2185809999992</v>
      </c>
      <c r="P35" s="323"/>
      <c r="Q35" s="323"/>
      <c r="S35" s="418"/>
    </row>
    <row r="36" spans="3:19" ht="12.75" customHeight="1">
      <c r="D36" s="306"/>
      <c r="E36" s="843" t="s">
        <v>321</v>
      </c>
      <c r="F36" s="592" t="str">
        <f>'Data 3'!N127</f>
        <v>-</v>
      </c>
      <c r="G36" s="592">
        <f>'Data 3'!O127</f>
        <v>2037.8298800000002</v>
      </c>
      <c r="H36" s="592" t="str">
        <f>'Data 3'!P127</f>
        <v>-</v>
      </c>
      <c r="I36" s="592" t="str">
        <f>'Data 3'!Q127</f>
        <v>-</v>
      </c>
      <c r="J36" s="592" t="str">
        <f>'Data 3'!R127</f>
        <v>-</v>
      </c>
      <c r="K36" s="592" t="str">
        <f>'Data 3'!S127</f>
        <v>-</v>
      </c>
      <c r="L36" s="592">
        <f>'Data 3'!T127</f>
        <v>36.099527000000002</v>
      </c>
      <c r="M36" s="592" t="str">
        <f>'Data 3'!U127</f>
        <v>-</v>
      </c>
      <c r="N36" s="592" t="str">
        <f>'Data 3'!V127</f>
        <v>-</v>
      </c>
      <c r="O36" s="847">
        <f t="shared" si="3"/>
        <v>5085.2205510000003</v>
      </c>
      <c r="P36" s="323"/>
      <c r="Q36" s="323"/>
      <c r="S36" s="418"/>
    </row>
    <row r="37" spans="3:19" ht="12.75" customHeight="1">
      <c r="D37" s="306"/>
      <c r="E37" s="619" t="s">
        <v>348</v>
      </c>
      <c r="F37" s="592" t="str">
        <f>'Data 3'!N128</f>
        <v>-</v>
      </c>
      <c r="G37" s="592">
        <f>'Data 3'!O128</f>
        <v>253.118877</v>
      </c>
      <c r="H37" s="592">
        <f>'Data 3'!P128</f>
        <v>393.34372200000001</v>
      </c>
      <c r="I37" s="592">
        <f>'Data 3'!Q128</f>
        <v>6.5535300000000003</v>
      </c>
      <c r="J37" s="592">
        <f>'Data 3'!R128</f>
        <v>156.87073900000004</v>
      </c>
      <c r="K37" s="592" t="str">
        <f>'Data 3'!S128</f>
        <v>-</v>
      </c>
      <c r="L37" s="592">
        <f>'Data 3'!T128</f>
        <v>32.322271000000001</v>
      </c>
      <c r="M37" s="592">
        <f>'Data 3'!U128</f>
        <v>248.79569699999999</v>
      </c>
      <c r="N37" s="592">
        <f>'Data 3'!V128</f>
        <v>14.665598000000001</v>
      </c>
      <c r="O37" s="847">
        <f t="shared" si="3"/>
        <v>4624.5943769999994</v>
      </c>
      <c r="P37" s="323"/>
      <c r="Q37" s="323"/>
      <c r="S37" s="418"/>
    </row>
    <row r="38" spans="3:19" ht="12.75" customHeight="1">
      <c r="D38" s="306"/>
      <c r="E38" s="619" t="s">
        <v>333</v>
      </c>
      <c r="F38" s="592" t="str">
        <f>'Data 3'!N129</f>
        <v>-</v>
      </c>
      <c r="G38" s="592">
        <f>'Data 3'!O129</f>
        <v>15.831642999999998</v>
      </c>
      <c r="H38" s="592">
        <f>'Data 3'!P129</f>
        <v>2843.8901039999996</v>
      </c>
      <c r="I38" s="592">
        <f>'Data 3'!Q129</f>
        <v>76.115417000000022</v>
      </c>
      <c r="J38" s="592">
        <f>'Data 3'!R129</f>
        <v>694.01861600000007</v>
      </c>
      <c r="K38" s="592" t="str">
        <f>'Data 3'!S129</f>
        <v>-</v>
      </c>
      <c r="L38" s="592">
        <f>'Data 3'!T129</f>
        <v>1469.3483099999999</v>
      </c>
      <c r="M38" s="592">
        <f>'Data 3'!U129</f>
        <v>819.6268060000001</v>
      </c>
      <c r="N38" s="592">
        <f>'Data 3'!V129</f>
        <v>2660.61186</v>
      </c>
      <c r="O38" s="847">
        <f t="shared" si="3"/>
        <v>25107.848719000001</v>
      </c>
      <c r="P38" s="323"/>
      <c r="Q38" s="323"/>
      <c r="S38" s="418"/>
    </row>
    <row r="39" spans="3:19" ht="12.75" customHeight="1">
      <c r="D39" s="306"/>
      <c r="E39" s="619" t="s">
        <v>337</v>
      </c>
      <c r="F39" s="592" t="str">
        <f>'Data 3'!N130</f>
        <v>-</v>
      </c>
      <c r="G39" s="592" t="str">
        <f>'Data 3'!O130</f>
        <v>-</v>
      </c>
      <c r="H39" s="592" t="str">
        <f>'Data 3'!P130</f>
        <v>-</v>
      </c>
      <c r="I39" s="592" t="str">
        <f>'Data 3'!Q130</f>
        <v>-</v>
      </c>
      <c r="J39" s="592">
        <f>'Data 3'!R130</f>
        <v>125.68975400000004</v>
      </c>
      <c r="K39" s="592">
        <f>'Data 3'!S130</f>
        <v>8.5929960000000012</v>
      </c>
      <c r="L39" s="592" t="str">
        <f>'Data 3'!T130</f>
        <v>-</v>
      </c>
      <c r="M39" s="592" t="str">
        <f>'Data 3'!U130</f>
        <v>-</v>
      </c>
      <c r="N39" s="592">
        <f>'Data 3'!V130</f>
        <v>81.001906000000005</v>
      </c>
      <c r="O39" s="847">
        <f t="shared" si="3"/>
        <v>2196.4810849999999</v>
      </c>
      <c r="P39" s="323"/>
      <c r="Q39" s="323"/>
      <c r="S39" s="418"/>
    </row>
    <row r="40" spans="3:19" ht="12.75" customHeight="1">
      <c r="D40" s="306"/>
      <c r="E40" s="844" t="s">
        <v>343</v>
      </c>
      <c r="F40" s="845">
        <f t="shared" ref="F40:O40" si="4">SUM(F28:F39)</f>
        <v>205.43799999999999</v>
      </c>
      <c r="G40" s="845">
        <f t="shared" si="4"/>
        <v>21101.380195247588</v>
      </c>
      <c r="H40" s="845">
        <f t="shared" si="4"/>
        <v>29625.495702474953</v>
      </c>
      <c r="I40" s="845">
        <f t="shared" si="4"/>
        <v>1862.5991756718017</v>
      </c>
      <c r="J40" s="845">
        <f t="shared" si="4"/>
        <v>1203.0809399123571</v>
      </c>
      <c r="K40" s="845">
        <f t="shared" si="4"/>
        <v>213.48695599999999</v>
      </c>
      <c r="L40" s="845">
        <f t="shared" si="4"/>
        <v>4908.6421921751135</v>
      </c>
      <c r="M40" s="845">
        <f t="shared" si="4"/>
        <v>5268.9600434497679</v>
      </c>
      <c r="N40" s="845">
        <f t="shared" si="4"/>
        <v>5936.6467831624086</v>
      </c>
      <c r="O40" s="845">
        <f t="shared" si="4"/>
        <v>267584.35792400001</v>
      </c>
      <c r="P40" s="323"/>
      <c r="Q40" s="323"/>
      <c r="S40" s="418"/>
    </row>
    <row r="41" spans="3:19" ht="12.75" customHeight="1">
      <c r="D41" s="306"/>
      <c r="E41" s="843" t="s">
        <v>431</v>
      </c>
      <c r="F41" s="592" t="str">
        <f>'Data 3'!N132</f>
        <v>-</v>
      </c>
      <c r="G41" s="592">
        <f>'Data 3'!O132</f>
        <v>-43.286999999999999</v>
      </c>
      <c r="H41" s="592">
        <f>'Data 3'!P132</f>
        <v>-234.90100000000001</v>
      </c>
      <c r="I41" s="592" t="str">
        <f>'Data 3'!Q132</f>
        <v>-</v>
      </c>
      <c r="J41" s="592" t="str">
        <f>'Data 3'!R132</f>
        <v>-</v>
      </c>
      <c r="K41" s="592" t="str">
        <f>'Data 3'!S132</f>
        <v>-</v>
      </c>
      <c r="L41" s="592" t="str">
        <f>'Data 3'!T132</f>
        <v>-</v>
      </c>
      <c r="M41" s="592" t="str">
        <f>'Data 3'!U132</f>
        <v>-</v>
      </c>
      <c r="N41" s="592" t="str">
        <f>'Data 3'!V132</f>
        <v>-</v>
      </c>
      <c r="O41" s="592">
        <f t="shared" ref="O41" si="5">SUM(F21:O21,F41:N41)</f>
        <v>-4520.0940000000001</v>
      </c>
      <c r="P41" s="323"/>
      <c r="Q41" s="323"/>
    </row>
    <row r="42" spans="3:19" ht="12.75" customHeight="1">
      <c r="D42" s="306"/>
      <c r="E42" s="843" t="s">
        <v>470</v>
      </c>
      <c r="F42" s="592" t="str">
        <f>'Data 3'!N133</f>
        <v>-</v>
      </c>
      <c r="G42" s="592">
        <f>'Data 3'!O133</f>
        <v>-16249.567999999999</v>
      </c>
      <c r="H42" s="592">
        <f>'Data 3'!P133</f>
        <v>-9775.268</v>
      </c>
      <c r="I42" s="592">
        <f>'Data 3'!Q133</f>
        <v>-148.494</v>
      </c>
      <c r="J42" s="592">
        <f>'Data 3'!R133</f>
        <v>27638.651000000002</v>
      </c>
      <c r="K42" s="592" t="str">
        <f>'Data 3'!S133</f>
        <v>-</v>
      </c>
      <c r="L42" s="592">
        <f>'Data 3'!T133</f>
        <v>3996.5520000000001</v>
      </c>
      <c r="M42" s="592">
        <f>'Data 3'!U133</f>
        <v>-433.81099999999998</v>
      </c>
      <c r="N42" s="592">
        <f>'Data 3'!V133</f>
        <v>10952.89</v>
      </c>
      <c r="O42" s="592">
        <f>SUM(F22:O22,F42:N42)</f>
        <v>-133.1619999999948</v>
      </c>
      <c r="P42" s="323"/>
      <c r="Q42" s="323"/>
    </row>
    <row r="43" spans="3:19" ht="12.75" customHeight="1">
      <c r="D43" s="306"/>
      <c r="E43" s="600" t="s">
        <v>433</v>
      </c>
      <c r="F43" s="598">
        <f>SUM(F40:F42)</f>
        <v>205.43799999999999</v>
      </c>
      <c r="G43" s="598">
        <f t="shared" ref="G43:O43" si="6">SUM(G40:G42)</f>
        <v>4808.5251952475883</v>
      </c>
      <c r="H43" s="598">
        <f t="shared" si="6"/>
        <v>19615.326702474951</v>
      </c>
      <c r="I43" s="598">
        <f t="shared" si="6"/>
        <v>1714.1051756718018</v>
      </c>
      <c r="J43" s="598">
        <f t="shared" si="6"/>
        <v>28841.731939912359</v>
      </c>
      <c r="K43" s="598">
        <f t="shared" si="6"/>
        <v>213.48695599999999</v>
      </c>
      <c r="L43" s="598">
        <f t="shared" si="6"/>
        <v>8905.1941921751131</v>
      </c>
      <c r="M43" s="598">
        <f t="shared" si="6"/>
        <v>4835.1490434497682</v>
      </c>
      <c r="N43" s="598">
        <f t="shared" si="6"/>
        <v>16889.53678316241</v>
      </c>
      <c r="O43" s="598">
        <f t="shared" si="6"/>
        <v>262931.10192400002</v>
      </c>
      <c r="P43" s="323"/>
      <c r="Q43" s="323"/>
    </row>
    <row r="44" spans="3:19" ht="12.75" customHeight="1">
      <c r="C44" s="306"/>
      <c r="D44" s="306"/>
      <c r="E44" s="597" t="s">
        <v>432</v>
      </c>
      <c r="F44" s="598">
        <f>'Data 3'!N115</f>
        <v>212.25299999999999</v>
      </c>
      <c r="G44" s="598">
        <f>'Data 3'!O115</f>
        <v>4637.7777916169653</v>
      </c>
      <c r="H44" s="598">
        <f>'Data 3'!P115</f>
        <v>19748.989034026425</v>
      </c>
      <c r="I44" s="598">
        <f>'Data 3'!Q115</f>
        <v>1690.3850094950128</v>
      </c>
      <c r="J44" s="598">
        <f>'Data 3'!R115</f>
        <v>28447.618300880553</v>
      </c>
      <c r="K44" s="598">
        <f>'Data 3'!S115</f>
        <v>209.863147</v>
      </c>
      <c r="L44" s="598">
        <f>'Data 3'!T115</f>
        <v>8468.6681564068713</v>
      </c>
      <c r="M44" s="598">
        <f>'Data 3'!U115</f>
        <v>4779.9900567836512</v>
      </c>
      <c r="N44" s="598">
        <f>'Data 3'!V115</f>
        <v>16792.370888613979</v>
      </c>
      <c r="O44" s="598">
        <f>SUM(F24:O24,F44:N44)</f>
        <v>258131.33830800001</v>
      </c>
      <c r="P44" s="323"/>
      <c r="Q44" s="323"/>
    </row>
    <row r="45" spans="3:19" ht="12.75" customHeight="1">
      <c r="C45" s="306"/>
      <c r="D45" s="306"/>
      <c r="E45" s="842" t="s">
        <v>434</v>
      </c>
      <c r="F45" s="846">
        <f>(F43/F44-1)*100</f>
        <v>-3.2107908957706099</v>
      </c>
      <c r="G45" s="846">
        <f>(G43/G44-1)*100</f>
        <v>3.6816641784618964</v>
      </c>
      <c r="H45" s="846">
        <f t="shared" ref="H45:N45" si="7">(H43/H44-1)*100</f>
        <v>-0.67680594343934031</v>
      </c>
      <c r="I45" s="846">
        <f t="shared" si="7"/>
        <v>1.4032404478004246</v>
      </c>
      <c r="J45" s="846">
        <f t="shared" si="7"/>
        <v>1.3854011779242947</v>
      </c>
      <c r="K45" s="846">
        <f t="shared" si="7"/>
        <v>1.72674862252018</v>
      </c>
      <c r="L45" s="846">
        <f t="shared" si="7"/>
        <v>5.1546007908928715</v>
      </c>
      <c r="M45" s="846">
        <f t="shared" si="7"/>
        <v>1.1539560963696349</v>
      </c>
      <c r="N45" s="846">
        <f t="shared" si="7"/>
        <v>0.57863118432139871</v>
      </c>
      <c r="O45" s="846">
        <f>((O43/O44)-1)*100</f>
        <v>1.8594269287338427</v>
      </c>
      <c r="P45" s="417"/>
      <c r="Q45" s="417"/>
    </row>
    <row r="46" spans="3:19" ht="12.75" customHeight="1">
      <c r="C46" s="306"/>
      <c r="D46" s="306"/>
      <c r="E46" s="1122" t="s">
        <v>354</v>
      </c>
      <c r="F46" s="1122"/>
      <c r="G46" s="1122"/>
      <c r="H46" s="1122"/>
      <c r="I46" s="1122"/>
      <c r="J46" s="1122"/>
      <c r="K46" s="1122"/>
      <c r="L46" s="1122"/>
      <c r="M46" s="1122"/>
      <c r="N46" s="1122"/>
      <c r="O46" s="1122"/>
    </row>
    <row r="47" spans="3:19" ht="12.75" customHeight="1">
      <c r="C47" s="306"/>
      <c r="E47" s="1084" t="s">
        <v>355</v>
      </c>
      <c r="F47" s="1084"/>
      <c r="G47" s="1084"/>
      <c r="H47" s="1084"/>
      <c r="I47" s="1084"/>
      <c r="J47" s="1084"/>
      <c r="K47" s="1084"/>
      <c r="L47" s="1084"/>
      <c r="M47" s="1084"/>
      <c r="N47" s="1084"/>
      <c r="O47" s="1084"/>
    </row>
    <row r="48" spans="3:19" ht="12.75" customHeight="1">
      <c r="C48" s="416"/>
      <c r="E48" s="1084" t="s">
        <v>557</v>
      </c>
      <c r="F48" s="1084"/>
      <c r="G48" s="1084"/>
      <c r="H48" s="1084"/>
      <c r="I48" s="1084"/>
      <c r="J48" s="1084"/>
      <c r="K48" s="1084"/>
      <c r="L48" s="1084"/>
      <c r="M48" s="1084"/>
      <c r="N48" s="1084"/>
      <c r="O48" s="1084"/>
    </row>
    <row r="49" spans="3:16" ht="12.75" customHeight="1">
      <c r="C49" s="306"/>
      <c r="E49" s="1084" t="s">
        <v>468</v>
      </c>
      <c r="F49" s="1084"/>
      <c r="G49" s="1084"/>
      <c r="H49" s="1084"/>
      <c r="I49" s="1084"/>
      <c r="J49" s="1084"/>
      <c r="K49" s="1084"/>
      <c r="L49" s="1084"/>
      <c r="M49" s="1084"/>
      <c r="N49" s="1084"/>
      <c r="O49" s="1084"/>
    </row>
    <row r="50" spans="3:16" ht="12.75" customHeight="1">
      <c r="C50" s="306"/>
      <c r="D50" s="280"/>
      <c r="E50" s="1084" t="s">
        <v>469</v>
      </c>
      <c r="F50" s="1084"/>
      <c r="G50" s="1084"/>
      <c r="H50" s="1084"/>
      <c r="I50" s="1084"/>
      <c r="J50" s="1084"/>
      <c r="K50" s="1084"/>
      <c r="L50" s="1084"/>
      <c r="M50" s="1084"/>
      <c r="N50" s="1084"/>
      <c r="O50" s="1084"/>
    </row>
    <row r="51" spans="3:16" ht="12.75" customHeight="1">
      <c r="C51" s="306"/>
      <c r="D51" s="280"/>
      <c r="E51" s="1120" t="s">
        <v>471</v>
      </c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</row>
    <row r="52" spans="3:16" ht="12.75" customHeight="1">
      <c r="C52" s="306"/>
      <c r="D52" s="280"/>
    </row>
    <row r="53" spans="3:16">
      <c r="D53" s="280"/>
      <c r="L53" s="315"/>
      <c r="M53" s="315"/>
      <c r="N53" s="315"/>
      <c r="O53" s="315"/>
      <c r="P53" s="323"/>
    </row>
    <row r="54" spans="3:16">
      <c r="D54" s="280"/>
      <c r="L54" s="420"/>
      <c r="M54" s="421"/>
      <c r="N54" s="420"/>
      <c r="O54" s="420"/>
      <c r="P54" s="323"/>
    </row>
    <row r="55" spans="3:16">
      <c r="C55" s="280"/>
      <c r="D55" s="280"/>
    </row>
    <row r="56" spans="3:16">
      <c r="C56" s="280"/>
      <c r="D56" s="280"/>
    </row>
    <row r="57" spans="3:16">
      <c r="C57" s="280"/>
      <c r="D57" s="280"/>
    </row>
    <row r="58" spans="3:16">
      <c r="C58" s="280"/>
      <c r="D58" s="280"/>
      <c r="F58" s="280"/>
      <c r="G58" s="280"/>
      <c r="H58" s="280"/>
      <c r="I58" s="280"/>
    </row>
    <row r="59" spans="3:16">
      <c r="C59" s="280"/>
      <c r="D59" s="280"/>
      <c r="F59" s="280"/>
      <c r="G59" s="280"/>
      <c r="H59" s="280"/>
      <c r="I59" s="280"/>
    </row>
    <row r="60" spans="3:16">
      <c r="C60" s="280"/>
      <c r="D60" s="280"/>
      <c r="F60" s="280"/>
      <c r="G60" s="280"/>
      <c r="H60" s="280"/>
      <c r="I60" s="280"/>
    </row>
    <row r="61" spans="3:16">
      <c r="C61" s="280"/>
      <c r="D61" s="280"/>
      <c r="F61" s="280"/>
      <c r="G61" s="280"/>
      <c r="H61" s="280"/>
      <c r="I61" s="280"/>
    </row>
    <row r="62" spans="3:16">
      <c r="C62" s="280"/>
      <c r="D62" s="280"/>
      <c r="F62" s="280"/>
      <c r="G62" s="280"/>
      <c r="H62" s="280"/>
      <c r="I62" s="280"/>
    </row>
    <row r="63" spans="3:16">
      <c r="C63" s="280"/>
      <c r="D63" s="280"/>
    </row>
    <row r="64" spans="3:16">
      <c r="C64" s="280"/>
      <c r="D64" s="280"/>
    </row>
    <row r="65" spans="3:4">
      <c r="C65" s="280"/>
      <c r="D65" s="280"/>
    </row>
    <row r="66" spans="3:4">
      <c r="C66" s="280"/>
      <c r="D66" s="280"/>
    </row>
    <row r="67" spans="3:4">
      <c r="C67" s="280"/>
    </row>
    <row r="68" spans="3:4">
      <c r="C68" s="280"/>
    </row>
    <row r="69" spans="3:4">
      <c r="C69" s="280"/>
    </row>
    <row r="70" spans="3:4">
      <c r="C70" s="280"/>
    </row>
  </sheetData>
  <mergeCells count="7">
    <mergeCell ref="E51:O51"/>
    <mergeCell ref="E3:O3"/>
    <mergeCell ref="E46:O46"/>
    <mergeCell ref="E47:O47"/>
    <mergeCell ref="E48:O48"/>
    <mergeCell ref="E49:O49"/>
    <mergeCell ref="E50:O5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39370078740157483" header="0" footer="0"/>
  <pageSetup paperSize="9" scale="74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1.25"/>
  <cols>
    <col min="1" max="1" width="0.140625" style="512" customWidth="1"/>
    <col min="2" max="2" width="2.7109375" style="512" customWidth="1"/>
    <col min="3" max="3" width="23.7109375" style="512" customWidth="1"/>
    <col min="4" max="4" width="1.28515625" style="513" customWidth="1"/>
    <col min="5" max="5" width="105.7109375" style="512" customWidth="1"/>
    <col min="6" max="8" width="6.85546875" style="512" customWidth="1"/>
    <col min="9" max="10" width="6.42578125" style="512" customWidth="1"/>
    <col min="11" max="11" width="6.85546875" style="512" customWidth="1"/>
    <col min="12" max="14" width="6.42578125" style="512" customWidth="1"/>
    <col min="15" max="15" width="6.85546875" style="512" customWidth="1"/>
    <col min="16" max="22" width="6.42578125" style="512" customWidth="1"/>
    <col min="23" max="23" width="7.42578125" style="512" customWidth="1"/>
    <col min="24" max="256" width="11.42578125" style="512"/>
    <col min="257" max="257" width="0.140625" style="512" customWidth="1"/>
    <col min="258" max="258" width="2.7109375" style="512" customWidth="1"/>
    <col min="259" max="259" width="15.42578125" style="512" customWidth="1"/>
    <col min="260" max="260" width="1.28515625" style="512" customWidth="1"/>
    <col min="261" max="261" width="71.42578125" style="512" customWidth="1"/>
    <col min="262" max="264" width="6.85546875" style="512" customWidth="1"/>
    <col min="265" max="266" width="6.42578125" style="512" customWidth="1"/>
    <col min="267" max="267" width="6.85546875" style="512" customWidth="1"/>
    <col min="268" max="270" width="6.42578125" style="512" customWidth="1"/>
    <col min="271" max="271" width="6.85546875" style="512" customWidth="1"/>
    <col min="272" max="278" width="6.42578125" style="512" customWidth="1"/>
    <col min="279" max="279" width="7.42578125" style="512" customWidth="1"/>
    <col min="280" max="512" width="11.42578125" style="512"/>
    <col min="513" max="513" width="0.140625" style="512" customWidth="1"/>
    <col min="514" max="514" width="2.7109375" style="512" customWidth="1"/>
    <col min="515" max="515" width="15.42578125" style="512" customWidth="1"/>
    <col min="516" max="516" width="1.28515625" style="512" customWidth="1"/>
    <col min="517" max="517" width="71.42578125" style="512" customWidth="1"/>
    <col min="518" max="520" width="6.85546875" style="512" customWidth="1"/>
    <col min="521" max="522" width="6.42578125" style="512" customWidth="1"/>
    <col min="523" max="523" width="6.85546875" style="512" customWidth="1"/>
    <col min="524" max="526" width="6.42578125" style="512" customWidth="1"/>
    <col min="527" max="527" width="6.85546875" style="512" customWidth="1"/>
    <col min="528" max="534" width="6.42578125" style="512" customWidth="1"/>
    <col min="535" max="535" width="7.42578125" style="512" customWidth="1"/>
    <col min="536" max="768" width="11.42578125" style="512"/>
    <col min="769" max="769" width="0.140625" style="512" customWidth="1"/>
    <col min="770" max="770" width="2.7109375" style="512" customWidth="1"/>
    <col min="771" max="771" width="15.42578125" style="512" customWidth="1"/>
    <col min="772" max="772" width="1.28515625" style="512" customWidth="1"/>
    <col min="773" max="773" width="71.42578125" style="512" customWidth="1"/>
    <col min="774" max="776" width="6.85546875" style="512" customWidth="1"/>
    <col min="777" max="778" width="6.42578125" style="512" customWidth="1"/>
    <col min="779" max="779" width="6.85546875" style="512" customWidth="1"/>
    <col min="780" max="782" width="6.42578125" style="512" customWidth="1"/>
    <col min="783" max="783" width="6.85546875" style="512" customWidth="1"/>
    <col min="784" max="790" width="6.42578125" style="512" customWidth="1"/>
    <col min="791" max="791" width="7.42578125" style="512" customWidth="1"/>
    <col min="792" max="1024" width="11.42578125" style="512"/>
    <col min="1025" max="1025" width="0.140625" style="512" customWidth="1"/>
    <col min="1026" max="1026" width="2.7109375" style="512" customWidth="1"/>
    <col min="1027" max="1027" width="15.42578125" style="512" customWidth="1"/>
    <col min="1028" max="1028" width="1.28515625" style="512" customWidth="1"/>
    <col min="1029" max="1029" width="71.42578125" style="512" customWidth="1"/>
    <col min="1030" max="1032" width="6.85546875" style="512" customWidth="1"/>
    <col min="1033" max="1034" width="6.42578125" style="512" customWidth="1"/>
    <col min="1035" max="1035" width="6.85546875" style="512" customWidth="1"/>
    <col min="1036" max="1038" width="6.42578125" style="512" customWidth="1"/>
    <col min="1039" max="1039" width="6.85546875" style="512" customWidth="1"/>
    <col min="1040" max="1046" width="6.42578125" style="512" customWidth="1"/>
    <col min="1047" max="1047" width="7.42578125" style="512" customWidth="1"/>
    <col min="1048" max="1280" width="11.42578125" style="512"/>
    <col min="1281" max="1281" width="0.140625" style="512" customWidth="1"/>
    <col min="1282" max="1282" width="2.7109375" style="512" customWidth="1"/>
    <col min="1283" max="1283" width="15.42578125" style="512" customWidth="1"/>
    <col min="1284" max="1284" width="1.28515625" style="512" customWidth="1"/>
    <col min="1285" max="1285" width="71.42578125" style="512" customWidth="1"/>
    <col min="1286" max="1288" width="6.85546875" style="512" customWidth="1"/>
    <col min="1289" max="1290" width="6.42578125" style="512" customWidth="1"/>
    <col min="1291" max="1291" width="6.85546875" style="512" customWidth="1"/>
    <col min="1292" max="1294" width="6.42578125" style="512" customWidth="1"/>
    <col min="1295" max="1295" width="6.85546875" style="512" customWidth="1"/>
    <col min="1296" max="1302" width="6.42578125" style="512" customWidth="1"/>
    <col min="1303" max="1303" width="7.42578125" style="512" customWidth="1"/>
    <col min="1304" max="1536" width="11.42578125" style="512"/>
    <col min="1537" max="1537" width="0.140625" style="512" customWidth="1"/>
    <col min="1538" max="1538" width="2.7109375" style="512" customWidth="1"/>
    <col min="1539" max="1539" width="15.42578125" style="512" customWidth="1"/>
    <col min="1540" max="1540" width="1.28515625" style="512" customWidth="1"/>
    <col min="1541" max="1541" width="71.42578125" style="512" customWidth="1"/>
    <col min="1542" max="1544" width="6.85546875" style="512" customWidth="1"/>
    <col min="1545" max="1546" width="6.42578125" style="512" customWidth="1"/>
    <col min="1547" max="1547" width="6.85546875" style="512" customWidth="1"/>
    <col min="1548" max="1550" width="6.42578125" style="512" customWidth="1"/>
    <col min="1551" max="1551" width="6.85546875" style="512" customWidth="1"/>
    <col min="1552" max="1558" width="6.42578125" style="512" customWidth="1"/>
    <col min="1559" max="1559" width="7.42578125" style="512" customWidth="1"/>
    <col min="1560" max="1792" width="11.42578125" style="512"/>
    <col min="1793" max="1793" width="0.140625" style="512" customWidth="1"/>
    <col min="1794" max="1794" width="2.7109375" style="512" customWidth="1"/>
    <col min="1795" max="1795" width="15.42578125" style="512" customWidth="1"/>
    <col min="1796" max="1796" width="1.28515625" style="512" customWidth="1"/>
    <col min="1797" max="1797" width="71.42578125" style="512" customWidth="1"/>
    <col min="1798" max="1800" width="6.85546875" style="512" customWidth="1"/>
    <col min="1801" max="1802" width="6.42578125" style="512" customWidth="1"/>
    <col min="1803" max="1803" width="6.85546875" style="512" customWidth="1"/>
    <col min="1804" max="1806" width="6.42578125" style="512" customWidth="1"/>
    <col min="1807" max="1807" width="6.85546875" style="512" customWidth="1"/>
    <col min="1808" max="1814" width="6.42578125" style="512" customWidth="1"/>
    <col min="1815" max="1815" width="7.42578125" style="512" customWidth="1"/>
    <col min="1816" max="2048" width="11.42578125" style="512"/>
    <col min="2049" max="2049" width="0.140625" style="512" customWidth="1"/>
    <col min="2050" max="2050" width="2.7109375" style="512" customWidth="1"/>
    <col min="2051" max="2051" width="15.42578125" style="512" customWidth="1"/>
    <col min="2052" max="2052" width="1.28515625" style="512" customWidth="1"/>
    <col min="2053" max="2053" width="71.42578125" style="512" customWidth="1"/>
    <col min="2054" max="2056" width="6.85546875" style="512" customWidth="1"/>
    <col min="2057" max="2058" width="6.42578125" style="512" customWidth="1"/>
    <col min="2059" max="2059" width="6.85546875" style="512" customWidth="1"/>
    <col min="2060" max="2062" width="6.42578125" style="512" customWidth="1"/>
    <col min="2063" max="2063" width="6.85546875" style="512" customWidth="1"/>
    <col min="2064" max="2070" width="6.42578125" style="512" customWidth="1"/>
    <col min="2071" max="2071" width="7.42578125" style="512" customWidth="1"/>
    <col min="2072" max="2304" width="11.42578125" style="512"/>
    <col min="2305" max="2305" width="0.140625" style="512" customWidth="1"/>
    <col min="2306" max="2306" width="2.7109375" style="512" customWidth="1"/>
    <col min="2307" max="2307" width="15.42578125" style="512" customWidth="1"/>
    <col min="2308" max="2308" width="1.28515625" style="512" customWidth="1"/>
    <col min="2309" max="2309" width="71.42578125" style="512" customWidth="1"/>
    <col min="2310" max="2312" width="6.85546875" style="512" customWidth="1"/>
    <col min="2313" max="2314" width="6.42578125" style="512" customWidth="1"/>
    <col min="2315" max="2315" width="6.85546875" style="512" customWidth="1"/>
    <col min="2316" max="2318" width="6.42578125" style="512" customWidth="1"/>
    <col min="2319" max="2319" width="6.85546875" style="512" customWidth="1"/>
    <col min="2320" max="2326" width="6.42578125" style="512" customWidth="1"/>
    <col min="2327" max="2327" width="7.42578125" style="512" customWidth="1"/>
    <col min="2328" max="2560" width="11.42578125" style="512"/>
    <col min="2561" max="2561" width="0.140625" style="512" customWidth="1"/>
    <col min="2562" max="2562" width="2.7109375" style="512" customWidth="1"/>
    <col min="2563" max="2563" width="15.42578125" style="512" customWidth="1"/>
    <col min="2564" max="2564" width="1.28515625" style="512" customWidth="1"/>
    <col min="2565" max="2565" width="71.42578125" style="512" customWidth="1"/>
    <col min="2566" max="2568" width="6.85546875" style="512" customWidth="1"/>
    <col min="2569" max="2570" width="6.42578125" style="512" customWidth="1"/>
    <col min="2571" max="2571" width="6.85546875" style="512" customWidth="1"/>
    <col min="2572" max="2574" width="6.42578125" style="512" customWidth="1"/>
    <col min="2575" max="2575" width="6.85546875" style="512" customWidth="1"/>
    <col min="2576" max="2582" width="6.42578125" style="512" customWidth="1"/>
    <col min="2583" max="2583" width="7.42578125" style="512" customWidth="1"/>
    <col min="2584" max="2816" width="11.42578125" style="512"/>
    <col min="2817" max="2817" width="0.140625" style="512" customWidth="1"/>
    <col min="2818" max="2818" width="2.7109375" style="512" customWidth="1"/>
    <col min="2819" max="2819" width="15.42578125" style="512" customWidth="1"/>
    <col min="2820" max="2820" width="1.28515625" style="512" customWidth="1"/>
    <col min="2821" max="2821" width="71.42578125" style="512" customWidth="1"/>
    <col min="2822" max="2824" width="6.85546875" style="512" customWidth="1"/>
    <col min="2825" max="2826" width="6.42578125" style="512" customWidth="1"/>
    <col min="2827" max="2827" width="6.85546875" style="512" customWidth="1"/>
    <col min="2828" max="2830" width="6.42578125" style="512" customWidth="1"/>
    <col min="2831" max="2831" width="6.85546875" style="512" customWidth="1"/>
    <col min="2832" max="2838" width="6.42578125" style="512" customWidth="1"/>
    <col min="2839" max="2839" width="7.42578125" style="512" customWidth="1"/>
    <col min="2840" max="3072" width="11.42578125" style="512"/>
    <col min="3073" max="3073" width="0.140625" style="512" customWidth="1"/>
    <col min="3074" max="3074" width="2.7109375" style="512" customWidth="1"/>
    <col min="3075" max="3075" width="15.42578125" style="512" customWidth="1"/>
    <col min="3076" max="3076" width="1.28515625" style="512" customWidth="1"/>
    <col min="3077" max="3077" width="71.42578125" style="512" customWidth="1"/>
    <col min="3078" max="3080" width="6.85546875" style="512" customWidth="1"/>
    <col min="3081" max="3082" width="6.42578125" style="512" customWidth="1"/>
    <col min="3083" max="3083" width="6.85546875" style="512" customWidth="1"/>
    <col min="3084" max="3086" width="6.42578125" style="512" customWidth="1"/>
    <col min="3087" max="3087" width="6.85546875" style="512" customWidth="1"/>
    <col min="3088" max="3094" width="6.42578125" style="512" customWidth="1"/>
    <col min="3095" max="3095" width="7.42578125" style="512" customWidth="1"/>
    <col min="3096" max="3328" width="11.42578125" style="512"/>
    <col min="3329" max="3329" width="0.140625" style="512" customWidth="1"/>
    <col min="3330" max="3330" width="2.7109375" style="512" customWidth="1"/>
    <col min="3331" max="3331" width="15.42578125" style="512" customWidth="1"/>
    <col min="3332" max="3332" width="1.28515625" style="512" customWidth="1"/>
    <col min="3333" max="3333" width="71.42578125" style="512" customWidth="1"/>
    <col min="3334" max="3336" width="6.85546875" style="512" customWidth="1"/>
    <col min="3337" max="3338" width="6.42578125" style="512" customWidth="1"/>
    <col min="3339" max="3339" width="6.85546875" style="512" customWidth="1"/>
    <col min="3340" max="3342" width="6.42578125" style="512" customWidth="1"/>
    <col min="3343" max="3343" width="6.85546875" style="512" customWidth="1"/>
    <col min="3344" max="3350" width="6.42578125" style="512" customWidth="1"/>
    <col min="3351" max="3351" width="7.42578125" style="512" customWidth="1"/>
    <col min="3352" max="3584" width="11.42578125" style="512"/>
    <col min="3585" max="3585" width="0.140625" style="512" customWidth="1"/>
    <col min="3586" max="3586" width="2.7109375" style="512" customWidth="1"/>
    <col min="3587" max="3587" width="15.42578125" style="512" customWidth="1"/>
    <col min="3588" max="3588" width="1.28515625" style="512" customWidth="1"/>
    <col min="3589" max="3589" width="71.42578125" style="512" customWidth="1"/>
    <col min="3590" max="3592" width="6.85546875" style="512" customWidth="1"/>
    <col min="3593" max="3594" width="6.42578125" style="512" customWidth="1"/>
    <col min="3595" max="3595" width="6.85546875" style="512" customWidth="1"/>
    <col min="3596" max="3598" width="6.42578125" style="512" customWidth="1"/>
    <col min="3599" max="3599" width="6.85546875" style="512" customWidth="1"/>
    <col min="3600" max="3606" width="6.42578125" style="512" customWidth="1"/>
    <col min="3607" max="3607" width="7.42578125" style="512" customWidth="1"/>
    <col min="3608" max="3840" width="11.42578125" style="512"/>
    <col min="3841" max="3841" width="0.140625" style="512" customWidth="1"/>
    <col min="3842" max="3842" width="2.7109375" style="512" customWidth="1"/>
    <col min="3843" max="3843" width="15.42578125" style="512" customWidth="1"/>
    <col min="3844" max="3844" width="1.28515625" style="512" customWidth="1"/>
    <col min="3845" max="3845" width="71.42578125" style="512" customWidth="1"/>
    <col min="3846" max="3848" width="6.85546875" style="512" customWidth="1"/>
    <col min="3849" max="3850" width="6.42578125" style="512" customWidth="1"/>
    <col min="3851" max="3851" width="6.85546875" style="512" customWidth="1"/>
    <col min="3852" max="3854" width="6.42578125" style="512" customWidth="1"/>
    <col min="3855" max="3855" width="6.85546875" style="512" customWidth="1"/>
    <col min="3856" max="3862" width="6.42578125" style="512" customWidth="1"/>
    <col min="3863" max="3863" width="7.42578125" style="512" customWidth="1"/>
    <col min="3864" max="4096" width="11.42578125" style="512"/>
    <col min="4097" max="4097" width="0.140625" style="512" customWidth="1"/>
    <col min="4098" max="4098" width="2.7109375" style="512" customWidth="1"/>
    <col min="4099" max="4099" width="15.42578125" style="512" customWidth="1"/>
    <col min="4100" max="4100" width="1.28515625" style="512" customWidth="1"/>
    <col min="4101" max="4101" width="71.42578125" style="512" customWidth="1"/>
    <col min="4102" max="4104" width="6.85546875" style="512" customWidth="1"/>
    <col min="4105" max="4106" width="6.42578125" style="512" customWidth="1"/>
    <col min="4107" max="4107" width="6.85546875" style="512" customWidth="1"/>
    <col min="4108" max="4110" width="6.42578125" style="512" customWidth="1"/>
    <col min="4111" max="4111" width="6.85546875" style="512" customWidth="1"/>
    <col min="4112" max="4118" width="6.42578125" style="512" customWidth="1"/>
    <col min="4119" max="4119" width="7.42578125" style="512" customWidth="1"/>
    <col min="4120" max="4352" width="11.42578125" style="512"/>
    <col min="4353" max="4353" width="0.140625" style="512" customWidth="1"/>
    <col min="4354" max="4354" width="2.7109375" style="512" customWidth="1"/>
    <col min="4355" max="4355" width="15.42578125" style="512" customWidth="1"/>
    <col min="4356" max="4356" width="1.28515625" style="512" customWidth="1"/>
    <col min="4357" max="4357" width="71.42578125" style="512" customWidth="1"/>
    <col min="4358" max="4360" width="6.85546875" style="512" customWidth="1"/>
    <col min="4361" max="4362" width="6.42578125" style="512" customWidth="1"/>
    <col min="4363" max="4363" width="6.85546875" style="512" customWidth="1"/>
    <col min="4364" max="4366" width="6.42578125" style="512" customWidth="1"/>
    <col min="4367" max="4367" width="6.85546875" style="512" customWidth="1"/>
    <col min="4368" max="4374" width="6.42578125" style="512" customWidth="1"/>
    <col min="4375" max="4375" width="7.42578125" style="512" customWidth="1"/>
    <col min="4376" max="4608" width="11.42578125" style="512"/>
    <col min="4609" max="4609" width="0.140625" style="512" customWidth="1"/>
    <col min="4610" max="4610" width="2.7109375" style="512" customWidth="1"/>
    <col min="4611" max="4611" width="15.42578125" style="512" customWidth="1"/>
    <col min="4612" max="4612" width="1.28515625" style="512" customWidth="1"/>
    <col min="4613" max="4613" width="71.42578125" style="512" customWidth="1"/>
    <col min="4614" max="4616" width="6.85546875" style="512" customWidth="1"/>
    <col min="4617" max="4618" width="6.42578125" style="512" customWidth="1"/>
    <col min="4619" max="4619" width="6.85546875" style="512" customWidth="1"/>
    <col min="4620" max="4622" width="6.42578125" style="512" customWidth="1"/>
    <col min="4623" max="4623" width="6.85546875" style="512" customWidth="1"/>
    <col min="4624" max="4630" width="6.42578125" style="512" customWidth="1"/>
    <col min="4631" max="4631" width="7.42578125" style="512" customWidth="1"/>
    <col min="4632" max="4864" width="11.42578125" style="512"/>
    <col min="4865" max="4865" width="0.140625" style="512" customWidth="1"/>
    <col min="4866" max="4866" width="2.7109375" style="512" customWidth="1"/>
    <col min="4867" max="4867" width="15.42578125" style="512" customWidth="1"/>
    <col min="4868" max="4868" width="1.28515625" style="512" customWidth="1"/>
    <col min="4869" max="4869" width="71.42578125" style="512" customWidth="1"/>
    <col min="4870" max="4872" width="6.85546875" style="512" customWidth="1"/>
    <col min="4873" max="4874" width="6.42578125" style="512" customWidth="1"/>
    <col min="4875" max="4875" width="6.85546875" style="512" customWidth="1"/>
    <col min="4876" max="4878" width="6.42578125" style="512" customWidth="1"/>
    <col min="4879" max="4879" width="6.85546875" style="512" customWidth="1"/>
    <col min="4880" max="4886" width="6.42578125" style="512" customWidth="1"/>
    <col min="4887" max="4887" width="7.42578125" style="512" customWidth="1"/>
    <col min="4888" max="5120" width="11.42578125" style="512"/>
    <col min="5121" max="5121" width="0.140625" style="512" customWidth="1"/>
    <col min="5122" max="5122" width="2.7109375" style="512" customWidth="1"/>
    <col min="5123" max="5123" width="15.42578125" style="512" customWidth="1"/>
    <col min="5124" max="5124" width="1.28515625" style="512" customWidth="1"/>
    <col min="5125" max="5125" width="71.42578125" style="512" customWidth="1"/>
    <col min="5126" max="5128" width="6.85546875" style="512" customWidth="1"/>
    <col min="5129" max="5130" width="6.42578125" style="512" customWidth="1"/>
    <col min="5131" max="5131" width="6.85546875" style="512" customWidth="1"/>
    <col min="5132" max="5134" width="6.42578125" style="512" customWidth="1"/>
    <col min="5135" max="5135" width="6.85546875" style="512" customWidth="1"/>
    <col min="5136" max="5142" width="6.42578125" style="512" customWidth="1"/>
    <col min="5143" max="5143" width="7.42578125" style="512" customWidth="1"/>
    <col min="5144" max="5376" width="11.42578125" style="512"/>
    <col min="5377" max="5377" width="0.140625" style="512" customWidth="1"/>
    <col min="5378" max="5378" width="2.7109375" style="512" customWidth="1"/>
    <col min="5379" max="5379" width="15.42578125" style="512" customWidth="1"/>
    <col min="5380" max="5380" width="1.28515625" style="512" customWidth="1"/>
    <col min="5381" max="5381" width="71.42578125" style="512" customWidth="1"/>
    <col min="5382" max="5384" width="6.85546875" style="512" customWidth="1"/>
    <col min="5385" max="5386" width="6.42578125" style="512" customWidth="1"/>
    <col min="5387" max="5387" width="6.85546875" style="512" customWidth="1"/>
    <col min="5388" max="5390" width="6.42578125" style="512" customWidth="1"/>
    <col min="5391" max="5391" width="6.85546875" style="512" customWidth="1"/>
    <col min="5392" max="5398" width="6.42578125" style="512" customWidth="1"/>
    <col min="5399" max="5399" width="7.42578125" style="512" customWidth="1"/>
    <col min="5400" max="5632" width="11.42578125" style="512"/>
    <col min="5633" max="5633" width="0.140625" style="512" customWidth="1"/>
    <col min="5634" max="5634" width="2.7109375" style="512" customWidth="1"/>
    <col min="5635" max="5635" width="15.42578125" style="512" customWidth="1"/>
    <col min="5636" max="5636" width="1.28515625" style="512" customWidth="1"/>
    <col min="5637" max="5637" width="71.42578125" style="512" customWidth="1"/>
    <col min="5638" max="5640" width="6.85546875" style="512" customWidth="1"/>
    <col min="5641" max="5642" width="6.42578125" style="512" customWidth="1"/>
    <col min="5643" max="5643" width="6.85546875" style="512" customWidth="1"/>
    <col min="5644" max="5646" width="6.42578125" style="512" customWidth="1"/>
    <col min="5647" max="5647" width="6.85546875" style="512" customWidth="1"/>
    <col min="5648" max="5654" width="6.42578125" style="512" customWidth="1"/>
    <col min="5655" max="5655" width="7.42578125" style="512" customWidth="1"/>
    <col min="5656" max="5888" width="11.42578125" style="512"/>
    <col min="5889" max="5889" width="0.140625" style="512" customWidth="1"/>
    <col min="5890" max="5890" width="2.7109375" style="512" customWidth="1"/>
    <col min="5891" max="5891" width="15.42578125" style="512" customWidth="1"/>
    <col min="5892" max="5892" width="1.28515625" style="512" customWidth="1"/>
    <col min="5893" max="5893" width="71.42578125" style="512" customWidth="1"/>
    <col min="5894" max="5896" width="6.85546875" style="512" customWidth="1"/>
    <col min="5897" max="5898" width="6.42578125" style="512" customWidth="1"/>
    <col min="5899" max="5899" width="6.85546875" style="512" customWidth="1"/>
    <col min="5900" max="5902" width="6.42578125" style="512" customWidth="1"/>
    <col min="5903" max="5903" width="6.85546875" style="512" customWidth="1"/>
    <col min="5904" max="5910" width="6.42578125" style="512" customWidth="1"/>
    <col min="5911" max="5911" width="7.42578125" style="512" customWidth="1"/>
    <col min="5912" max="6144" width="11.42578125" style="512"/>
    <col min="6145" max="6145" width="0.140625" style="512" customWidth="1"/>
    <col min="6146" max="6146" width="2.7109375" style="512" customWidth="1"/>
    <col min="6147" max="6147" width="15.42578125" style="512" customWidth="1"/>
    <col min="6148" max="6148" width="1.28515625" style="512" customWidth="1"/>
    <col min="6149" max="6149" width="71.42578125" style="512" customWidth="1"/>
    <col min="6150" max="6152" width="6.85546875" style="512" customWidth="1"/>
    <col min="6153" max="6154" width="6.42578125" style="512" customWidth="1"/>
    <col min="6155" max="6155" width="6.85546875" style="512" customWidth="1"/>
    <col min="6156" max="6158" width="6.42578125" style="512" customWidth="1"/>
    <col min="6159" max="6159" width="6.85546875" style="512" customWidth="1"/>
    <col min="6160" max="6166" width="6.42578125" style="512" customWidth="1"/>
    <col min="6167" max="6167" width="7.42578125" style="512" customWidth="1"/>
    <col min="6168" max="6400" width="11.42578125" style="512"/>
    <col min="6401" max="6401" width="0.140625" style="512" customWidth="1"/>
    <col min="6402" max="6402" width="2.7109375" style="512" customWidth="1"/>
    <col min="6403" max="6403" width="15.42578125" style="512" customWidth="1"/>
    <col min="6404" max="6404" width="1.28515625" style="512" customWidth="1"/>
    <col min="6405" max="6405" width="71.42578125" style="512" customWidth="1"/>
    <col min="6406" max="6408" width="6.85546875" style="512" customWidth="1"/>
    <col min="6409" max="6410" width="6.42578125" style="512" customWidth="1"/>
    <col min="6411" max="6411" width="6.85546875" style="512" customWidth="1"/>
    <col min="6412" max="6414" width="6.42578125" style="512" customWidth="1"/>
    <col min="6415" max="6415" width="6.85546875" style="512" customWidth="1"/>
    <col min="6416" max="6422" width="6.42578125" style="512" customWidth="1"/>
    <col min="6423" max="6423" width="7.42578125" style="512" customWidth="1"/>
    <col min="6424" max="6656" width="11.42578125" style="512"/>
    <col min="6657" max="6657" width="0.140625" style="512" customWidth="1"/>
    <col min="6658" max="6658" width="2.7109375" style="512" customWidth="1"/>
    <col min="6659" max="6659" width="15.42578125" style="512" customWidth="1"/>
    <col min="6660" max="6660" width="1.28515625" style="512" customWidth="1"/>
    <col min="6661" max="6661" width="71.42578125" style="512" customWidth="1"/>
    <col min="6662" max="6664" width="6.85546875" style="512" customWidth="1"/>
    <col min="6665" max="6666" width="6.42578125" style="512" customWidth="1"/>
    <col min="6667" max="6667" width="6.85546875" style="512" customWidth="1"/>
    <col min="6668" max="6670" width="6.42578125" style="512" customWidth="1"/>
    <col min="6671" max="6671" width="6.85546875" style="512" customWidth="1"/>
    <col min="6672" max="6678" width="6.42578125" style="512" customWidth="1"/>
    <col min="6679" max="6679" width="7.42578125" style="512" customWidth="1"/>
    <col min="6680" max="6912" width="11.42578125" style="512"/>
    <col min="6913" max="6913" width="0.140625" style="512" customWidth="1"/>
    <col min="6914" max="6914" width="2.7109375" style="512" customWidth="1"/>
    <col min="6915" max="6915" width="15.42578125" style="512" customWidth="1"/>
    <col min="6916" max="6916" width="1.28515625" style="512" customWidth="1"/>
    <col min="6917" max="6917" width="71.42578125" style="512" customWidth="1"/>
    <col min="6918" max="6920" width="6.85546875" style="512" customWidth="1"/>
    <col min="6921" max="6922" width="6.42578125" style="512" customWidth="1"/>
    <col min="6923" max="6923" width="6.85546875" style="512" customWidth="1"/>
    <col min="6924" max="6926" width="6.42578125" style="512" customWidth="1"/>
    <col min="6927" max="6927" width="6.85546875" style="512" customWidth="1"/>
    <col min="6928" max="6934" width="6.42578125" style="512" customWidth="1"/>
    <col min="6935" max="6935" width="7.42578125" style="512" customWidth="1"/>
    <col min="6936" max="7168" width="11.42578125" style="512"/>
    <col min="7169" max="7169" width="0.140625" style="512" customWidth="1"/>
    <col min="7170" max="7170" width="2.7109375" style="512" customWidth="1"/>
    <col min="7171" max="7171" width="15.42578125" style="512" customWidth="1"/>
    <col min="7172" max="7172" width="1.28515625" style="512" customWidth="1"/>
    <col min="7173" max="7173" width="71.42578125" style="512" customWidth="1"/>
    <col min="7174" max="7176" width="6.85546875" style="512" customWidth="1"/>
    <col min="7177" max="7178" width="6.42578125" style="512" customWidth="1"/>
    <col min="7179" max="7179" width="6.85546875" style="512" customWidth="1"/>
    <col min="7180" max="7182" width="6.42578125" style="512" customWidth="1"/>
    <col min="7183" max="7183" width="6.85546875" style="512" customWidth="1"/>
    <col min="7184" max="7190" width="6.42578125" style="512" customWidth="1"/>
    <col min="7191" max="7191" width="7.42578125" style="512" customWidth="1"/>
    <col min="7192" max="7424" width="11.42578125" style="512"/>
    <col min="7425" max="7425" width="0.140625" style="512" customWidth="1"/>
    <col min="7426" max="7426" width="2.7109375" style="512" customWidth="1"/>
    <col min="7427" max="7427" width="15.42578125" style="512" customWidth="1"/>
    <col min="7428" max="7428" width="1.28515625" style="512" customWidth="1"/>
    <col min="7429" max="7429" width="71.42578125" style="512" customWidth="1"/>
    <col min="7430" max="7432" width="6.85546875" style="512" customWidth="1"/>
    <col min="7433" max="7434" width="6.42578125" style="512" customWidth="1"/>
    <col min="7435" max="7435" width="6.85546875" style="512" customWidth="1"/>
    <col min="7436" max="7438" width="6.42578125" style="512" customWidth="1"/>
    <col min="7439" max="7439" width="6.85546875" style="512" customWidth="1"/>
    <col min="7440" max="7446" width="6.42578125" style="512" customWidth="1"/>
    <col min="7447" max="7447" width="7.42578125" style="512" customWidth="1"/>
    <col min="7448" max="7680" width="11.42578125" style="512"/>
    <col min="7681" max="7681" width="0.140625" style="512" customWidth="1"/>
    <col min="7682" max="7682" width="2.7109375" style="512" customWidth="1"/>
    <col min="7683" max="7683" width="15.42578125" style="512" customWidth="1"/>
    <col min="7684" max="7684" width="1.28515625" style="512" customWidth="1"/>
    <col min="7685" max="7685" width="71.42578125" style="512" customWidth="1"/>
    <col min="7686" max="7688" width="6.85546875" style="512" customWidth="1"/>
    <col min="7689" max="7690" width="6.42578125" style="512" customWidth="1"/>
    <col min="7691" max="7691" width="6.85546875" style="512" customWidth="1"/>
    <col min="7692" max="7694" width="6.42578125" style="512" customWidth="1"/>
    <col min="7695" max="7695" width="6.85546875" style="512" customWidth="1"/>
    <col min="7696" max="7702" width="6.42578125" style="512" customWidth="1"/>
    <col min="7703" max="7703" width="7.42578125" style="512" customWidth="1"/>
    <col min="7704" max="7936" width="11.42578125" style="512"/>
    <col min="7937" max="7937" width="0.140625" style="512" customWidth="1"/>
    <col min="7938" max="7938" width="2.7109375" style="512" customWidth="1"/>
    <col min="7939" max="7939" width="15.42578125" style="512" customWidth="1"/>
    <col min="7940" max="7940" width="1.28515625" style="512" customWidth="1"/>
    <col min="7941" max="7941" width="71.42578125" style="512" customWidth="1"/>
    <col min="7942" max="7944" width="6.85546875" style="512" customWidth="1"/>
    <col min="7945" max="7946" width="6.42578125" style="512" customWidth="1"/>
    <col min="7947" max="7947" width="6.85546875" style="512" customWidth="1"/>
    <col min="7948" max="7950" width="6.42578125" style="512" customWidth="1"/>
    <col min="7951" max="7951" width="6.85546875" style="512" customWidth="1"/>
    <col min="7952" max="7958" width="6.42578125" style="512" customWidth="1"/>
    <col min="7959" max="7959" width="7.42578125" style="512" customWidth="1"/>
    <col min="7960" max="8192" width="11.42578125" style="512"/>
    <col min="8193" max="8193" width="0.140625" style="512" customWidth="1"/>
    <col min="8194" max="8194" width="2.7109375" style="512" customWidth="1"/>
    <col min="8195" max="8195" width="15.42578125" style="512" customWidth="1"/>
    <col min="8196" max="8196" width="1.28515625" style="512" customWidth="1"/>
    <col min="8197" max="8197" width="71.42578125" style="512" customWidth="1"/>
    <col min="8198" max="8200" width="6.85546875" style="512" customWidth="1"/>
    <col min="8201" max="8202" width="6.42578125" style="512" customWidth="1"/>
    <col min="8203" max="8203" width="6.85546875" style="512" customWidth="1"/>
    <col min="8204" max="8206" width="6.42578125" style="512" customWidth="1"/>
    <col min="8207" max="8207" width="6.85546875" style="512" customWidth="1"/>
    <col min="8208" max="8214" width="6.42578125" style="512" customWidth="1"/>
    <col min="8215" max="8215" width="7.42578125" style="512" customWidth="1"/>
    <col min="8216" max="8448" width="11.42578125" style="512"/>
    <col min="8449" max="8449" width="0.140625" style="512" customWidth="1"/>
    <col min="8450" max="8450" width="2.7109375" style="512" customWidth="1"/>
    <col min="8451" max="8451" width="15.42578125" style="512" customWidth="1"/>
    <col min="8452" max="8452" width="1.28515625" style="512" customWidth="1"/>
    <col min="8453" max="8453" width="71.42578125" style="512" customWidth="1"/>
    <col min="8454" max="8456" width="6.85546875" style="512" customWidth="1"/>
    <col min="8457" max="8458" width="6.42578125" style="512" customWidth="1"/>
    <col min="8459" max="8459" width="6.85546875" style="512" customWidth="1"/>
    <col min="8460" max="8462" width="6.42578125" style="512" customWidth="1"/>
    <col min="8463" max="8463" width="6.85546875" style="512" customWidth="1"/>
    <col min="8464" max="8470" width="6.42578125" style="512" customWidth="1"/>
    <col min="8471" max="8471" width="7.42578125" style="512" customWidth="1"/>
    <col min="8472" max="8704" width="11.42578125" style="512"/>
    <col min="8705" max="8705" width="0.140625" style="512" customWidth="1"/>
    <col min="8706" max="8706" width="2.7109375" style="512" customWidth="1"/>
    <col min="8707" max="8707" width="15.42578125" style="512" customWidth="1"/>
    <col min="8708" max="8708" width="1.28515625" style="512" customWidth="1"/>
    <col min="8709" max="8709" width="71.42578125" style="512" customWidth="1"/>
    <col min="8710" max="8712" width="6.85546875" style="512" customWidth="1"/>
    <col min="8713" max="8714" width="6.42578125" style="512" customWidth="1"/>
    <col min="8715" max="8715" width="6.85546875" style="512" customWidth="1"/>
    <col min="8716" max="8718" width="6.42578125" style="512" customWidth="1"/>
    <col min="8719" max="8719" width="6.85546875" style="512" customWidth="1"/>
    <col min="8720" max="8726" width="6.42578125" style="512" customWidth="1"/>
    <col min="8727" max="8727" width="7.42578125" style="512" customWidth="1"/>
    <col min="8728" max="8960" width="11.42578125" style="512"/>
    <col min="8961" max="8961" width="0.140625" style="512" customWidth="1"/>
    <col min="8962" max="8962" width="2.7109375" style="512" customWidth="1"/>
    <col min="8963" max="8963" width="15.42578125" style="512" customWidth="1"/>
    <col min="8964" max="8964" width="1.28515625" style="512" customWidth="1"/>
    <col min="8965" max="8965" width="71.42578125" style="512" customWidth="1"/>
    <col min="8966" max="8968" width="6.85546875" style="512" customWidth="1"/>
    <col min="8969" max="8970" width="6.42578125" style="512" customWidth="1"/>
    <col min="8971" max="8971" width="6.85546875" style="512" customWidth="1"/>
    <col min="8972" max="8974" width="6.42578125" style="512" customWidth="1"/>
    <col min="8975" max="8975" width="6.85546875" style="512" customWidth="1"/>
    <col min="8976" max="8982" width="6.42578125" style="512" customWidth="1"/>
    <col min="8983" max="8983" width="7.42578125" style="512" customWidth="1"/>
    <col min="8984" max="9216" width="11.42578125" style="512"/>
    <col min="9217" max="9217" width="0.140625" style="512" customWidth="1"/>
    <col min="9218" max="9218" width="2.7109375" style="512" customWidth="1"/>
    <col min="9219" max="9219" width="15.42578125" style="512" customWidth="1"/>
    <col min="9220" max="9220" width="1.28515625" style="512" customWidth="1"/>
    <col min="9221" max="9221" width="71.42578125" style="512" customWidth="1"/>
    <col min="9222" max="9224" width="6.85546875" style="512" customWidth="1"/>
    <col min="9225" max="9226" width="6.42578125" style="512" customWidth="1"/>
    <col min="9227" max="9227" width="6.85546875" style="512" customWidth="1"/>
    <col min="9228" max="9230" width="6.42578125" style="512" customWidth="1"/>
    <col min="9231" max="9231" width="6.85546875" style="512" customWidth="1"/>
    <col min="9232" max="9238" width="6.42578125" style="512" customWidth="1"/>
    <col min="9239" max="9239" width="7.42578125" style="512" customWidth="1"/>
    <col min="9240" max="9472" width="11.42578125" style="512"/>
    <col min="9473" max="9473" width="0.140625" style="512" customWidth="1"/>
    <col min="9474" max="9474" width="2.7109375" style="512" customWidth="1"/>
    <col min="9475" max="9475" width="15.42578125" style="512" customWidth="1"/>
    <col min="9476" max="9476" width="1.28515625" style="512" customWidth="1"/>
    <col min="9477" max="9477" width="71.42578125" style="512" customWidth="1"/>
    <col min="9478" max="9480" width="6.85546875" style="512" customWidth="1"/>
    <col min="9481" max="9482" width="6.42578125" style="512" customWidth="1"/>
    <col min="9483" max="9483" width="6.85546875" style="512" customWidth="1"/>
    <col min="9484" max="9486" width="6.42578125" style="512" customWidth="1"/>
    <col min="9487" max="9487" width="6.85546875" style="512" customWidth="1"/>
    <col min="9488" max="9494" width="6.42578125" style="512" customWidth="1"/>
    <col min="9495" max="9495" width="7.42578125" style="512" customWidth="1"/>
    <col min="9496" max="9728" width="11.42578125" style="512"/>
    <col min="9729" max="9729" width="0.140625" style="512" customWidth="1"/>
    <col min="9730" max="9730" width="2.7109375" style="512" customWidth="1"/>
    <col min="9731" max="9731" width="15.42578125" style="512" customWidth="1"/>
    <col min="9732" max="9732" width="1.28515625" style="512" customWidth="1"/>
    <col min="9733" max="9733" width="71.42578125" style="512" customWidth="1"/>
    <col min="9734" max="9736" width="6.85546875" style="512" customWidth="1"/>
    <col min="9737" max="9738" width="6.42578125" style="512" customWidth="1"/>
    <col min="9739" max="9739" width="6.85546875" style="512" customWidth="1"/>
    <col min="9740" max="9742" width="6.42578125" style="512" customWidth="1"/>
    <col min="9743" max="9743" width="6.85546875" style="512" customWidth="1"/>
    <col min="9744" max="9750" width="6.42578125" style="512" customWidth="1"/>
    <col min="9751" max="9751" width="7.42578125" style="512" customWidth="1"/>
    <col min="9752" max="9984" width="11.42578125" style="512"/>
    <col min="9985" max="9985" width="0.140625" style="512" customWidth="1"/>
    <col min="9986" max="9986" width="2.7109375" style="512" customWidth="1"/>
    <col min="9987" max="9987" width="15.42578125" style="512" customWidth="1"/>
    <col min="9988" max="9988" width="1.28515625" style="512" customWidth="1"/>
    <col min="9989" max="9989" width="71.42578125" style="512" customWidth="1"/>
    <col min="9990" max="9992" width="6.85546875" style="512" customWidth="1"/>
    <col min="9993" max="9994" width="6.42578125" style="512" customWidth="1"/>
    <col min="9995" max="9995" width="6.85546875" style="512" customWidth="1"/>
    <col min="9996" max="9998" width="6.42578125" style="512" customWidth="1"/>
    <col min="9999" max="9999" width="6.85546875" style="512" customWidth="1"/>
    <col min="10000" max="10006" width="6.42578125" style="512" customWidth="1"/>
    <col min="10007" max="10007" width="7.42578125" style="512" customWidth="1"/>
    <col min="10008" max="10240" width="11.42578125" style="512"/>
    <col min="10241" max="10241" width="0.140625" style="512" customWidth="1"/>
    <col min="10242" max="10242" width="2.7109375" style="512" customWidth="1"/>
    <col min="10243" max="10243" width="15.42578125" style="512" customWidth="1"/>
    <col min="10244" max="10244" width="1.28515625" style="512" customWidth="1"/>
    <col min="10245" max="10245" width="71.42578125" style="512" customWidth="1"/>
    <col min="10246" max="10248" width="6.85546875" style="512" customWidth="1"/>
    <col min="10249" max="10250" width="6.42578125" style="512" customWidth="1"/>
    <col min="10251" max="10251" width="6.85546875" style="512" customWidth="1"/>
    <col min="10252" max="10254" width="6.42578125" style="512" customWidth="1"/>
    <col min="10255" max="10255" width="6.85546875" style="512" customWidth="1"/>
    <col min="10256" max="10262" width="6.42578125" style="512" customWidth="1"/>
    <col min="10263" max="10263" width="7.42578125" style="512" customWidth="1"/>
    <col min="10264" max="10496" width="11.42578125" style="512"/>
    <col min="10497" max="10497" width="0.140625" style="512" customWidth="1"/>
    <col min="10498" max="10498" width="2.7109375" style="512" customWidth="1"/>
    <col min="10499" max="10499" width="15.42578125" style="512" customWidth="1"/>
    <col min="10500" max="10500" width="1.28515625" style="512" customWidth="1"/>
    <col min="10501" max="10501" width="71.42578125" style="512" customWidth="1"/>
    <col min="10502" max="10504" width="6.85546875" style="512" customWidth="1"/>
    <col min="10505" max="10506" width="6.42578125" style="512" customWidth="1"/>
    <col min="10507" max="10507" width="6.85546875" style="512" customWidth="1"/>
    <col min="10508" max="10510" width="6.42578125" style="512" customWidth="1"/>
    <col min="10511" max="10511" width="6.85546875" style="512" customWidth="1"/>
    <col min="10512" max="10518" width="6.42578125" style="512" customWidth="1"/>
    <col min="10519" max="10519" width="7.42578125" style="512" customWidth="1"/>
    <col min="10520" max="10752" width="11.42578125" style="512"/>
    <col min="10753" max="10753" width="0.140625" style="512" customWidth="1"/>
    <col min="10754" max="10754" width="2.7109375" style="512" customWidth="1"/>
    <col min="10755" max="10755" width="15.42578125" style="512" customWidth="1"/>
    <col min="10756" max="10756" width="1.28515625" style="512" customWidth="1"/>
    <col min="10757" max="10757" width="71.42578125" style="512" customWidth="1"/>
    <col min="10758" max="10760" width="6.85546875" style="512" customWidth="1"/>
    <col min="10761" max="10762" width="6.42578125" style="512" customWidth="1"/>
    <col min="10763" max="10763" width="6.85546875" style="512" customWidth="1"/>
    <col min="10764" max="10766" width="6.42578125" style="512" customWidth="1"/>
    <col min="10767" max="10767" width="6.85546875" style="512" customWidth="1"/>
    <col min="10768" max="10774" width="6.42578125" style="512" customWidth="1"/>
    <col min="10775" max="10775" width="7.42578125" style="512" customWidth="1"/>
    <col min="10776" max="11008" width="11.42578125" style="512"/>
    <col min="11009" max="11009" width="0.140625" style="512" customWidth="1"/>
    <col min="11010" max="11010" width="2.7109375" style="512" customWidth="1"/>
    <col min="11011" max="11011" width="15.42578125" style="512" customWidth="1"/>
    <col min="11012" max="11012" width="1.28515625" style="512" customWidth="1"/>
    <col min="11013" max="11013" width="71.42578125" style="512" customWidth="1"/>
    <col min="11014" max="11016" width="6.85546875" style="512" customWidth="1"/>
    <col min="11017" max="11018" width="6.42578125" style="512" customWidth="1"/>
    <col min="11019" max="11019" width="6.85546875" style="512" customWidth="1"/>
    <col min="11020" max="11022" width="6.42578125" style="512" customWidth="1"/>
    <col min="11023" max="11023" width="6.85546875" style="512" customWidth="1"/>
    <col min="11024" max="11030" width="6.42578125" style="512" customWidth="1"/>
    <col min="11031" max="11031" width="7.42578125" style="512" customWidth="1"/>
    <col min="11032" max="11264" width="11.42578125" style="512"/>
    <col min="11265" max="11265" width="0.140625" style="512" customWidth="1"/>
    <col min="11266" max="11266" width="2.7109375" style="512" customWidth="1"/>
    <col min="11267" max="11267" width="15.42578125" style="512" customWidth="1"/>
    <col min="11268" max="11268" width="1.28515625" style="512" customWidth="1"/>
    <col min="11269" max="11269" width="71.42578125" style="512" customWidth="1"/>
    <col min="11270" max="11272" width="6.85546875" style="512" customWidth="1"/>
    <col min="11273" max="11274" width="6.42578125" style="512" customWidth="1"/>
    <col min="11275" max="11275" width="6.85546875" style="512" customWidth="1"/>
    <col min="11276" max="11278" width="6.42578125" style="512" customWidth="1"/>
    <col min="11279" max="11279" width="6.85546875" style="512" customWidth="1"/>
    <col min="11280" max="11286" width="6.42578125" style="512" customWidth="1"/>
    <col min="11287" max="11287" width="7.42578125" style="512" customWidth="1"/>
    <col min="11288" max="11520" width="11.42578125" style="512"/>
    <col min="11521" max="11521" width="0.140625" style="512" customWidth="1"/>
    <col min="11522" max="11522" width="2.7109375" style="512" customWidth="1"/>
    <col min="11523" max="11523" width="15.42578125" style="512" customWidth="1"/>
    <col min="11524" max="11524" width="1.28515625" style="512" customWidth="1"/>
    <col min="11525" max="11525" width="71.42578125" style="512" customWidth="1"/>
    <col min="11526" max="11528" width="6.85546875" style="512" customWidth="1"/>
    <col min="11529" max="11530" width="6.42578125" style="512" customWidth="1"/>
    <col min="11531" max="11531" width="6.85546875" style="512" customWidth="1"/>
    <col min="11532" max="11534" width="6.42578125" style="512" customWidth="1"/>
    <col min="11535" max="11535" width="6.85546875" style="512" customWidth="1"/>
    <col min="11536" max="11542" width="6.42578125" style="512" customWidth="1"/>
    <col min="11543" max="11543" width="7.42578125" style="512" customWidth="1"/>
    <col min="11544" max="11776" width="11.42578125" style="512"/>
    <col min="11777" max="11777" width="0.140625" style="512" customWidth="1"/>
    <col min="11778" max="11778" width="2.7109375" style="512" customWidth="1"/>
    <col min="11779" max="11779" width="15.42578125" style="512" customWidth="1"/>
    <col min="11780" max="11780" width="1.28515625" style="512" customWidth="1"/>
    <col min="11781" max="11781" width="71.42578125" style="512" customWidth="1"/>
    <col min="11782" max="11784" width="6.85546875" style="512" customWidth="1"/>
    <col min="11785" max="11786" width="6.42578125" style="512" customWidth="1"/>
    <col min="11787" max="11787" width="6.85546875" style="512" customWidth="1"/>
    <col min="11788" max="11790" width="6.42578125" style="512" customWidth="1"/>
    <col min="11791" max="11791" width="6.85546875" style="512" customWidth="1"/>
    <col min="11792" max="11798" width="6.42578125" style="512" customWidth="1"/>
    <col min="11799" max="11799" width="7.42578125" style="512" customWidth="1"/>
    <col min="11800" max="12032" width="11.42578125" style="512"/>
    <col min="12033" max="12033" width="0.140625" style="512" customWidth="1"/>
    <col min="12034" max="12034" width="2.7109375" style="512" customWidth="1"/>
    <col min="12035" max="12035" width="15.42578125" style="512" customWidth="1"/>
    <col min="12036" max="12036" width="1.28515625" style="512" customWidth="1"/>
    <col min="12037" max="12037" width="71.42578125" style="512" customWidth="1"/>
    <col min="12038" max="12040" width="6.85546875" style="512" customWidth="1"/>
    <col min="12041" max="12042" width="6.42578125" style="512" customWidth="1"/>
    <col min="12043" max="12043" width="6.85546875" style="512" customWidth="1"/>
    <col min="12044" max="12046" width="6.42578125" style="512" customWidth="1"/>
    <col min="12047" max="12047" width="6.85546875" style="512" customWidth="1"/>
    <col min="12048" max="12054" width="6.42578125" style="512" customWidth="1"/>
    <col min="12055" max="12055" width="7.42578125" style="512" customWidth="1"/>
    <col min="12056" max="12288" width="11.42578125" style="512"/>
    <col min="12289" max="12289" width="0.140625" style="512" customWidth="1"/>
    <col min="12290" max="12290" width="2.7109375" style="512" customWidth="1"/>
    <col min="12291" max="12291" width="15.42578125" style="512" customWidth="1"/>
    <col min="12292" max="12292" width="1.28515625" style="512" customWidth="1"/>
    <col min="12293" max="12293" width="71.42578125" style="512" customWidth="1"/>
    <col min="12294" max="12296" width="6.85546875" style="512" customWidth="1"/>
    <col min="12297" max="12298" width="6.42578125" style="512" customWidth="1"/>
    <col min="12299" max="12299" width="6.85546875" style="512" customWidth="1"/>
    <col min="12300" max="12302" width="6.42578125" style="512" customWidth="1"/>
    <col min="12303" max="12303" width="6.85546875" style="512" customWidth="1"/>
    <col min="12304" max="12310" width="6.42578125" style="512" customWidth="1"/>
    <col min="12311" max="12311" width="7.42578125" style="512" customWidth="1"/>
    <col min="12312" max="12544" width="11.42578125" style="512"/>
    <col min="12545" max="12545" width="0.140625" style="512" customWidth="1"/>
    <col min="12546" max="12546" width="2.7109375" style="512" customWidth="1"/>
    <col min="12547" max="12547" width="15.42578125" style="512" customWidth="1"/>
    <col min="12548" max="12548" width="1.28515625" style="512" customWidth="1"/>
    <col min="12549" max="12549" width="71.42578125" style="512" customWidth="1"/>
    <col min="12550" max="12552" width="6.85546875" style="512" customWidth="1"/>
    <col min="12553" max="12554" width="6.42578125" style="512" customWidth="1"/>
    <col min="12555" max="12555" width="6.85546875" style="512" customWidth="1"/>
    <col min="12556" max="12558" width="6.42578125" style="512" customWidth="1"/>
    <col min="12559" max="12559" width="6.85546875" style="512" customWidth="1"/>
    <col min="12560" max="12566" width="6.42578125" style="512" customWidth="1"/>
    <col min="12567" max="12567" width="7.42578125" style="512" customWidth="1"/>
    <col min="12568" max="12800" width="11.42578125" style="512"/>
    <col min="12801" max="12801" width="0.140625" style="512" customWidth="1"/>
    <col min="12802" max="12802" width="2.7109375" style="512" customWidth="1"/>
    <col min="12803" max="12803" width="15.42578125" style="512" customWidth="1"/>
    <col min="12804" max="12804" width="1.28515625" style="512" customWidth="1"/>
    <col min="12805" max="12805" width="71.42578125" style="512" customWidth="1"/>
    <col min="12806" max="12808" width="6.85546875" style="512" customWidth="1"/>
    <col min="12809" max="12810" width="6.42578125" style="512" customWidth="1"/>
    <col min="12811" max="12811" width="6.85546875" style="512" customWidth="1"/>
    <col min="12812" max="12814" width="6.42578125" style="512" customWidth="1"/>
    <col min="12815" max="12815" width="6.85546875" style="512" customWidth="1"/>
    <col min="12816" max="12822" width="6.42578125" style="512" customWidth="1"/>
    <col min="12823" max="12823" width="7.42578125" style="512" customWidth="1"/>
    <col min="12824" max="13056" width="11.42578125" style="512"/>
    <col min="13057" max="13057" width="0.140625" style="512" customWidth="1"/>
    <col min="13058" max="13058" width="2.7109375" style="512" customWidth="1"/>
    <col min="13059" max="13059" width="15.42578125" style="512" customWidth="1"/>
    <col min="13060" max="13060" width="1.28515625" style="512" customWidth="1"/>
    <col min="13061" max="13061" width="71.42578125" style="512" customWidth="1"/>
    <col min="13062" max="13064" width="6.85546875" style="512" customWidth="1"/>
    <col min="13065" max="13066" width="6.42578125" style="512" customWidth="1"/>
    <col min="13067" max="13067" width="6.85546875" style="512" customWidth="1"/>
    <col min="13068" max="13070" width="6.42578125" style="512" customWidth="1"/>
    <col min="13071" max="13071" width="6.85546875" style="512" customWidth="1"/>
    <col min="13072" max="13078" width="6.42578125" style="512" customWidth="1"/>
    <col min="13079" max="13079" width="7.42578125" style="512" customWidth="1"/>
    <col min="13080" max="13312" width="11.42578125" style="512"/>
    <col min="13313" max="13313" width="0.140625" style="512" customWidth="1"/>
    <col min="13314" max="13314" width="2.7109375" style="512" customWidth="1"/>
    <col min="13315" max="13315" width="15.42578125" style="512" customWidth="1"/>
    <col min="13316" max="13316" width="1.28515625" style="512" customWidth="1"/>
    <col min="13317" max="13317" width="71.42578125" style="512" customWidth="1"/>
    <col min="13318" max="13320" width="6.85546875" style="512" customWidth="1"/>
    <col min="13321" max="13322" width="6.42578125" style="512" customWidth="1"/>
    <col min="13323" max="13323" width="6.85546875" style="512" customWidth="1"/>
    <col min="13324" max="13326" width="6.42578125" style="512" customWidth="1"/>
    <col min="13327" max="13327" width="6.85546875" style="512" customWidth="1"/>
    <col min="13328" max="13334" width="6.42578125" style="512" customWidth="1"/>
    <col min="13335" max="13335" width="7.42578125" style="512" customWidth="1"/>
    <col min="13336" max="13568" width="11.42578125" style="512"/>
    <col min="13569" max="13569" width="0.140625" style="512" customWidth="1"/>
    <col min="13570" max="13570" width="2.7109375" style="512" customWidth="1"/>
    <col min="13571" max="13571" width="15.42578125" style="512" customWidth="1"/>
    <col min="13572" max="13572" width="1.28515625" style="512" customWidth="1"/>
    <col min="13573" max="13573" width="71.42578125" style="512" customWidth="1"/>
    <col min="13574" max="13576" width="6.85546875" style="512" customWidth="1"/>
    <col min="13577" max="13578" width="6.42578125" style="512" customWidth="1"/>
    <col min="13579" max="13579" width="6.85546875" style="512" customWidth="1"/>
    <col min="13580" max="13582" width="6.42578125" style="512" customWidth="1"/>
    <col min="13583" max="13583" width="6.85546875" style="512" customWidth="1"/>
    <col min="13584" max="13590" width="6.42578125" style="512" customWidth="1"/>
    <col min="13591" max="13591" width="7.42578125" style="512" customWidth="1"/>
    <col min="13592" max="13824" width="11.42578125" style="512"/>
    <col min="13825" max="13825" width="0.140625" style="512" customWidth="1"/>
    <col min="13826" max="13826" width="2.7109375" style="512" customWidth="1"/>
    <col min="13827" max="13827" width="15.42578125" style="512" customWidth="1"/>
    <col min="13828" max="13828" width="1.28515625" style="512" customWidth="1"/>
    <col min="13829" max="13829" width="71.42578125" style="512" customWidth="1"/>
    <col min="13830" max="13832" width="6.85546875" style="512" customWidth="1"/>
    <col min="13833" max="13834" width="6.42578125" style="512" customWidth="1"/>
    <col min="13835" max="13835" width="6.85546875" style="512" customWidth="1"/>
    <col min="13836" max="13838" width="6.42578125" style="512" customWidth="1"/>
    <col min="13839" max="13839" width="6.85546875" style="512" customWidth="1"/>
    <col min="13840" max="13846" width="6.42578125" style="512" customWidth="1"/>
    <col min="13847" max="13847" width="7.42578125" style="512" customWidth="1"/>
    <col min="13848" max="14080" width="11.42578125" style="512"/>
    <col min="14081" max="14081" width="0.140625" style="512" customWidth="1"/>
    <col min="14082" max="14082" width="2.7109375" style="512" customWidth="1"/>
    <col min="14083" max="14083" width="15.42578125" style="512" customWidth="1"/>
    <col min="14084" max="14084" width="1.28515625" style="512" customWidth="1"/>
    <col min="14085" max="14085" width="71.42578125" style="512" customWidth="1"/>
    <col min="14086" max="14088" width="6.85546875" style="512" customWidth="1"/>
    <col min="14089" max="14090" width="6.42578125" style="512" customWidth="1"/>
    <col min="14091" max="14091" width="6.85546875" style="512" customWidth="1"/>
    <col min="14092" max="14094" width="6.42578125" style="512" customWidth="1"/>
    <col min="14095" max="14095" width="6.85546875" style="512" customWidth="1"/>
    <col min="14096" max="14102" width="6.42578125" style="512" customWidth="1"/>
    <col min="14103" max="14103" width="7.42578125" style="512" customWidth="1"/>
    <col min="14104" max="14336" width="11.42578125" style="512"/>
    <col min="14337" max="14337" width="0.140625" style="512" customWidth="1"/>
    <col min="14338" max="14338" width="2.7109375" style="512" customWidth="1"/>
    <col min="14339" max="14339" width="15.42578125" style="512" customWidth="1"/>
    <col min="14340" max="14340" width="1.28515625" style="512" customWidth="1"/>
    <col min="14341" max="14341" width="71.42578125" style="512" customWidth="1"/>
    <col min="14342" max="14344" width="6.85546875" style="512" customWidth="1"/>
    <col min="14345" max="14346" width="6.42578125" style="512" customWidth="1"/>
    <col min="14347" max="14347" width="6.85546875" style="512" customWidth="1"/>
    <col min="14348" max="14350" width="6.42578125" style="512" customWidth="1"/>
    <col min="14351" max="14351" width="6.85546875" style="512" customWidth="1"/>
    <col min="14352" max="14358" width="6.42578125" style="512" customWidth="1"/>
    <col min="14359" max="14359" width="7.42578125" style="512" customWidth="1"/>
    <col min="14360" max="14592" width="11.42578125" style="512"/>
    <col min="14593" max="14593" width="0.140625" style="512" customWidth="1"/>
    <col min="14594" max="14594" width="2.7109375" style="512" customWidth="1"/>
    <col min="14595" max="14595" width="15.42578125" style="512" customWidth="1"/>
    <col min="14596" max="14596" width="1.28515625" style="512" customWidth="1"/>
    <col min="14597" max="14597" width="71.42578125" style="512" customWidth="1"/>
    <col min="14598" max="14600" width="6.85546875" style="512" customWidth="1"/>
    <col min="14601" max="14602" width="6.42578125" style="512" customWidth="1"/>
    <col min="14603" max="14603" width="6.85546875" style="512" customWidth="1"/>
    <col min="14604" max="14606" width="6.42578125" style="512" customWidth="1"/>
    <col min="14607" max="14607" width="6.85546875" style="512" customWidth="1"/>
    <col min="14608" max="14614" width="6.42578125" style="512" customWidth="1"/>
    <col min="14615" max="14615" width="7.42578125" style="512" customWidth="1"/>
    <col min="14616" max="14848" width="11.42578125" style="512"/>
    <col min="14849" max="14849" width="0.140625" style="512" customWidth="1"/>
    <col min="14850" max="14850" width="2.7109375" style="512" customWidth="1"/>
    <col min="14851" max="14851" width="15.42578125" style="512" customWidth="1"/>
    <col min="14852" max="14852" width="1.28515625" style="512" customWidth="1"/>
    <col min="14853" max="14853" width="71.42578125" style="512" customWidth="1"/>
    <col min="14854" max="14856" width="6.85546875" style="512" customWidth="1"/>
    <col min="14857" max="14858" width="6.42578125" style="512" customWidth="1"/>
    <col min="14859" max="14859" width="6.85546875" style="512" customWidth="1"/>
    <col min="14860" max="14862" width="6.42578125" style="512" customWidth="1"/>
    <col min="14863" max="14863" width="6.85546875" style="512" customWidth="1"/>
    <col min="14864" max="14870" width="6.42578125" style="512" customWidth="1"/>
    <col min="14871" max="14871" width="7.42578125" style="512" customWidth="1"/>
    <col min="14872" max="15104" width="11.42578125" style="512"/>
    <col min="15105" max="15105" width="0.140625" style="512" customWidth="1"/>
    <col min="15106" max="15106" width="2.7109375" style="512" customWidth="1"/>
    <col min="15107" max="15107" width="15.42578125" style="512" customWidth="1"/>
    <col min="15108" max="15108" width="1.28515625" style="512" customWidth="1"/>
    <col min="15109" max="15109" width="71.42578125" style="512" customWidth="1"/>
    <col min="15110" max="15112" width="6.85546875" style="512" customWidth="1"/>
    <col min="15113" max="15114" width="6.42578125" style="512" customWidth="1"/>
    <col min="15115" max="15115" width="6.85546875" style="512" customWidth="1"/>
    <col min="15116" max="15118" width="6.42578125" style="512" customWidth="1"/>
    <col min="15119" max="15119" width="6.85546875" style="512" customWidth="1"/>
    <col min="15120" max="15126" width="6.42578125" style="512" customWidth="1"/>
    <col min="15127" max="15127" width="7.42578125" style="512" customWidth="1"/>
    <col min="15128" max="15360" width="11.42578125" style="512"/>
    <col min="15361" max="15361" width="0.140625" style="512" customWidth="1"/>
    <col min="15362" max="15362" width="2.7109375" style="512" customWidth="1"/>
    <col min="15363" max="15363" width="15.42578125" style="512" customWidth="1"/>
    <col min="15364" max="15364" width="1.28515625" style="512" customWidth="1"/>
    <col min="15365" max="15365" width="71.42578125" style="512" customWidth="1"/>
    <col min="15366" max="15368" width="6.85546875" style="512" customWidth="1"/>
    <col min="15369" max="15370" width="6.42578125" style="512" customWidth="1"/>
    <col min="15371" max="15371" width="6.85546875" style="512" customWidth="1"/>
    <col min="15372" max="15374" width="6.42578125" style="512" customWidth="1"/>
    <col min="15375" max="15375" width="6.85546875" style="512" customWidth="1"/>
    <col min="15376" max="15382" width="6.42578125" style="512" customWidth="1"/>
    <col min="15383" max="15383" width="7.42578125" style="512" customWidth="1"/>
    <col min="15384" max="15616" width="11.42578125" style="512"/>
    <col min="15617" max="15617" width="0.140625" style="512" customWidth="1"/>
    <col min="15618" max="15618" width="2.7109375" style="512" customWidth="1"/>
    <col min="15619" max="15619" width="15.42578125" style="512" customWidth="1"/>
    <col min="15620" max="15620" width="1.28515625" style="512" customWidth="1"/>
    <col min="15621" max="15621" width="71.42578125" style="512" customWidth="1"/>
    <col min="15622" max="15624" width="6.85546875" style="512" customWidth="1"/>
    <col min="15625" max="15626" width="6.42578125" style="512" customWidth="1"/>
    <col min="15627" max="15627" width="6.85546875" style="512" customWidth="1"/>
    <col min="15628" max="15630" width="6.42578125" style="512" customWidth="1"/>
    <col min="15631" max="15631" width="6.85546875" style="512" customWidth="1"/>
    <col min="15632" max="15638" width="6.42578125" style="512" customWidth="1"/>
    <col min="15639" max="15639" width="7.42578125" style="512" customWidth="1"/>
    <col min="15640" max="15872" width="11.42578125" style="512"/>
    <col min="15873" max="15873" width="0.140625" style="512" customWidth="1"/>
    <col min="15874" max="15874" width="2.7109375" style="512" customWidth="1"/>
    <col min="15875" max="15875" width="15.42578125" style="512" customWidth="1"/>
    <col min="15876" max="15876" width="1.28515625" style="512" customWidth="1"/>
    <col min="15877" max="15877" width="71.42578125" style="512" customWidth="1"/>
    <col min="15878" max="15880" width="6.85546875" style="512" customWidth="1"/>
    <col min="15881" max="15882" width="6.42578125" style="512" customWidth="1"/>
    <col min="15883" max="15883" width="6.85546875" style="512" customWidth="1"/>
    <col min="15884" max="15886" width="6.42578125" style="512" customWidth="1"/>
    <col min="15887" max="15887" width="6.85546875" style="512" customWidth="1"/>
    <col min="15888" max="15894" width="6.42578125" style="512" customWidth="1"/>
    <col min="15895" max="15895" width="7.42578125" style="512" customWidth="1"/>
    <col min="15896" max="16128" width="11.42578125" style="512"/>
    <col min="16129" max="16129" width="0.140625" style="512" customWidth="1"/>
    <col min="16130" max="16130" width="2.7109375" style="512" customWidth="1"/>
    <col min="16131" max="16131" width="15.42578125" style="512" customWidth="1"/>
    <col min="16132" max="16132" width="1.28515625" style="512" customWidth="1"/>
    <col min="16133" max="16133" width="71.42578125" style="512" customWidth="1"/>
    <col min="16134" max="16136" width="6.85546875" style="512" customWidth="1"/>
    <col min="16137" max="16138" width="6.42578125" style="512" customWidth="1"/>
    <col min="16139" max="16139" width="6.85546875" style="512" customWidth="1"/>
    <col min="16140" max="16142" width="6.42578125" style="512" customWidth="1"/>
    <col min="16143" max="16143" width="6.85546875" style="512" customWidth="1"/>
    <col min="16144" max="16150" width="6.42578125" style="512" customWidth="1"/>
    <col min="16151" max="16151" width="7.42578125" style="512" customWidth="1"/>
    <col min="16152" max="16384" width="11.42578125" style="512"/>
  </cols>
  <sheetData>
    <row r="1" spans="3:21" ht="0.75" customHeight="1"/>
    <row r="2" spans="3:21" ht="21" customHeight="1">
      <c r="E2" s="510" t="s">
        <v>50</v>
      </c>
    </row>
    <row r="3" spans="3:21" ht="15" customHeight="1">
      <c r="E3" s="510" t="s">
        <v>176</v>
      </c>
    </row>
    <row r="4" spans="3:21" ht="20.25" customHeight="1">
      <c r="C4" s="6" t="str">
        <f>Indice!C4</f>
        <v>Producción de energía eléctrica</v>
      </c>
    </row>
    <row r="5" spans="3:21" ht="12.75" customHeight="1"/>
    <row r="6" spans="3:21" ht="13.5" customHeight="1"/>
    <row r="7" spans="3:21" ht="12.75" customHeight="1">
      <c r="C7" s="1124" t="s">
        <v>637</v>
      </c>
      <c r="E7" s="815"/>
    </row>
    <row r="8" spans="3:21" ht="12.75" customHeight="1">
      <c r="C8" s="1124"/>
      <c r="E8" s="815"/>
      <c r="J8" s="1123"/>
      <c r="K8" s="1123"/>
      <c r="L8" s="1123"/>
      <c r="M8" s="1123"/>
      <c r="N8" s="1123"/>
      <c r="O8" s="1123"/>
      <c r="P8" s="1123"/>
      <c r="Q8" s="1123"/>
      <c r="R8" s="1123"/>
      <c r="S8" s="1123"/>
      <c r="T8" s="1123"/>
      <c r="U8" s="1123"/>
    </row>
    <row r="9" spans="3:21" ht="12.75" customHeight="1">
      <c r="C9" s="1124"/>
      <c r="E9" s="815"/>
    </row>
    <row r="10" spans="3:21" ht="12.75" customHeight="1">
      <c r="C10" s="494" t="s">
        <v>1</v>
      </c>
      <c r="E10" s="815"/>
    </row>
    <row r="11" spans="3:21" ht="12.75" customHeight="1">
      <c r="C11" s="1055"/>
      <c r="E11" s="815"/>
    </row>
    <row r="12" spans="3:21" ht="12.75" customHeight="1">
      <c r="E12" s="815"/>
    </row>
    <row r="13" spans="3:21" ht="12.75" customHeight="1">
      <c r="E13" s="815"/>
    </row>
    <row r="14" spans="3:21" ht="12.75" customHeight="1">
      <c r="E14" s="815"/>
    </row>
    <row r="15" spans="3:21" ht="12.75" customHeight="1">
      <c r="E15" s="815"/>
    </row>
    <row r="16" spans="3:21" ht="12.75" customHeight="1">
      <c r="E16" s="815"/>
    </row>
    <row r="17" spans="5:5" ht="12.75" customHeight="1">
      <c r="E17" s="815"/>
    </row>
    <row r="18" spans="5:5" ht="12.75" customHeight="1">
      <c r="E18" s="815"/>
    </row>
    <row r="19" spans="5:5" ht="12.75" customHeight="1">
      <c r="E19" s="815"/>
    </row>
    <row r="20" spans="5:5" ht="12.75" customHeight="1">
      <c r="E20" s="815"/>
    </row>
    <row r="21" spans="5:5" ht="12.75" customHeight="1">
      <c r="E21" s="815"/>
    </row>
    <row r="22" spans="5:5" ht="12.75" customHeight="1">
      <c r="E22" s="815"/>
    </row>
    <row r="23" spans="5:5" ht="12.75" customHeight="1">
      <c r="E23" s="815"/>
    </row>
    <row r="24" spans="5:5" ht="12.75" customHeight="1">
      <c r="E24" s="816"/>
    </row>
    <row r="25" spans="5:5" ht="12.75" customHeight="1">
      <c r="E25" s="305"/>
    </row>
    <row r="26" spans="5:5" ht="12.75" customHeight="1">
      <c r="E26" s="305"/>
    </row>
    <row r="27" spans="5:5" ht="12.75" customHeight="1">
      <c r="E27" s="305"/>
    </row>
    <row r="28" spans="5:5" ht="12.75" customHeight="1">
      <c r="E28" s="305"/>
    </row>
  </sheetData>
  <mergeCells count="2">
    <mergeCell ref="J8:U8"/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C1:E27"/>
  <sheetViews>
    <sheetView showGridLines="0" showRowColHeaders="0" showOutlineSymbols="0" zoomScaleNormal="100" workbookViewId="0"/>
  </sheetViews>
  <sheetFormatPr baseColWidth="10" defaultRowHeight="11.25"/>
  <cols>
    <col min="1" max="1" width="0.140625" style="280" customWidth="1"/>
    <col min="2" max="2" width="2.7109375" style="280" customWidth="1"/>
    <col min="3" max="3" width="23.7109375" style="280" customWidth="1"/>
    <col min="4" max="4" width="1.28515625" style="280" customWidth="1"/>
    <col min="5" max="5" width="105.7109375" style="280" customWidth="1"/>
    <col min="6" max="256" width="11.42578125" style="280"/>
    <col min="257" max="257" width="0.140625" style="280" customWidth="1"/>
    <col min="258" max="258" width="2.7109375" style="280" customWidth="1"/>
    <col min="259" max="259" width="15.42578125" style="280" customWidth="1"/>
    <col min="260" max="260" width="1.28515625" style="280" customWidth="1"/>
    <col min="261" max="261" width="71.42578125" style="280" customWidth="1"/>
    <col min="262" max="262" width="6.5703125" style="280" bestFit="1" customWidth="1"/>
    <col min="263" max="264" width="6.5703125" style="280" customWidth="1"/>
    <col min="265" max="265" width="4" style="280" bestFit="1" customWidth="1"/>
    <col min="266" max="268" width="6.5703125" style="280" bestFit="1" customWidth="1"/>
    <col min="269" max="269" width="6.5703125" style="280" customWidth="1"/>
    <col min="270" max="272" width="6.5703125" style="280" bestFit="1" customWidth="1"/>
    <col min="273" max="273" width="4" style="280" bestFit="1" customWidth="1"/>
    <col min="274" max="274" width="3.5703125" style="280" bestFit="1" customWidth="1"/>
    <col min="275" max="275" width="4" style="280" bestFit="1" customWidth="1"/>
    <col min="276" max="276" width="5.5703125" style="280" bestFit="1" customWidth="1"/>
    <col min="277" max="277" width="4" style="280" bestFit="1" customWidth="1"/>
    <col min="278" max="278" width="5.5703125" style="280" bestFit="1" customWidth="1"/>
    <col min="279" max="279" width="0.7109375" style="280" customWidth="1"/>
    <col min="280" max="280" width="9.140625" style="280" bestFit="1" customWidth="1"/>
    <col min="281" max="281" width="0.85546875" style="280" customWidth="1"/>
    <col min="282" max="282" width="7.5703125" style="280" bestFit="1" customWidth="1"/>
    <col min="283" max="512" width="11.42578125" style="280"/>
    <col min="513" max="513" width="0.140625" style="280" customWidth="1"/>
    <col min="514" max="514" width="2.7109375" style="280" customWidth="1"/>
    <col min="515" max="515" width="15.42578125" style="280" customWidth="1"/>
    <col min="516" max="516" width="1.28515625" style="280" customWidth="1"/>
    <col min="517" max="517" width="71.42578125" style="280" customWidth="1"/>
    <col min="518" max="518" width="6.5703125" style="280" bestFit="1" customWidth="1"/>
    <col min="519" max="520" width="6.5703125" style="280" customWidth="1"/>
    <col min="521" max="521" width="4" style="280" bestFit="1" customWidth="1"/>
    <col min="522" max="524" width="6.5703125" style="280" bestFit="1" customWidth="1"/>
    <col min="525" max="525" width="6.5703125" style="280" customWidth="1"/>
    <col min="526" max="528" width="6.5703125" style="280" bestFit="1" customWidth="1"/>
    <col min="529" max="529" width="4" style="280" bestFit="1" customWidth="1"/>
    <col min="530" max="530" width="3.5703125" style="280" bestFit="1" customWidth="1"/>
    <col min="531" max="531" width="4" style="280" bestFit="1" customWidth="1"/>
    <col min="532" max="532" width="5.5703125" style="280" bestFit="1" customWidth="1"/>
    <col min="533" max="533" width="4" style="280" bestFit="1" customWidth="1"/>
    <col min="534" max="534" width="5.5703125" style="280" bestFit="1" customWidth="1"/>
    <col min="535" max="535" width="0.7109375" style="280" customWidth="1"/>
    <col min="536" max="536" width="9.140625" style="280" bestFit="1" customWidth="1"/>
    <col min="537" max="537" width="0.85546875" style="280" customWidth="1"/>
    <col min="538" max="538" width="7.5703125" style="280" bestFit="1" customWidth="1"/>
    <col min="539" max="768" width="11.42578125" style="280"/>
    <col min="769" max="769" width="0.140625" style="280" customWidth="1"/>
    <col min="770" max="770" width="2.7109375" style="280" customWidth="1"/>
    <col min="771" max="771" width="15.42578125" style="280" customWidth="1"/>
    <col min="772" max="772" width="1.28515625" style="280" customWidth="1"/>
    <col min="773" max="773" width="71.42578125" style="280" customWidth="1"/>
    <col min="774" max="774" width="6.5703125" style="280" bestFit="1" customWidth="1"/>
    <col min="775" max="776" width="6.5703125" style="280" customWidth="1"/>
    <col min="777" max="777" width="4" style="280" bestFit="1" customWidth="1"/>
    <col min="778" max="780" width="6.5703125" style="280" bestFit="1" customWidth="1"/>
    <col min="781" max="781" width="6.5703125" style="280" customWidth="1"/>
    <col min="782" max="784" width="6.5703125" style="280" bestFit="1" customWidth="1"/>
    <col min="785" max="785" width="4" style="280" bestFit="1" customWidth="1"/>
    <col min="786" max="786" width="3.5703125" style="280" bestFit="1" customWidth="1"/>
    <col min="787" max="787" width="4" style="280" bestFit="1" customWidth="1"/>
    <col min="788" max="788" width="5.5703125" style="280" bestFit="1" customWidth="1"/>
    <col min="789" max="789" width="4" style="280" bestFit="1" customWidth="1"/>
    <col min="790" max="790" width="5.5703125" style="280" bestFit="1" customWidth="1"/>
    <col min="791" max="791" width="0.7109375" style="280" customWidth="1"/>
    <col min="792" max="792" width="9.140625" style="280" bestFit="1" customWidth="1"/>
    <col min="793" max="793" width="0.85546875" style="280" customWidth="1"/>
    <col min="794" max="794" width="7.5703125" style="280" bestFit="1" customWidth="1"/>
    <col min="795" max="1024" width="11.42578125" style="280"/>
    <col min="1025" max="1025" width="0.140625" style="280" customWidth="1"/>
    <col min="1026" max="1026" width="2.7109375" style="280" customWidth="1"/>
    <col min="1027" max="1027" width="15.42578125" style="280" customWidth="1"/>
    <col min="1028" max="1028" width="1.28515625" style="280" customWidth="1"/>
    <col min="1029" max="1029" width="71.42578125" style="280" customWidth="1"/>
    <col min="1030" max="1030" width="6.5703125" style="280" bestFit="1" customWidth="1"/>
    <col min="1031" max="1032" width="6.5703125" style="280" customWidth="1"/>
    <col min="1033" max="1033" width="4" style="280" bestFit="1" customWidth="1"/>
    <col min="1034" max="1036" width="6.5703125" style="280" bestFit="1" customWidth="1"/>
    <col min="1037" max="1037" width="6.5703125" style="280" customWidth="1"/>
    <col min="1038" max="1040" width="6.5703125" style="280" bestFit="1" customWidth="1"/>
    <col min="1041" max="1041" width="4" style="280" bestFit="1" customWidth="1"/>
    <col min="1042" max="1042" width="3.5703125" style="280" bestFit="1" customWidth="1"/>
    <col min="1043" max="1043" width="4" style="280" bestFit="1" customWidth="1"/>
    <col min="1044" max="1044" width="5.5703125" style="280" bestFit="1" customWidth="1"/>
    <col min="1045" max="1045" width="4" style="280" bestFit="1" customWidth="1"/>
    <col min="1046" max="1046" width="5.5703125" style="280" bestFit="1" customWidth="1"/>
    <col min="1047" max="1047" width="0.7109375" style="280" customWidth="1"/>
    <col min="1048" max="1048" width="9.140625" style="280" bestFit="1" customWidth="1"/>
    <col min="1049" max="1049" width="0.85546875" style="280" customWidth="1"/>
    <col min="1050" max="1050" width="7.5703125" style="280" bestFit="1" customWidth="1"/>
    <col min="1051" max="1280" width="11.42578125" style="280"/>
    <col min="1281" max="1281" width="0.140625" style="280" customWidth="1"/>
    <col min="1282" max="1282" width="2.7109375" style="280" customWidth="1"/>
    <col min="1283" max="1283" width="15.42578125" style="280" customWidth="1"/>
    <col min="1284" max="1284" width="1.28515625" style="280" customWidth="1"/>
    <col min="1285" max="1285" width="71.42578125" style="280" customWidth="1"/>
    <col min="1286" max="1286" width="6.5703125" style="280" bestFit="1" customWidth="1"/>
    <col min="1287" max="1288" width="6.5703125" style="280" customWidth="1"/>
    <col min="1289" max="1289" width="4" style="280" bestFit="1" customWidth="1"/>
    <col min="1290" max="1292" width="6.5703125" style="280" bestFit="1" customWidth="1"/>
    <col min="1293" max="1293" width="6.5703125" style="280" customWidth="1"/>
    <col min="1294" max="1296" width="6.5703125" style="280" bestFit="1" customWidth="1"/>
    <col min="1297" max="1297" width="4" style="280" bestFit="1" customWidth="1"/>
    <col min="1298" max="1298" width="3.5703125" style="280" bestFit="1" customWidth="1"/>
    <col min="1299" max="1299" width="4" style="280" bestFit="1" customWidth="1"/>
    <col min="1300" max="1300" width="5.5703125" style="280" bestFit="1" customWidth="1"/>
    <col min="1301" max="1301" width="4" style="280" bestFit="1" customWidth="1"/>
    <col min="1302" max="1302" width="5.5703125" style="280" bestFit="1" customWidth="1"/>
    <col min="1303" max="1303" width="0.7109375" style="280" customWidth="1"/>
    <col min="1304" max="1304" width="9.140625" style="280" bestFit="1" customWidth="1"/>
    <col min="1305" max="1305" width="0.85546875" style="280" customWidth="1"/>
    <col min="1306" max="1306" width="7.5703125" style="280" bestFit="1" customWidth="1"/>
    <col min="1307" max="1536" width="11.42578125" style="280"/>
    <col min="1537" max="1537" width="0.140625" style="280" customWidth="1"/>
    <col min="1538" max="1538" width="2.7109375" style="280" customWidth="1"/>
    <col min="1539" max="1539" width="15.42578125" style="280" customWidth="1"/>
    <col min="1540" max="1540" width="1.28515625" style="280" customWidth="1"/>
    <col min="1541" max="1541" width="71.42578125" style="280" customWidth="1"/>
    <col min="1542" max="1542" width="6.5703125" style="280" bestFit="1" customWidth="1"/>
    <col min="1543" max="1544" width="6.5703125" style="280" customWidth="1"/>
    <col min="1545" max="1545" width="4" style="280" bestFit="1" customWidth="1"/>
    <col min="1546" max="1548" width="6.5703125" style="280" bestFit="1" customWidth="1"/>
    <col min="1549" max="1549" width="6.5703125" style="280" customWidth="1"/>
    <col min="1550" max="1552" width="6.5703125" style="280" bestFit="1" customWidth="1"/>
    <col min="1553" max="1553" width="4" style="280" bestFit="1" customWidth="1"/>
    <col min="1554" max="1554" width="3.5703125" style="280" bestFit="1" customWidth="1"/>
    <col min="1555" max="1555" width="4" style="280" bestFit="1" customWidth="1"/>
    <col min="1556" max="1556" width="5.5703125" style="280" bestFit="1" customWidth="1"/>
    <col min="1557" max="1557" width="4" style="280" bestFit="1" customWidth="1"/>
    <col min="1558" max="1558" width="5.5703125" style="280" bestFit="1" customWidth="1"/>
    <col min="1559" max="1559" width="0.7109375" style="280" customWidth="1"/>
    <col min="1560" max="1560" width="9.140625" style="280" bestFit="1" customWidth="1"/>
    <col min="1561" max="1561" width="0.85546875" style="280" customWidth="1"/>
    <col min="1562" max="1562" width="7.5703125" style="280" bestFit="1" customWidth="1"/>
    <col min="1563" max="1792" width="11.42578125" style="280"/>
    <col min="1793" max="1793" width="0.140625" style="280" customWidth="1"/>
    <col min="1794" max="1794" width="2.7109375" style="280" customWidth="1"/>
    <col min="1795" max="1795" width="15.42578125" style="280" customWidth="1"/>
    <col min="1796" max="1796" width="1.28515625" style="280" customWidth="1"/>
    <col min="1797" max="1797" width="71.42578125" style="280" customWidth="1"/>
    <col min="1798" max="1798" width="6.5703125" style="280" bestFit="1" customWidth="1"/>
    <col min="1799" max="1800" width="6.5703125" style="280" customWidth="1"/>
    <col min="1801" max="1801" width="4" style="280" bestFit="1" customWidth="1"/>
    <col min="1802" max="1804" width="6.5703125" style="280" bestFit="1" customWidth="1"/>
    <col min="1805" max="1805" width="6.5703125" style="280" customWidth="1"/>
    <col min="1806" max="1808" width="6.5703125" style="280" bestFit="1" customWidth="1"/>
    <col min="1809" max="1809" width="4" style="280" bestFit="1" customWidth="1"/>
    <col min="1810" max="1810" width="3.5703125" style="280" bestFit="1" customWidth="1"/>
    <col min="1811" max="1811" width="4" style="280" bestFit="1" customWidth="1"/>
    <col min="1812" max="1812" width="5.5703125" style="280" bestFit="1" customWidth="1"/>
    <col min="1813" max="1813" width="4" style="280" bestFit="1" customWidth="1"/>
    <col min="1814" max="1814" width="5.5703125" style="280" bestFit="1" customWidth="1"/>
    <col min="1815" max="1815" width="0.7109375" style="280" customWidth="1"/>
    <col min="1816" max="1816" width="9.140625" style="280" bestFit="1" customWidth="1"/>
    <col min="1817" max="1817" width="0.85546875" style="280" customWidth="1"/>
    <col min="1818" max="1818" width="7.5703125" style="280" bestFit="1" customWidth="1"/>
    <col min="1819" max="2048" width="11.42578125" style="280"/>
    <col min="2049" max="2049" width="0.140625" style="280" customWidth="1"/>
    <col min="2050" max="2050" width="2.7109375" style="280" customWidth="1"/>
    <col min="2051" max="2051" width="15.42578125" style="280" customWidth="1"/>
    <col min="2052" max="2052" width="1.28515625" style="280" customWidth="1"/>
    <col min="2053" max="2053" width="71.42578125" style="280" customWidth="1"/>
    <col min="2054" max="2054" width="6.5703125" style="280" bestFit="1" customWidth="1"/>
    <col min="2055" max="2056" width="6.5703125" style="280" customWidth="1"/>
    <col min="2057" max="2057" width="4" style="280" bestFit="1" customWidth="1"/>
    <col min="2058" max="2060" width="6.5703125" style="280" bestFit="1" customWidth="1"/>
    <col min="2061" max="2061" width="6.5703125" style="280" customWidth="1"/>
    <col min="2062" max="2064" width="6.5703125" style="280" bestFit="1" customWidth="1"/>
    <col min="2065" max="2065" width="4" style="280" bestFit="1" customWidth="1"/>
    <col min="2066" max="2066" width="3.5703125" style="280" bestFit="1" customWidth="1"/>
    <col min="2067" max="2067" width="4" style="280" bestFit="1" customWidth="1"/>
    <col min="2068" max="2068" width="5.5703125" style="280" bestFit="1" customWidth="1"/>
    <col min="2069" max="2069" width="4" style="280" bestFit="1" customWidth="1"/>
    <col min="2070" max="2070" width="5.5703125" style="280" bestFit="1" customWidth="1"/>
    <col min="2071" max="2071" width="0.7109375" style="280" customWidth="1"/>
    <col min="2072" max="2072" width="9.140625" style="280" bestFit="1" customWidth="1"/>
    <col min="2073" max="2073" width="0.85546875" style="280" customWidth="1"/>
    <col min="2074" max="2074" width="7.5703125" style="280" bestFit="1" customWidth="1"/>
    <col min="2075" max="2304" width="11.42578125" style="280"/>
    <col min="2305" max="2305" width="0.140625" style="280" customWidth="1"/>
    <col min="2306" max="2306" width="2.7109375" style="280" customWidth="1"/>
    <col min="2307" max="2307" width="15.42578125" style="280" customWidth="1"/>
    <col min="2308" max="2308" width="1.28515625" style="280" customWidth="1"/>
    <col min="2309" max="2309" width="71.42578125" style="280" customWidth="1"/>
    <col min="2310" max="2310" width="6.5703125" style="280" bestFit="1" customWidth="1"/>
    <col min="2311" max="2312" width="6.5703125" style="280" customWidth="1"/>
    <col min="2313" max="2313" width="4" style="280" bestFit="1" customWidth="1"/>
    <col min="2314" max="2316" width="6.5703125" style="280" bestFit="1" customWidth="1"/>
    <col min="2317" max="2317" width="6.5703125" style="280" customWidth="1"/>
    <col min="2318" max="2320" width="6.5703125" style="280" bestFit="1" customWidth="1"/>
    <col min="2321" max="2321" width="4" style="280" bestFit="1" customWidth="1"/>
    <col min="2322" max="2322" width="3.5703125" style="280" bestFit="1" customWidth="1"/>
    <col min="2323" max="2323" width="4" style="280" bestFit="1" customWidth="1"/>
    <col min="2324" max="2324" width="5.5703125" style="280" bestFit="1" customWidth="1"/>
    <col min="2325" max="2325" width="4" style="280" bestFit="1" customWidth="1"/>
    <col min="2326" max="2326" width="5.5703125" style="280" bestFit="1" customWidth="1"/>
    <col min="2327" max="2327" width="0.7109375" style="280" customWidth="1"/>
    <col min="2328" max="2328" width="9.140625" style="280" bestFit="1" customWidth="1"/>
    <col min="2329" max="2329" width="0.85546875" style="280" customWidth="1"/>
    <col min="2330" max="2330" width="7.5703125" style="280" bestFit="1" customWidth="1"/>
    <col min="2331" max="2560" width="11.42578125" style="280"/>
    <col min="2561" max="2561" width="0.140625" style="280" customWidth="1"/>
    <col min="2562" max="2562" width="2.7109375" style="280" customWidth="1"/>
    <col min="2563" max="2563" width="15.42578125" style="280" customWidth="1"/>
    <col min="2564" max="2564" width="1.28515625" style="280" customWidth="1"/>
    <col min="2565" max="2565" width="71.42578125" style="280" customWidth="1"/>
    <col min="2566" max="2566" width="6.5703125" style="280" bestFit="1" customWidth="1"/>
    <col min="2567" max="2568" width="6.5703125" style="280" customWidth="1"/>
    <col min="2569" max="2569" width="4" style="280" bestFit="1" customWidth="1"/>
    <col min="2570" max="2572" width="6.5703125" style="280" bestFit="1" customWidth="1"/>
    <col min="2573" max="2573" width="6.5703125" style="280" customWidth="1"/>
    <col min="2574" max="2576" width="6.5703125" style="280" bestFit="1" customWidth="1"/>
    <col min="2577" max="2577" width="4" style="280" bestFit="1" customWidth="1"/>
    <col min="2578" max="2578" width="3.5703125" style="280" bestFit="1" customWidth="1"/>
    <col min="2579" max="2579" width="4" style="280" bestFit="1" customWidth="1"/>
    <col min="2580" max="2580" width="5.5703125" style="280" bestFit="1" customWidth="1"/>
    <col min="2581" max="2581" width="4" style="280" bestFit="1" customWidth="1"/>
    <col min="2582" max="2582" width="5.5703125" style="280" bestFit="1" customWidth="1"/>
    <col min="2583" max="2583" width="0.7109375" style="280" customWidth="1"/>
    <col min="2584" max="2584" width="9.140625" style="280" bestFit="1" customWidth="1"/>
    <col min="2585" max="2585" width="0.85546875" style="280" customWidth="1"/>
    <col min="2586" max="2586" width="7.5703125" style="280" bestFit="1" customWidth="1"/>
    <col min="2587" max="2816" width="11.42578125" style="280"/>
    <col min="2817" max="2817" width="0.140625" style="280" customWidth="1"/>
    <col min="2818" max="2818" width="2.7109375" style="280" customWidth="1"/>
    <col min="2819" max="2819" width="15.42578125" style="280" customWidth="1"/>
    <col min="2820" max="2820" width="1.28515625" style="280" customWidth="1"/>
    <col min="2821" max="2821" width="71.42578125" style="280" customWidth="1"/>
    <col min="2822" max="2822" width="6.5703125" style="280" bestFit="1" customWidth="1"/>
    <col min="2823" max="2824" width="6.5703125" style="280" customWidth="1"/>
    <col min="2825" max="2825" width="4" style="280" bestFit="1" customWidth="1"/>
    <col min="2826" max="2828" width="6.5703125" style="280" bestFit="1" customWidth="1"/>
    <col min="2829" max="2829" width="6.5703125" style="280" customWidth="1"/>
    <col min="2830" max="2832" width="6.5703125" style="280" bestFit="1" customWidth="1"/>
    <col min="2833" max="2833" width="4" style="280" bestFit="1" customWidth="1"/>
    <col min="2834" max="2834" width="3.5703125" style="280" bestFit="1" customWidth="1"/>
    <col min="2835" max="2835" width="4" style="280" bestFit="1" customWidth="1"/>
    <col min="2836" max="2836" width="5.5703125" style="280" bestFit="1" customWidth="1"/>
    <col min="2837" max="2837" width="4" style="280" bestFit="1" customWidth="1"/>
    <col min="2838" max="2838" width="5.5703125" style="280" bestFit="1" customWidth="1"/>
    <col min="2839" max="2839" width="0.7109375" style="280" customWidth="1"/>
    <col min="2840" max="2840" width="9.140625" style="280" bestFit="1" customWidth="1"/>
    <col min="2841" max="2841" width="0.85546875" style="280" customWidth="1"/>
    <col min="2842" max="2842" width="7.5703125" style="280" bestFit="1" customWidth="1"/>
    <col min="2843" max="3072" width="11.42578125" style="280"/>
    <col min="3073" max="3073" width="0.140625" style="280" customWidth="1"/>
    <col min="3074" max="3074" width="2.7109375" style="280" customWidth="1"/>
    <col min="3075" max="3075" width="15.42578125" style="280" customWidth="1"/>
    <col min="3076" max="3076" width="1.28515625" style="280" customWidth="1"/>
    <col min="3077" max="3077" width="71.42578125" style="280" customWidth="1"/>
    <col min="3078" max="3078" width="6.5703125" style="280" bestFit="1" customWidth="1"/>
    <col min="3079" max="3080" width="6.5703125" style="280" customWidth="1"/>
    <col min="3081" max="3081" width="4" style="280" bestFit="1" customWidth="1"/>
    <col min="3082" max="3084" width="6.5703125" style="280" bestFit="1" customWidth="1"/>
    <col min="3085" max="3085" width="6.5703125" style="280" customWidth="1"/>
    <col min="3086" max="3088" width="6.5703125" style="280" bestFit="1" customWidth="1"/>
    <col min="3089" max="3089" width="4" style="280" bestFit="1" customWidth="1"/>
    <col min="3090" max="3090" width="3.5703125" style="280" bestFit="1" customWidth="1"/>
    <col min="3091" max="3091" width="4" style="280" bestFit="1" customWidth="1"/>
    <col min="3092" max="3092" width="5.5703125" style="280" bestFit="1" customWidth="1"/>
    <col min="3093" max="3093" width="4" style="280" bestFit="1" customWidth="1"/>
    <col min="3094" max="3094" width="5.5703125" style="280" bestFit="1" customWidth="1"/>
    <col min="3095" max="3095" width="0.7109375" style="280" customWidth="1"/>
    <col min="3096" max="3096" width="9.140625" style="280" bestFit="1" customWidth="1"/>
    <col min="3097" max="3097" width="0.85546875" style="280" customWidth="1"/>
    <col min="3098" max="3098" width="7.5703125" style="280" bestFit="1" customWidth="1"/>
    <col min="3099" max="3328" width="11.42578125" style="280"/>
    <col min="3329" max="3329" width="0.140625" style="280" customWidth="1"/>
    <col min="3330" max="3330" width="2.7109375" style="280" customWidth="1"/>
    <col min="3331" max="3331" width="15.42578125" style="280" customWidth="1"/>
    <col min="3332" max="3332" width="1.28515625" style="280" customWidth="1"/>
    <col min="3333" max="3333" width="71.42578125" style="280" customWidth="1"/>
    <col min="3334" max="3334" width="6.5703125" style="280" bestFit="1" customWidth="1"/>
    <col min="3335" max="3336" width="6.5703125" style="280" customWidth="1"/>
    <col min="3337" max="3337" width="4" style="280" bestFit="1" customWidth="1"/>
    <col min="3338" max="3340" width="6.5703125" style="280" bestFit="1" customWidth="1"/>
    <col min="3341" max="3341" width="6.5703125" style="280" customWidth="1"/>
    <col min="3342" max="3344" width="6.5703125" style="280" bestFit="1" customWidth="1"/>
    <col min="3345" max="3345" width="4" style="280" bestFit="1" customWidth="1"/>
    <col min="3346" max="3346" width="3.5703125" style="280" bestFit="1" customWidth="1"/>
    <col min="3347" max="3347" width="4" style="280" bestFit="1" customWidth="1"/>
    <col min="3348" max="3348" width="5.5703125" style="280" bestFit="1" customWidth="1"/>
    <col min="3349" max="3349" width="4" style="280" bestFit="1" customWidth="1"/>
    <col min="3350" max="3350" width="5.5703125" style="280" bestFit="1" customWidth="1"/>
    <col min="3351" max="3351" width="0.7109375" style="280" customWidth="1"/>
    <col min="3352" max="3352" width="9.140625" style="280" bestFit="1" customWidth="1"/>
    <col min="3353" max="3353" width="0.85546875" style="280" customWidth="1"/>
    <col min="3354" max="3354" width="7.5703125" style="280" bestFit="1" customWidth="1"/>
    <col min="3355" max="3584" width="11.42578125" style="280"/>
    <col min="3585" max="3585" width="0.140625" style="280" customWidth="1"/>
    <col min="3586" max="3586" width="2.7109375" style="280" customWidth="1"/>
    <col min="3587" max="3587" width="15.42578125" style="280" customWidth="1"/>
    <col min="3588" max="3588" width="1.28515625" style="280" customWidth="1"/>
    <col min="3589" max="3589" width="71.42578125" style="280" customWidth="1"/>
    <col min="3590" max="3590" width="6.5703125" style="280" bestFit="1" customWidth="1"/>
    <col min="3591" max="3592" width="6.5703125" style="280" customWidth="1"/>
    <col min="3593" max="3593" width="4" style="280" bestFit="1" customWidth="1"/>
    <col min="3594" max="3596" width="6.5703125" style="280" bestFit="1" customWidth="1"/>
    <col min="3597" max="3597" width="6.5703125" style="280" customWidth="1"/>
    <col min="3598" max="3600" width="6.5703125" style="280" bestFit="1" customWidth="1"/>
    <col min="3601" max="3601" width="4" style="280" bestFit="1" customWidth="1"/>
    <col min="3602" max="3602" width="3.5703125" style="280" bestFit="1" customWidth="1"/>
    <col min="3603" max="3603" width="4" style="280" bestFit="1" customWidth="1"/>
    <col min="3604" max="3604" width="5.5703125" style="280" bestFit="1" customWidth="1"/>
    <col min="3605" max="3605" width="4" style="280" bestFit="1" customWidth="1"/>
    <col min="3606" max="3606" width="5.5703125" style="280" bestFit="1" customWidth="1"/>
    <col min="3607" max="3607" width="0.7109375" style="280" customWidth="1"/>
    <col min="3608" max="3608" width="9.140625" style="280" bestFit="1" customWidth="1"/>
    <col min="3609" max="3609" width="0.85546875" style="280" customWidth="1"/>
    <col min="3610" max="3610" width="7.5703125" style="280" bestFit="1" customWidth="1"/>
    <col min="3611" max="3840" width="11.42578125" style="280"/>
    <col min="3841" max="3841" width="0.140625" style="280" customWidth="1"/>
    <col min="3842" max="3842" width="2.7109375" style="280" customWidth="1"/>
    <col min="3843" max="3843" width="15.42578125" style="280" customWidth="1"/>
    <col min="3844" max="3844" width="1.28515625" style="280" customWidth="1"/>
    <col min="3845" max="3845" width="71.42578125" style="280" customWidth="1"/>
    <col min="3846" max="3846" width="6.5703125" style="280" bestFit="1" customWidth="1"/>
    <col min="3847" max="3848" width="6.5703125" style="280" customWidth="1"/>
    <col min="3849" max="3849" width="4" style="280" bestFit="1" customWidth="1"/>
    <col min="3850" max="3852" width="6.5703125" style="280" bestFit="1" customWidth="1"/>
    <col min="3853" max="3853" width="6.5703125" style="280" customWidth="1"/>
    <col min="3854" max="3856" width="6.5703125" style="280" bestFit="1" customWidth="1"/>
    <col min="3857" max="3857" width="4" style="280" bestFit="1" customWidth="1"/>
    <col min="3858" max="3858" width="3.5703125" style="280" bestFit="1" customWidth="1"/>
    <col min="3859" max="3859" width="4" style="280" bestFit="1" customWidth="1"/>
    <col min="3860" max="3860" width="5.5703125" style="280" bestFit="1" customWidth="1"/>
    <col min="3861" max="3861" width="4" style="280" bestFit="1" customWidth="1"/>
    <col min="3862" max="3862" width="5.5703125" style="280" bestFit="1" customWidth="1"/>
    <col min="3863" max="3863" width="0.7109375" style="280" customWidth="1"/>
    <col min="3864" max="3864" width="9.140625" style="280" bestFit="1" customWidth="1"/>
    <col min="3865" max="3865" width="0.85546875" style="280" customWidth="1"/>
    <col min="3866" max="3866" width="7.5703125" style="280" bestFit="1" customWidth="1"/>
    <col min="3867" max="4096" width="11.42578125" style="280"/>
    <col min="4097" max="4097" width="0.140625" style="280" customWidth="1"/>
    <col min="4098" max="4098" width="2.7109375" style="280" customWidth="1"/>
    <col min="4099" max="4099" width="15.42578125" style="280" customWidth="1"/>
    <col min="4100" max="4100" width="1.28515625" style="280" customWidth="1"/>
    <col min="4101" max="4101" width="71.42578125" style="280" customWidth="1"/>
    <col min="4102" max="4102" width="6.5703125" style="280" bestFit="1" customWidth="1"/>
    <col min="4103" max="4104" width="6.5703125" style="280" customWidth="1"/>
    <col min="4105" max="4105" width="4" style="280" bestFit="1" customWidth="1"/>
    <col min="4106" max="4108" width="6.5703125" style="280" bestFit="1" customWidth="1"/>
    <col min="4109" max="4109" width="6.5703125" style="280" customWidth="1"/>
    <col min="4110" max="4112" width="6.5703125" style="280" bestFit="1" customWidth="1"/>
    <col min="4113" max="4113" width="4" style="280" bestFit="1" customWidth="1"/>
    <col min="4114" max="4114" width="3.5703125" style="280" bestFit="1" customWidth="1"/>
    <col min="4115" max="4115" width="4" style="280" bestFit="1" customWidth="1"/>
    <col min="4116" max="4116" width="5.5703125" style="280" bestFit="1" customWidth="1"/>
    <col min="4117" max="4117" width="4" style="280" bestFit="1" customWidth="1"/>
    <col min="4118" max="4118" width="5.5703125" style="280" bestFit="1" customWidth="1"/>
    <col min="4119" max="4119" width="0.7109375" style="280" customWidth="1"/>
    <col min="4120" max="4120" width="9.140625" style="280" bestFit="1" customWidth="1"/>
    <col min="4121" max="4121" width="0.85546875" style="280" customWidth="1"/>
    <col min="4122" max="4122" width="7.5703125" style="280" bestFit="1" customWidth="1"/>
    <col min="4123" max="4352" width="11.42578125" style="280"/>
    <col min="4353" max="4353" width="0.140625" style="280" customWidth="1"/>
    <col min="4354" max="4354" width="2.7109375" style="280" customWidth="1"/>
    <col min="4355" max="4355" width="15.42578125" style="280" customWidth="1"/>
    <col min="4356" max="4356" width="1.28515625" style="280" customWidth="1"/>
    <col min="4357" max="4357" width="71.42578125" style="280" customWidth="1"/>
    <col min="4358" max="4358" width="6.5703125" style="280" bestFit="1" customWidth="1"/>
    <col min="4359" max="4360" width="6.5703125" style="280" customWidth="1"/>
    <col min="4361" max="4361" width="4" style="280" bestFit="1" customWidth="1"/>
    <col min="4362" max="4364" width="6.5703125" style="280" bestFit="1" customWidth="1"/>
    <col min="4365" max="4365" width="6.5703125" style="280" customWidth="1"/>
    <col min="4366" max="4368" width="6.5703125" style="280" bestFit="1" customWidth="1"/>
    <col min="4369" max="4369" width="4" style="280" bestFit="1" customWidth="1"/>
    <col min="4370" max="4370" width="3.5703125" style="280" bestFit="1" customWidth="1"/>
    <col min="4371" max="4371" width="4" style="280" bestFit="1" customWidth="1"/>
    <col min="4372" max="4372" width="5.5703125" style="280" bestFit="1" customWidth="1"/>
    <col min="4373" max="4373" width="4" style="280" bestFit="1" customWidth="1"/>
    <col min="4374" max="4374" width="5.5703125" style="280" bestFit="1" customWidth="1"/>
    <col min="4375" max="4375" width="0.7109375" style="280" customWidth="1"/>
    <col min="4376" max="4376" width="9.140625" style="280" bestFit="1" customWidth="1"/>
    <col min="4377" max="4377" width="0.85546875" style="280" customWidth="1"/>
    <col min="4378" max="4378" width="7.5703125" style="280" bestFit="1" customWidth="1"/>
    <col min="4379" max="4608" width="11.42578125" style="280"/>
    <col min="4609" max="4609" width="0.140625" style="280" customWidth="1"/>
    <col min="4610" max="4610" width="2.7109375" style="280" customWidth="1"/>
    <col min="4611" max="4611" width="15.42578125" style="280" customWidth="1"/>
    <col min="4612" max="4612" width="1.28515625" style="280" customWidth="1"/>
    <col min="4613" max="4613" width="71.42578125" style="280" customWidth="1"/>
    <col min="4614" max="4614" width="6.5703125" style="280" bestFit="1" customWidth="1"/>
    <col min="4615" max="4616" width="6.5703125" style="280" customWidth="1"/>
    <col min="4617" max="4617" width="4" style="280" bestFit="1" customWidth="1"/>
    <col min="4618" max="4620" width="6.5703125" style="280" bestFit="1" customWidth="1"/>
    <col min="4621" max="4621" width="6.5703125" style="280" customWidth="1"/>
    <col min="4622" max="4624" width="6.5703125" style="280" bestFit="1" customWidth="1"/>
    <col min="4625" max="4625" width="4" style="280" bestFit="1" customWidth="1"/>
    <col min="4626" max="4626" width="3.5703125" style="280" bestFit="1" customWidth="1"/>
    <col min="4627" max="4627" width="4" style="280" bestFit="1" customWidth="1"/>
    <col min="4628" max="4628" width="5.5703125" style="280" bestFit="1" customWidth="1"/>
    <col min="4629" max="4629" width="4" style="280" bestFit="1" customWidth="1"/>
    <col min="4630" max="4630" width="5.5703125" style="280" bestFit="1" customWidth="1"/>
    <col min="4631" max="4631" width="0.7109375" style="280" customWidth="1"/>
    <col min="4632" max="4632" width="9.140625" style="280" bestFit="1" customWidth="1"/>
    <col min="4633" max="4633" width="0.85546875" style="280" customWidth="1"/>
    <col min="4634" max="4634" width="7.5703125" style="280" bestFit="1" customWidth="1"/>
    <col min="4635" max="4864" width="11.42578125" style="280"/>
    <col min="4865" max="4865" width="0.140625" style="280" customWidth="1"/>
    <col min="4866" max="4866" width="2.7109375" style="280" customWidth="1"/>
    <col min="4867" max="4867" width="15.42578125" style="280" customWidth="1"/>
    <col min="4868" max="4868" width="1.28515625" style="280" customWidth="1"/>
    <col min="4869" max="4869" width="71.42578125" style="280" customWidth="1"/>
    <col min="4870" max="4870" width="6.5703125" style="280" bestFit="1" customWidth="1"/>
    <col min="4871" max="4872" width="6.5703125" style="280" customWidth="1"/>
    <col min="4873" max="4873" width="4" style="280" bestFit="1" customWidth="1"/>
    <col min="4874" max="4876" width="6.5703125" style="280" bestFit="1" customWidth="1"/>
    <col min="4877" max="4877" width="6.5703125" style="280" customWidth="1"/>
    <col min="4878" max="4880" width="6.5703125" style="280" bestFit="1" customWidth="1"/>
    <col min="4881" max="4881" width="4" style="280" bestFit="1" customWidth="1"/>
    <col min="4882" max="4882" width="3.5703125" style="280" bestFit="1" customWidth="1"/>
    <col min="4883" max="4883" width="4" style="280" bestFit="1" customWidth="1"/>
    <col min="4884" max="4884" width="5.5703125" style="280" bestFit="1" customWidth="1"/>
    <col min="4885" max="4885" width="4" style="280" bestFit="1" customWidth="1"/>
    <col min="4886" max="4886" width="5.5703125" style="280" bestFit="1" customWidth="1"/>
    <col min="4887" max="4887" width="0.7109375" style="280" customWidth="1"/>
    <col min="4888" max="4888" width="9.140625" style="280" bestFit="1" customWidth="1"/>
    <col min="4889" max="4889" width="0.85546875" style="280" customWidth="1"/>
    <col min="4890" max="4890" width="7.5703125" style="280" bestFit="1" customWidth="1"/>
    <col min="4891" max="5120" width="11.42578125" style="280"/>
    <col min="5121" max="5121" width="0.140625" style="280" customWidth="1"/>
    <col min="5122" max="5122" width="2.7109375" style="280" customWidth="1"/>
    <col min="5123" max="5123" width="15.42578125" style="280" customWidth="1"/>
    <col min="5124" max="5124" width="1.28515625" style="280" customWidth="1"/>
    <col min="5125" max="5125" width="71.42578125" style="280" customWidth="1"/>
    <col min="5126" max="5126" width="6.5703125" style="280" bestFit="1" customWidth="1"/>
    <col min="5127" max="5128" width="6.5703125" style="280" customWidth="1"/>
    <col min="5129" max="5129" width="4" style="280" bestFit="1" customWidth="1"/>
    <col min="5130" max="5132" width="6.5703125" style="280" bestFit="1" customWidth="1"/>
    <col min="5133" max="5133" width="6.5703125" style="280" customWidth="1"/>
    <col min="5134" max="5136" width="6.5703125" style="280" bestFit="1" customWidth="1"/>
    <col min="5137" max="5137" width="4" style="280" bestFit="1" customWidth="1"/>
    <col min="5138" max="5138" width="3.5703125" style="280" bestFit="1" customWidth="1"/>
    <col min="5139" max="5139" width="4" style="280" bestFit="1" customWidth="1"/>
    <col min="5140" max="5140" width="5.5703125" style="280" bestFit="1" customWidth="1"/>
    <col min="5141" max="5141" width="4" style="280" bestFit="1" customWidth="1"/>
    <col min="5142" max="5142" width="5.5703125" style="280" bestFit="1" customWidth="1"/>
    <col min="5143" max="5143" width="0.7109375" style="280" customWidth="1"/>
    <col min="5144" max="5144" width="9.140625" style="280" bestFit="1" customWidth="1"/>
    <col min="5145" max="5145" width="0.85546875" style="280" customWidth="1"/>
    <col min="5146" max="5146" width="7.5703125" style="280" bestFit="1" customWidth="1"/>
    <col min="5147" max="5376" width="11.42578125" style="280"/>
    <col min="5377" max="5377" width="0.140625" style="280" customWidth="1"/>
    <col min="5378" max="5378" width="2.7109375" style="280" customWidth="1"/>
    <col min="5379" max="5379" width="15.42578125" style="280" customWidth="1"/>
    <col min="5380" max="5380" width="1.28515625" style="280" customWidth="1"/>
    <col min="5381" max="5381" width="71.42578125" style="280" customWidth="1"/>
    <col min="5382" max="5382" width="6.5703125" style="280" bestFit="1" customWidth="1"/>
    <col min="5383" max="5384" width="6.5703125" style="280" customWidth="1"/>
    <col min="5385" max="5385" width="4" style="280" bestFit="1" customWidth="1"/>
    <col min="5386" max="5388" width="6.5703125" style="280" bestFit="1" customWidth="1"/>
    <col min="5389" max="5389" width="6.5703125" style="280" customWidth="1"/>
    <col min="5390" max="5392" width="6.5703125" style="280" bestFit="1" customWidth="1"/>
    <col min="5393" max="5393" width="4" style="280" bestFit="1" customWidth="1"/>
    <col min="5394" max="5394" width="3.5703125" style="280" bestFit="1" customWidth="1"/>
    <col min="5395" max="5395" width="4" style="280" bestFit="1" customWidth="1"/>
    <col min="5396" max="5396" width="5.5703125" style="280" bestFit="1" customWidth="1"/>
    <col min="5397" max="5397" width="4" style="280" bestFit="1" customWidth="1"/>
    <col min="5398" max="5398" width="5.5703125" style="280" bestFit="1" customWidth="1"/>
    <col min="5399" max="5399" width="0.7109375" style="280" customWidth="1"/>
    <col min="5400" max="5400" width="9.140625" style="280" bestFit="1" customWidth="1"/>
    <col min="5401" max="5401" width="0.85546875" style="280" customWidth="1"/>
    <col min="5402" max="5402" width="7.5703125" style="280" bestFit="1" customWidth="1"/>
    <col min="5403" max="5632" width="11.42578125" style="280"/>
    <col min="5633" max="5633" width="0.140625" style="280" customWidth="1"/>
    <col min="5634" max="5634" width="2.7109375" style="280" customWidth="1"/>
    <col min="5635" max="5635" width="15.42578125" style="280" customWidth="1"/>
    <col min="5636" max="5636" width="1.28515625" style="280" customWidth="1"/>
    <col min="5637" max="5637" width="71.42578125" style="280" customWidth="1"/>
    <col min="5638" max="5638" width="6.5703125" style="280" bestFit="1" customWidth="1"/>
    <col min="5639" max="5640" width="6.5703125" style="280" customWidth="1"/>
    <col min="5641" max="5641" width="4" style="280" bestFit="1" customWidth="1"/>
    <col min="5642" max="5644" width="6.5703125" style="280" bestFit="1" customWidth="1"/>
    <col min="5645" max="5645" width="6.5703125" style="280" customWidth="1"/>
    <col min="5646" max="5648" width="6.5703125" style="280" bestFit="1" customWidth="1"/>
    <col min="5649" max="5649" width="4" style="280" bestFit="1" customWidth="1"/>
    <col min="5650" max="5650" width="3.5703125" style="280" bestFit="1" customWidth="1"/>
    <col min="5651" max="5651" width="4" style="280" bestFit="1" customWidth="1"/>
    <col min="5652" max="5652" width="5.5703125" style="280" bestFit="1" customWidth="1"/>
    <col min="5653" max="5653" width="4" style="280" bestFit="1" customWidth="1"/>
    <col min="5654" max="5654" width="5.5703125" style="280" bestFit="1" customWidth="1"/>
    <col min="5655" max="5655" width="0.7109375" style="280" customWidth="1"/>
    <col min="5656" max="5656" width="9.140625" style="280" bestFit="1" customWidth="1"/>
    <col min="5657" max="5657" width="0.85546875" style="280" customWidth="1"/>
    <col min="5658" max="5658" width="7.5703125" style="280" bestFit="1" customWidth="1"/>
    <col min="5659" max="5888" width="11.42578125" style="280"/>
    <col min="5889" max="5889" width="0.140625" style="280" customWidth="1"/>
    <col min="5890" max="5890" width="2.7109375" style="280" customWidth="1"/>
    <col min="5891" max="5891" width="15.42578125" style="280" customWidth="1"/>
    <col min="5892" max="5892" width="1.28515625" style="280" customWidth="1"/>
    <col min="5893" max="5893" width="71.42578125" style="280" customWidth="1"/>
    <col min="5894" max="5894" width="6.5703125" style="280" bestFit="1" customWidth="1"/>
    <col min="5895" max="5896" width="6.5703125" style="280" customWidth="1"/>
    <col min="5897" max="5897" width="4" style="280" bestFit="1" customWidth="1"/>
    <col min="5898" max="5900" width="6.5703125" style="280" bestFit="1" customWidth="1"/>
    <col min="5901" max="5901" width="6.5703125" style="280" customWidth="1"/>
    <col min="5902" max="5904" width="6.5703125" style="280" bestFit="1" customWidth="1"/>
    <col min="5905" max="5905" width="4" style="280" bestFit="1" customWidth="1"/>
    <col min="5906" max="5906" width="3.5703125" style="280" bestFit="1" customWidth="1"/>
    <col min="5907" max="5907" width="4" style="280" bestFit="1" customWidth="1"/>
    <col min="5908" max="5908" width="5.5703125" style="280" bestFit="1" customWidth="1"/>
    <col min="5909" max="5909" width="4" style="280" bestFit="1" customWidth="1"/>
    <col min="5910" max="5910" width="5.5703125" style="280" bestFit="1" customWidth="1"/>
    <col min="5911" max="5911" width="0.7109375" style="280" customWidth="1"/>
    <col min="5912" max="5912" width="9.140625" style="280" bestFit="1" customWidth="1"/>
    <col min="5913" max="5913" width="0.85546875" style="280" customWidth="1"/>
    <col min="5914" max="5914" width="7.5703125" style="280" bestFit="1" customWidth="1"/>
    <col min="5915" max="6144" width="11.42578125" style="280"/>
    <col min="6145" max="6145" width="0.140625" style="280" customWidth="1"/>
    <col min="6146" max="6146" width="2.7109375" style="280" customWidth="1"/>
    <col min="6147" max="6147" width="15.42578125" style="280" customWidth="1"/>
    <col min="6148" max="6148" width="1.28515625" style="280" customWidth="1"/>
    <col min="6149" max="6149" width="71.42578125" style="280" customWidth="1"/>
    <col min="6150" max="6150" width="6.5703125" style="280" bestFit="1" customWidth="1"/>
    <col min="6151" max="6152" width="6.5703125" style="280" customWidth="1"/>
    <col min="6153" max="6153" width="4" style="280" bestFit="1" customWidth="1"/>
    <col min="6154" max="6156" width="6.5703125" style="280" bestFit="1" customWidth="1"/>
    <col min="6157" max="6157" width="6.5703125" style="280" customWidth="1"/>
    <col min="6158" max="6160" width="6.5703125" style="280" bestFit="1" customWidth="1"/>
    <col min="6161" max="6161" width="4" style="280" bestFit="1" customWidth="1"/>
    <col min="6162" max="6162" width="3.5703125" style="280" bestFit="1" customWidth="1"/>
    <col min="6163" max="6163" width="4" style="280" bestFit="1" customWidth="1"/>
    <col min="6164" max="6164" width="5.5703125" style="280" bestFit="1" customWidth="1"/>
    <col min="6165" max="6165" width="4" style="280" bestFit="1" customWidth="1"/>
    <col min="6166" max="6166" width="5.5703125" style="280" bestFit="1" customWidth="1"/>
    <col min="6167" max="6167" width="0.7109375" style="280" customWidth="1"/>
    <col min="6168" max="6168" width="9.140625" style="280" bestFit="1" customWidth="1"/>
    <col min="6169" max="6169" width="0.85546875" style="280" customWidth="1"/>
    <col min="6170" max="6170" width="7.5703125" style="280" bestFit="1" customWidth="1"/>
    <col min="6171" max="6400" width="11.42578125" style="280"/>
    <col min="6401" max="6401" width="0.140625" style="280" customWidth="1"/>
    <col min="6402" max="6402" width="2.7109375" style="280" customWidth="1"/>
    <col min="6403" max="6403" width="15.42578125" style="280" customWidth="1"/>
    <col min="6404" max="6404" width="1.28515625" style="280" customWidth="1"/>
    <col min="6405" max="6405" width="71.42578125" style="280" customWidth="1"/>
    <col min="6406" max="6406" width="6.5703125" style="280" bestFit="1" customWidth="1"/>
    <col min="6407" max="6408" width="6.5703125" style="280" customWidth="1"/>
    <col min="6409" max="6409" width="4" style="280" bestFit="1" customWidth="1"/>
    <col min="6410" max="6412" width="6.5703125" style="280" bestFit="1" customWidth="1"/>
    <col min="6413" max="6413" width="6.5703125" style="280" customWidth="1"/>
    <col min="6414" max="6416" width="6.5703125" style="280" bestFit="1" customWidth="1"/>
    <col min="6417" max="6417" width="4" style="280" bestFit="1" customWidth="1"/>
    <col min="6418" max="6418" width="3.5703125" style="280" bestFit="1" customWidth="1"/>
    <col min="6419" max="6419" width="4" style="280" bestFit="1" customWidth="1"/>
    <col min="6420" max="6420" width="5.5703125" style="280" bestFit="1" customWidth="1"/>
    <col min="6421" max="6421" width="4" style="280" bestFit="1" customWidth="1"/>
    <col min="6422" max="6422" width="5.5703125" style="280" bestFit="1" customWidth="1"/>
    <col min="6423" max="6423" width="0.7109375" style="280" customWidth="1"/>
    <col min="6424" max="6424" width="9.140625" style="280" bestFit="1" customWidth="1"/>
    <col min="6425" max="6425" width="0.85546875" style="280" customWidth="1"/>
    <col min="6426" max="6426" width="7.5703125" style="280" bestFit="1" customWidth="1"/>
    <col min="6427" max="6656" width="11.42578125" style="280"/>
    <col min="6657" max="6657" width="0.140625" style="280" customWidth="1"/>
    <col min="6658" max="6658" width="2.7109375" style="280" customWidth="1"/>
    <col min="6659" max="6659" width="15.42578125" style="280" customWidth="1"/>
    <col min="6660" max="6660" width="1.28515625" style="280" customWidth="1"/>
    <col min="6661" max="6661" width="71.42578125" style="280" customWidth="1"/>
    <col min="6662" max="6662" width="6.5703125" style="280" bestFit="1" customWidth="1"/>
    <col min="6663" max="6664" width="6.5703125" style="280" customWidth="1"/>
    <col min="6665" max="6665" width="4" style="280" bestFit="1" customWidth="1"/>
    <col min="6666" max="6668" width="6.5703125" style="280" bestFit="1" customWidth="1"/>
    <col min="6669" max="6669" width="6.5703125" style="280" customWidth="1"/>
    <col min="6670" max="6672" width="6.5703125" style="280" bestFit="1" customWidth="1"/>
    <col min="6673" max="6673" width="4" style="280" bestFit="1" customWidth="1"/>
    <col min="6674" max="6674" width="3.5703125" style="280" bestFit="1" customWidth="1"/>
    <col min="6675" max="6675" width="4" style="280" bestFit="1" customWidth="1"/>
    <col min="6676" max="6676" width="5.5703125" style="280" bestFit="1" customWidth="1"/>
    <col min="6677" max="6677" width="4" style="280" bestFit="1" customWidth="1"/>
    <col min="6678" max="6678" width="5.5703125" style="280" bestFit="1" customWidth="1"/>
    <col min="6679" max="6679" width="0.7109375" style="280" customWidth="1"/>
    <col min="6680" max="6680" width="9.140625" style="280" bestFit="1" customWidth="1"/>
    <col min="6681" max="6681" width="0.85546875" style="280" customWidth="1"/>
    <col min="6682" max="6682" width="7.5703125" style="280" bestFit="1" customWidth="1"/>
    <col min="6683" max="6912" width="11.42578125" style="280"/>
    <col min="6913" max="6913" width="0.140625" style="280" customWidth="1"/>
    <col min="6914" max="6914" width="2.7109375" style="280" customWidth="1"/>
    <col min="6915" max="6915" width="15.42578125" style="280" customWidth="1"/>
    <col min="6916" max="6916" width="1.28515625" style="280" customWidth="1"/>
    <col min="6917" max="6917" width="71.42578125" style="280" customWidth="1"/>
    <col min="6918" max="6918" width="6.5703125" style="280" bestFit="1" customWidth="1"/>
    <col min="6919" max="6920" width="6.5703125" style="280" customWidth="1"/>
    <col min="6921" max="6921" width="4" style="280" bestFit="1" customWidth="1"/>
    <col min="6922" max="6924" width="6.5703125" style="280" bestFit="1" customWidth="1"/>
    <col min="6925" max="6925" width="6.5703125" style="280" customWidth="1"/>
    <col min="6926" max="6928" width="6.5703125" style="280" bestFit="1" customWidth="1"/>
    <col min="6929" max="6929" width="4" style="280" bestFit="1" customWidth="1"/>
    <col min="6930" max="6930" width="3.5703125" style="280" bestFit="1" customWidth="1"/>
    <col min="6931" max="6931" width="4" style="280" bestFit="1" customWidth="1"/>
    <col min="6932" max="6932" width="5.5703125" style="280" bestFit="1" customWidth="1"/>
    <col min="6933" max="6933" width="4" style="280" bestFit="1" customWidth="1"/>
    <col min="6934" max="6934" width="5.5703125" style="280" bestFit="1" customWidth="1"/>
    <col min="6935" max="6935" width="0.7109375" style="280" customWidth="1"/>
    <col min="6936" max="6936" width="9.140625" style="280" bestFit="1" customWidth="1"/>
    <col min="6937" max="6937" width="0.85546875" style="280" customWidth="1"/>
    <col min="6938" max="6938" width="7.5703125" style="280" bestFit="1" customWidth="1"/>
    <col min="6939" max="7168" width="11.42578125" style="280"/>
    <col min="7169" max="7169" width="0.140625" style="280" customWidth="1"/>
    <col min="7170" max="7170" width="2.7109375" style="280" customWidth="1"/>
    <col min="7171" max="7171" width="15.42578125" style="280" customWidth="1"/>
    <col min="7172" max="7172" width="1.28515625" style="280" customWidth="1"/>
    <col min="7173" max="7173" width="71.42578125" style="280" customWidth="1"/>
    <col min="7174" max="7174" width="6.5703125" style="280" bestFit="1" customWidth="1"/>
    <col min="7175" max="7176" width="6.5703125" style="280" customWidth="1"/>
    <col min="7177" max="7177" width="4" style="280" bestFit="1" customWidth="1"/>
    <col min="7178" max="7180" width="6.5703125" style="280" bestFit="1" customWidth="1"/>
    <col min="7181" max="7181" width="6.5703125" style="280" customWidth="1"/>
    <col min="7182" max="7184" width="6.5703125" style="280" bestFit="1" customWidth="1"/>
    <col min="7185" max="7185" width="4" style="280" bestFit="1" customWidth="1"/>
    <col min="7186" max="7186" width="3.5703125" style="280" bestFit="1" customWidth="1"/>
    <col min="7187" max="7187" width="4" style="280" bestFit="1" customWidth="1"/>
    <col min="7188" max="7188" width="5.5703125" style="280" bestFit="1" customWidth="1"/>
    <col min="7189" max="7189" width="4" style="280" bestFit="1" customWidth="1"/>
    <col min="7190" max="7190" width="5.5703125" style="280" bestFit="1" customWidth="1"/>
    <col min="7191" max="7191" width="0.7109375" style="280" customWidth="1"/>
    <col min="7192" max="7192" width="9.140625" style="280" bestFit="1" customWidth="1"/>
    <col min="7193" max="7193" width="0.85546875" style="280" customWidth="1"/>
    <col min="7194" max="7194" width="7.5703125" style="280" bestFit="1" customWidth="1"/>
    <col min="7195" max="7424" width="11.42578125" style="280"/>
    <col min="7425" max="7425" width="0.140625" style="280" customWidth="1"/>
    <col min="7426" max="7426" width="2.7109375" style="280" customWidth="1"/>
    <col min="7427" max="7427" width="15.42578125" style="280" customWidth="1"/>
    <col min="7428" max="7428" width="1.28515625" style="280" customWidth="1"/>
    <col min="7429" max="7429" width="71.42578125" style="280" customWidth="1"/>
    <col min="7430" max="7430" width="6.5703125" style="280" bestFit="1" customWidth="1"/>
    <col min="7431" max="7432" width="6.5703125" style="280" customWidth="1"/>
    <col min="7433" max="7433" width="4" style="280" bestFit="1" customWidth="1"/>
    <col min="7434" max="7436" width="6.5703125" style="280" bestFit="1" customWidth="1"/>
    <col min="7437" max="7437" width="6.5703125" style="280" customWidth="1"/>
    <col min="7438" max="7440" width="6.5703125" style="280" bestFit="1" customWidth="1"/>
    <col min="7441" max="7441" width="4" style="280" bestFit="1" customWidth="1"/>
    <col min="7442" max="7442" width="3.5703125" style="280" bestFit="1" customWidth="1"/>
    <col min="7443" max="7443" width="4" style="280" bestFit="1" customWidth="1"/>
    <col min="7444" max="7444" width="5.5703125" style="280" bestFit="1" customWidth="1"/>
    <col min="7445" max="7445" width="4" style="280" bestFit="1" customWidth="1"/>
    <col min="7446" max="7446" width="5.5703125" style="280" bestFit="1" customWidth="1"/>
    <col min="7447" max="7447" width="0.7109375" style="280" customWidth="1"/>
    <col min="7448" max="7448" width="9.140625" style="280" bestFit="1" customWidth="1"/>
    <col min="7449" max="7449" width="0.85546875" style="280" customWidth="1"/>
    <col min="7450" max="7450" width="7.5703125" style="280" bestFit="1" customWidth="1"/>
    <col min="7451" max="7680" width="11.42578125" style="280"/>
    <col min="7681" max="7681" width="0.140625" style="280" customWidth="1"/>
    <col min="7682" max="7682" width="2.7109375" style="280" customWidth="1"/>
    <col min="7683" max="7683" width="15.42578125" style="280" customWidth="1"/>
    <col min="7684" max="7684" width="1.28515625" style="280" customWidth="1"/>
    <col min="7685" max="7685" width="71.42578125" style="280" customWidth="1"/>
    <col min="7686" max="7686" width="6.5703125" style="280" bestFit="1" customWidth="1"/>
    <col min="7687" max="7688" width="6.5703125" style="280" customWidth="1"/>
    <col min="7689" max="7689" width="4" style="280" bestFit="1" customWidth="1"/>
    <col min="7690" max="7692" width="6.5703125" style="280" bestFit="1" customWidth="1"/>
    <col min="7693" max="7693" width="6.5703125" style="280" customWidth="1"/>
    <col min="7694" max="7696" width="6.5703125" style="280" bestFit="1" customWidth="1"/>
    <col min="7697" max="7697" width="4" style="280" bestFit="1" customWidth="1"/>
    <col min="7698" max="7698" width="3.5703125" style="280" bestFit="1" customWidth="1"/>
    <col min="7699" max="7699" width="4" style="280" bestFit="1" customWidth="1"/>
    <col min="7700" max="7700" width="5.5703125" style="280" bestFit="1" customWidth="1"/>
    <col min="7701" max="7701" width="4" style="280" bestFit="1" customWidth="1"/>
    <col min="7702" max="7702" width="5.5703125" style="280" bestFit="1" customWidth="1"/>
    <col min="7703" max="7703" width="0.7109375" style="280" customWidth="1"/>
    <col min="7704" max="7704" width="9.140625" style="280" bestFit="1" customWidth="1"/>
    <col min="7705" max="7705" width="0.85546875" style="280" customWidth="1"/>
    <col min="7706" max="7706" width="7.5703125" style="280" bestFit="1" customWidth="1"/>
    <col min="7707" max="7936" width="11.42578125" style="280"/>
    <col min="7937" max="7937" width="0.140625" style="280" customWidth="1"/>
    <col min="7938" max="7938" width="2.7109375" style="280" customWidth="1"/>
    <col min="7939" max="7939" width="15.42578125" style="280" customWidth="1"/>
    <col min="7940" max="7940" width="1.28515625" style="280" customWidth="1"/>
    <col min="7941" max="7941" width="71.42578125" style="280" customWidth="1"/>
    <col min="7942" max="7942" width="6.5703125" style="280" bestFit="1" customWidth="1"/>
    <col min="7943" max="7944" width="6.5703125" style="280" customWidth="1"/>
    <col min="7945" max="7945" width="4" style="280" bestFit="1" customWidth="1"/>
    <col min="7946" max="7948" width="6.5703125" style="280" bestFit="1" customWidth="1"/>
    <col min="7949" max="7949" width="6.5703125" style="280" customWidth="1"/>
    <col min="7950" max="7952" width="6.5703125" style="280" bestFit="1" customWidth="1"/>
    <col min="7953" max="7953" width="4" style="280" bestFit="1" customWidth="1"/>
    <col min="7954" max="7954" width="3.5703125" style="280" bestFit="1" customWidth="1"/>
    <col min="7955" max="7955" width="4" style="280" bestFit="1" customWidth="1"/>
    <col min="7956" max="7956" width="5.5703125" style="280" bestFit="1" customWidth="1"/>
    <col min="7957" max="7957" width="4" style="280" bestFit="1" customWidth="1"/>
    <col min="7958" max="7958" width="5.5703125" style="280" bestFit="1" customWidth="1"/>
    <col min="7959" max="7959" width="0.7109375" style="280" customWidth="1"/>
    <col min="7960" max="7960" width="9.140625" style="280" bestFit="1" customWidth="1"/>
    <col min="7961" max="7961" width="0.85546875" style="280" customWidth="1"/>
    <col min="7962" max="7962" width="7.5703125" style="280" bestFit="1" customWidth="1"/>
    <col min="7963" max="8192" width="11.42578125" style="280"/>
    <col min="8193" max="8193" width="0.140625" style="280" customWidth="1"/>
    <col min="8194" max="8194" width="2.7109375" style="280" customWidth="1"/>
    <col min="8195" max="8195" width="15.42578125" style="280" customWidth="1"/>
    <col min="8196" max="8196" width="1.28515625" style="280" customWidth="1"/>
    <col min="8197" max="8197" width="71.42578125" style="280" customWidth="1"/>
    <col min="8198" max="8198" width="6.5703125" style="280" bestFit="1" customWidth="1"/>
    <col min="8199" max="8200" width="6.5703125" style="280" customWidth="1"/>
    <col min="8201" max="8201" width="4" style="280" bestFit="1" customWidth="1"/>
    <col min="8202" max="8204" width="6.5703125" style="280" bestFit="1" customWidth="1"/>
    <col min="8205" max="8205" width="6.5703125" style="280" customWidth="1"/>
    <col min="8206" max="8208" width="6.5703125" style="280" bestFit="1" customWidth="1"/>
    <col min="8209" max="8209" width="4" style="280" bestFit="1" customWidth="1"/>
    <col min="8210" max="8210" width="3.5703125" style="280" bestFit="1" customWidth="1"/>
    <col min="8211" max="8211" width="4" style="280" bestFit="1" customWidth="1"/>
    <col min="8212" max="8212" width="5.5703125" style="280" bestFit="1" customWidth="1"/>
    <col min="8213" max="8213" width="4" style="280" bestFit="1" customWidth="1"/>
    <col min="8214" max="8214" width="5.5703125" style="280" bestFit="1" customWidth="1"/>
    <col min="8215" max="8215" width="0.7109375" style="280" customWidth="1"/>
    <col min="8216" max="8216" width="9.140625" style="280" bestFit="1" customWidth="1"/>
    <col min="8217" max="8217" width="0.85546875" style="280" customWidth="1"/>
    <col min="8218" max="8218" width="7.5703125" style="280" bestFit="1" customWidth="1"/>
    <col min="8219" max="8448" width="11.42578125" style="280"/>
    <col min="8449" max="8449" width="0.140625" style="280" customWidth="1"/>
    <col min="8450" max="8450" width="2.7109375" style="280" customWidth="1"/>
    <col min="8451" max="8451" width="15.42578125" style="280" customWidth="1"/>
    <col min="8452" max="8452" width="1.28515625" style="280" customWidth="1"/>
    <col min="8453" max="8453" width="71.42578125" style="280" customWidth="1"/>
    <col min="8454" max="8454" width="6.5703125" style="280" bestFit="1" customWidth="1"/>
    <col min="8455" max="8456" width="6.5703125" style="280" customWidth="1"/>
    <col min="8457" max="8457" width="4" style="280" bestFit="1" customWidth="1"/>
    <col min="8458" max="8460" width="6.5703125" style="280" bestFit="1" customWidth="1"/>
    <col min="8461" max="8461" width="6.5703125" style="280" customWidth="1"/>
    <col min="8462" max="8464" width="6.5703125" style="280" bestFit="1" customWidth="1"/>
    <col min="8465" max="8465" width="4" style="280" bestFit="1" customWidth="1"/>
    <col min="8466" max="8466" width="3.5703125" style="280" bestFit="1" customWidth="1"/>
    <col min="8467" max="8467" width="4" style="280" bestFit="1" customWidth="1"/>
    <col min="8468" max="8468" width="5.5703125" style="280" bestFit="1" customWidth="1"/>
    <col min="8469" max="8469" width="4" style="280" bestFit="1" customWidth="1"/>
    <col min="8470" max="8470" width="5.5703125" style="280" bestFit="1" customWidth="1"/>
    <col min="8471" max="8471" width="0.7109375" style="280" customWidth="1"/>
    <col min="8472" max="8472" width="9.140625" style="280" bestFit="1" customWidth="1"/>
    <col min="8473" max="8473" width="0.85546875" style="280" customWidth="1"/>
    <col min="8474" max="8474" width="7.5703125" style="280" bestFit="1" customWidth="1"/>
    <col min="8475" max="8704" width="11.42578125" style="280"/>
    <col min="8705" max="8705" width="0.140625" style="280" customWidth="1"/>
    <col min="8706" max="8706" width="2.7109375" style="280" customWidth="1"/>
    <col min="8707" max="8707" width="15.42578125" style="280" customWidth="1"/>
    <col min="8708" max="8708" width="1.28515625" style="280" customWidth="1"/>
    <col min="8709" max="8709" width="71.42578125" style="280" customWidth="1"/>
    <col min="8710" max="8710" width="6.5703125" style="280" bestFit="1" customWidth="1"/>
    <col min="8711" max="8712" width="6.5703125" style="280" customWidth="1"/>
    <col min="8713" max="8713" width="4" style="280" bestFit="1" customWidth="1"/>
    <col min="8714" max="8716" width="6.5703125" style="280" bestFit="1" customWidth="1"/>
    <col min="8717" max="8717" width="6.5703125" style="280" customWidth="1"/>
    <col min="8718" max="8720" width="6.5703125" style="280" bestFit="1" customWidth="1"/>
    <col min="8721" max="8721" width="4" style="280" bestFit="1" customWidth="1"/>
    <col min="8722" max="8722" width="3.5703125" style="280" bestFit="1" customWidth="1"/>
    <col min="8723" max="8723" width="4" style="280" bestFit="1" customWidth="1"/>
    <col min="8724" max="8724" width="5.5703125" style="280" bestFit="1" customWidth="1"/>
    <col min="8725" max="8725" width="4" style="280" bestFit="1" customWidth="1"/>
    <col min="8726" max="8726" width="5.5703125" style="280" bestFit="1" customWidth="1"/>
    <col min="8727" max="8727" width="0.7109375" style="280" customWidth="1"/>
    <col min="8728" max="8728" width="9.140625" style="280" bestFit="1" customWidth="1"/>
    <col min="8729" max="8729" width="0.85546875" style="280" customWidth="1"/>
    <col min="8730" max="8730" width="7.5703125" style="280" bestFit="1" customWidth="1"/>
    <col min="8731" max="8960" width="11.42578125" style="280"/>
    <col min="8961" max="8961" width="0.140625" style="280" customWidth="1"/>
    <col min="8962" max="8962" width="2.7109375" style="280" customWidth="1"/>
    <col min="8963" max="8963" width="15.42578125" style="280" customWidth="1"/>
    <col min="8964" max="8964" width="1.28515625" style="280" customWidth="1"/>
    <col min="8965" max="8965" width="71.42578125" style="280" customWidth="1"/>
    <col min="8966" max="8966" width="6.5703125" style="280" bestFit="1" customWidth="1"/>
    <col min="8967" max="8968" width="6.5703125" style="280" customWidth="1"/>
    <col min="8969" max="8969" width="4" style="280" bestFit="1" customWidth="1"/>
    <col min="8970" max="8972" width="6.5703125" style="280" bestFit="1" customWidth="1"/>
    <col min="8973" max="8973" width="6.5703125" style="280" customWidth="1"/>
    <col min="8974" max="8976" width="6.5703125" style="280" bestFit="1" customWidth="1"/>
    <col min="8977" max="8977" width="4" style="280" bestFit="1" customWidth="1"/>
    <col min="8978" max="8978" width="3.5703125" style="280" bestFit="1" customWidth="1"/>
    <col min="8979" max="8979" width="4" style="280" bestFit="1" customWidth="1"/>
    <col min="8980" max="8980" width="5.5703125" style="280" bestFit="1" customWidth="1"/>
    <col min="8981" max="8981" width="4" style="280" bestFit="1" customWidth="1"/>
    <col min="8982" max="8982" width="5.5703125" style="280" bestFit="1" customWidth="1"/>
    <col min="8983" max="8983" width="0.7109375" style="280" customWidth="1"/>
    <col min="8984" max="8984" width="9.140625" style="280" bestFit="1" customWidth="1"/>
    <col min="8985" max="8985" width="0.85546875" style="280" customWidth="1"/>
    <col min="8986" max="8986" width="7.5703125" style="280" bestFit="1" customWidth="1"/>
    <col min="8987" max="9216" width="11.42578125" style="280"/>
    <col min="9217" max="9217" width="0.140625" style="280" customWidth="1"/>
    <col min="9218" max="9218" width="2.7109375" style="280" customWidth="1"/>
    <col min="9219" max="9219" width="15.42578125" style="280" customWidth="1"/>
    <col min="9220" max="9220" width="1.28515625" style="280" customWidth="1"/>
    <col min="9221" max="9221" width="71.42578125" style="280" customWidth="1"/>
    <col min="9222" max="9222" width="6.5703125" style="280" bestFit="1" customWidth="1"/>
    <col min="9223" max="9224" width="6.5703125" style="280" customWidth="1"/>
    <col min="9225" max="9225" width="4" style="280" bestFit="1" customWidth="1"/>
    <col min="9226" max="9228" width="6.5703125" style="280" bestFit="1" customWidth="1"/>
    <col min="9229" max="9229" width="6.5703125" style="280" customWidth="1"/>
    <col min="9230" max="9232" width="6.5703125" style="280" bestFit="1" customWidth="1"/>
    <col min="9233" max="9233" width="4" style="280" bestFit="1" customWidth="1"/>
    <col min="9234" max="9234" width="3.5703125" style="280" bestFit="1" customWidth="1"/>
    <col min="9235" max="9235" width="4" style="280" bestFit="1" customWidth="1"/>
    <col min="9236" max="9236" width="5.5703125" style="280" bestFit="1" customWidth="1"/>
    <col min="9237" max="9237" width="4" style="280" bestFit="1" customWidth="1"/>
    <col min="9238" max="9238" width="5.5703125" style="280" bestFit="1" customWidth="1"/>
    <col min="9239" max="9239" width="0.7109375" style="280" customWidth="1"/>
    <col min="9240" max="9240" width="9.140625" style="280" bestFit="1" customWidth="1"/>
    <col min="9241" max="9241" width="0.85546875" style="280" customWidth="1"/>
    <col min="9242" max="9242" width="7.5703125" style="280" bestFit="1" customWidth="1"/>
    <col min="9243" max="9472" width="11.42578125" style="280"/>
    <col min="9473" max="9473" width="0.140625" style="280" customWidth="1"/>
    <col min="9474" max="9474" width="2.7109375" style="280" customWidth="1"/>
    <col min="9475" max="9475" width="15.42578125" style="280" customWidth="1"/>
    <col min="9476" max="9476" width="1.28515625" style="280" customWidth="1"/>
    <col min="9477" max="9477" width="71.42578125" style="280" customWidth="1"/>
    <col min="9478" max="9478" width="6.5703125" style="280" bestFit="1" customWidth="1"/>
    <col min="9479" max="9480" width="6.5703125" style="280" customWidth="1"/>
    <col min="9481" max="9481" width="4" style="280" bestFit="1" customWidth="1"/>
    <col min="9482" max="9484" width="6.5703125" style="280" bestFit="1" customWidth="1"/>
    <col min="9485" max="9485" width="6.5703125" style="280" customWidth="1"/>
    <col min="9486" max="9488" width="6.5703125" style="280" bestFit="1" customWidth="1"/>
    <col min="9489" max="9489" width="4" style="280" bestFit="1" customWidth="1"/>
    <col min="9490" max="9490" width="3.5703125" style="280" bestFit="1" customWidth="1"/>
    <col min="9491" max="9491" width="4" style="280" bestFit="1" customWidth="1"/>
    <col min="9492" max="9492" width="5.5703125" style="280" bestFit="1" customWidth="1"/>
    <col min="9493" max="9493" width="4" style="280" bestFit="1" customWidth="1"/>
    <col min="9494" max="9494" width="5.5703125" style="280" bestFit="1" customWidth="1"/>
    <col min="9495" max="9495" width="0.7109375" style="280" customWidth="1"/>
    <col min="9496" max="9496" width="9.140625" style="280" bestFit="1" customWidth="1"/>
    <col min="9497" max="9497" width="0.85546875" style="280" customWidth="1"/>
    <col min="9498" max="9498" width="7.5703125" style="280" bestFit="1" customWidth="1"/>
    <col min="9499" max="9728" width="11.42578125" style="280"/>
    <col min="9729" max="9729" width="0.140625" style="280" customWidth="1"/>
    <col min="9730" max="9730" width="2.7109375" style="280" customWidth="1"/>
    <col min="9731" max="9731" width="15.42578125" style="280" customWidth="1"/>
    <col min="9732" max="9732" width="1.28515625" style="280" customWidth="1"/>
    <col min="9733" max="9733" width="71.42578125" style="280" customWidth="1"/>
    <col min="9734" max="9734" width="6.5703125" style="280" bestFit="1" customWidth="1"/>
    <col min="9735" max="9736" width="6.5703125" style="280" customWidth="1"/>
    <col min="9737" max="9737" width="4" style="280" bestFit="1" customWidth="1"/>
    <col min="9738" max="9740" width="6.5703125" style="280" bestFit="1" customWidth="1"/>
    <col min="9741" max="9741" width="6.5703125" style="280" customWidth="1"/>
    <col min="9742" max="9744" width="6.5703125" style="280" bestFit="1" customWidth="1"/>
    <col min="9745" max="9745" width="4" style="280" bestFit="1" customWidth="1"/>
    <col min="9746" max="9746" width="3.5703125" style="280" bestFit="1" customWidth="1"/>
    <col min="9747" max="9747" width="4" style="280" bestFit="1" customWidth="1"/>
    <col min="9748" max="9748" width="5.5703125" style="280" bestFit="1" customWidth="1"/>
    <col min="9749" max="9749" width="4" style="280" bestFit="1" customWidth="1"/>
    <col min="9750" max="9750" width="5.5703125" style="280" bestFit="1" customWidth="1"/>
    <col min="9751" max="9751" width="0.7109375" style="280" customWidth="1"/>
    <col min="9752" max="9752" width="9.140625" style="280" bestFit="1" customWidth="1"/>
    <col min="9753" max="9753" width="0.85546875" style="280" customWidth="1"/>
    <col min="9754" max="9754" width="7.5703125" style="280" bestFit="1" customWidth="1"/>
    <col min="9755" max="9984" width="11.42578125" style="280"/>
    <col min="9985" max="9985" width="0.140625" style="280" customWidth="1"/>
    <col min="9986" max="9986" width="2.7109375" style="280" customWidth="1"/>
    <col min="9987" max="9987" width="15.42578125" style="280" customWidth="1"/>
    <col min="9988" max="9988" width="1.28515625" style="280" customWidth="1"/>
    <col min="9989" max="9989" width="71.42578125" style="280" customWidth="1"/>
    <col min="9990" max="9990" width="6.5703125" style="280" bestFit="1" customWidth="1"/>
    <col min="9991" max="9992" width="6.5703125" style="280" customWidth="1"/>
    <col min="9993" max="9993" width="4" style="280" bestFit="1" customWidth="1"/>
    <col min="9994" max="9996" width="6.5703125" style="280" bestFit="1" customWidth="1"/>
    <col min="9997" max="9997" width="6.5703125" style="280" customWidth="1"/>
    <col min="9998" max="10000" width="6.5703125" style="280" bestFit="1" customWidth="1"/>
    <col min="10001" max="10001" width="4" style="280" bestFit="1" customWidth="1"/>
    <col min="10002" max="10002" width="3.5703125" style="280" bestFit="1" customWidth="1"/>
    <col min="10003" max="10003" width="4" style="280" bestFit="1" customWidth="1"/>
    <col min="10004" max="10004" width="5.5703125" style="280" bestFit="1" customWidth="1"/>
    <col min="10005" max="10005" width="4" style="280" bestFit="1" customWidth="1"/>
    <col min="10006" max="10006" width="5.5703125" style="280" bestFit="1" customWidth="1"/>
    <col min="10007" max="10007" width="0.7109375" style="280" customWidth="1"/>
    <col min="10008" max="10008" width="9.140625" style="280" bestFit="1" customWidth="1"/>
    <col min="10009" max="10009" width="0.85546875" style="280" customWidth="1"/>
    <col min="10010" max="10010" width="7.5703125" style="280" bestFit="1" customWidth="1"/>
    <col min="10011" max="10240" width="11.42578125" style="280"/>
    <col min="10241" max="10241" width="0.140625" style="280" customWidth="1"/>
    <col min="10242" max="10242" width="2.7109375" style="280" customWidth="1"/>
    <col min="10243" max="10243" width="15.42578125" style="280" customWidth="1"/>
    <col min="10244" max="10244" width="1.28515625" style="280" customWidth="1"/>
    <col min="10245" max="10245" width="71.42578125" style="280" customWidth="1"/>
    <col min="10246" max="10246" width="6.5703125" style="280" bestFit="1" customWidth="1"/>
    <col min="10247" max="10248" width="6.5703125" style="280" customWidth="1"/>
    <col min="10249" max="10249" width="4" style="280" bestFit="1" customWidth="1"/>
    <col min="10250" max="10252" width="6.5703125" style="280" bestFit="1" customWidth="1"/>
    <col min="10253" max="10253" width="6.5703125" style="280" customWidth="1"/>
    <col min="10254" max="10256" width="6.5703125" style="280" bestFit="1" customWidth="1"/>
    <col min="10257" max="10257" width="4" style="280" bestFit="1" customWidth="1"/>
    <col min="10258" max="10258" width="3.5703125" style="280" bestFit="1" customWidth="1"/>
    <col min="10259" max="10259" width="4" style="280" bestFit="1" customWidth="1"/>
    <col min="10260" max="10260" width="5.5703125" style="280" bestFit="1" customWidth="1"/>
    <col min="10261" max="10261" width="4" style="280" bestFit="1" customWidth="1"/>
    <col min="10262" max="10262" width="5.5703125" style="280" bestFit="1" customWidth="1"/>
    <col min="10263" max="10263" width="0.7109375" style="280" customWidth="1"/>
    <col min="10264" max="10264" width="9.140625" style="280" bestFit="1" customWidth="1"/>
    <col min="10265" max="10265" width="0.85546875" style="280" customWidth="1"/>
    <col min="10266" max="10266" width="7.5703125" style="280" bestFit="1" customWidth="1"/>
    <col min="10267" max="10496" width="11.42578125" style="280"/>
    <col min="10497" max="10497" width="0.140625" style="280" customWidth="1"/>
    <col min="10498" max="10498" width="2.7109375" style="280" customWidth="1"/>
    <col min="10499" max="10499" width="15.42578125" style="280" customWidth="1"/>
    <col min="10500" max="10500" width="1.28515625" style="280" customWidth="1"/>
    <col min="10501" max="10501" width="71.42578125" style="280" customWidth="1"/>
    <col min="10502" max="10502" width="6.5703125" style="280" bestFit="1" customWidth="1"/>
    <col min="10503" max="10504" width="6.5703125" style="280" customWidth="1"/>
    <col min="10505" max="10505" width="4" style="280" bestFit="1" customWidth="1"/>
    <col min="10506" max="10508" width="6.5703125" style="280" bestFit="1" customWidth="1"/>
    <col min="10509" max="10509" width="6.5703125" style="280" customWidth="1"/>
    <col min="10510" max="10512" width="6.5703125" style="280" bestFit="1" customWidth="1"/>
    <col min="10513" max="10513" width="4" style="280" bestFit="1" customWidth="1"/>
    <col min="10514" max="10514" width="3.5703125" style="280" bestFit="1" customWidth="1"/>
    <col min="10515" max="10515" width="4" style="280" bestFit="1" customWidth="1"/>
    <col min="10516" max="10516" width="5.5703125" style="280" bestFit="1" customWidth="1"/>
    <col min="10517" max="10517" width="4" style="280" bestFit="1" customWidth="1"/>
    <col min="10518" max="10518" width="5.5703125" style="280" bestFit="1" customWidth="1"/>
    <col min="10519" max="10519" width="0.7109375" style="280" customWidth="1"/>
    <col min="10520" max="10520" width="9.140625" style="280" bestFit="1" customWidth="1"/>
    <col min="10521" max="10521" width="0.85546875" style="280" customWidth="1"/>
    <col min="10522" max="10522" width="7.5703125" style="280" bestFit="1" customWidth="1"/>
    <col min="10523" max="10752" width="11.42578125" style="280"/>
    <col min="10753" max="10753" width="0.140625" style="280" customWidth="1"/>
    <col min="10754" max="10754" width="2.7109375" style="280" customWidth="1"/>
    <col min="10755" max="10755" width="15.42578125" style="280" customWidth="1"/>
    <col min="10756" max="10756" width="1.28515625" style="280" customWidth="1"/>
    <col min="10757" max="10757" width="71.42578125" style="280" customWidth="1"/>
    <col min="10758" max="10758" width="6.5703125" style="280" bestFit="1" customWidth="1"/>
    <col min="10759" max="10760" width="6.5703125" style="280" customWidth="1"/>
    <col min="10761" max="10761" width="4" style="280" bestFit="1" customWidth="1"/>
    <col min="10762" max="10764" width="6.5703125" style="280" bestFit="1" customWidth="1"/>
    <col min="10765" max="10765" width="6.5703125" style="280" customWidth="1"/>
    <col min="10766" max="10768" width="6.5703125" style="280" bestFit="1" customWidth="1"/>
    <col min="10769" max="10769" width="4" style="280" bestFit="1" customWidth="1"/>
    <col min="10770" max="10770" width="3.5703125" style="280" bestFit="1" customWidth="1"/>
    <col min="10771" max="10771" width="4" style="280" bestFit="1" customWidth="1"/>
    <col min="10772" max="10772" width="5.5703125" style="280" bestFit="1" customWidth="1"/>
    <col min="10773" max="10773" width="4" style="280" bestFit="1" customWidth="1"/>
    <col min="10774" max="10774" width="5.5703125" style="280" bestFit="1" customWidth="1"/>
    <col min="10775" max="10775" width="0.7109375" style="280" customWidth="1"/>
    <col min="10776" max="10776" width="9.140625" style="280" bestFit="1" customWidth="1"/>
    <col min="10777" max="10777" width="0.85546875" style="280" customWidth="1"/>
    <col min="10778" max="10778" width="7.5703125" style="280" bestFit="1" customWidth="1"/>
    <col min="10779" max="11008" width="11.42578125" style="280"/>
    <col min="11009" max="11009" width="0.140625" style="280" customWidth="1"/>
    <col min="11010" max="11010" width="2.7109375" style="280" customWidth="1"/>
    <col min="11011" max="11011" width="15.42578125" style="280" customWidth="1"/>
    <col min="11012" max="11012" width="1.28515625" style="280" customWidth="1"/>
    <col min="11013" max="11013" width="71.42578125" style="280" customWidth="1"/>
    <col min="11014" max="11014" width="6.5703125" style="280" bestFit="1" customWidth="1"/>
    <col min="11015" max="11016" width="6.5703125" style="280" customWidth="1"/>
    <col min="11017" max="11017" width="4" style="280" bestFit="1" customWidth="1"/>
    <col min="11018" max="11020" width="6.5703125" style="280" bestFit="1" customWidth="1"/>
    <col min="11021" max="11021" width="6.5703125" style="280" customWidth="1"/>
    <col min="11022" max="11024" width="6.5703125" style="280" bestFit="1" customWidth="1"/>
    <col min="11025" max="11025" width="4" style="280" bestFit="1" customWidth="1"/>
    <col min="11026" max="11026" width="3.5703125" style="280" bestFit="1" customWidth="1"/>
    <col min="11027" max="11027" width="4" style="280" bestFit="1" customWidth="1"/>
    <col min="11028" max="11028" width="5.5703125" style="280" bestFit="1" customWidth="1"/>
    <col min="11029" max="11029" width="4" style="280" bestFit="1" customWidth="1"/>
    <col min="11030" max="11030" width="5.5703125" style="280" bestFit="1" customWidth="1"/>
    <col min="11031" max="11031" width="0.7109375" style="280" customWidth="1"/>
    <col min="11032" max="11032" width="9.140625" style="280" bestFit="1" customWidth="1"/>
    <col min="11033" max="11033" width="0.85546875" style="280" customWidth="1"/>
    <col min="11034" max="11034" width="7.5703125" style="280" bestFit="1" customWidth="1"/>
    <col min="11035" max="11264" width="11.42578125" style="280"/>
    <col min="11265" max="11265" width="0.140625" style="280" customWidth="1"/>
    <col min="11266" max="11266" width="2.7109375" style="280" customWidth="1"/>
    <col min="11267" max="11267" width="15.42578125" style="280" customWidth="1"/>
    <col min="11268" max="11268" width="1.28515625" style="280" customWidth="1"/>
    <col min="11269" max="11269" width="71.42578125" style="280" customWidth="1"/>
    <col min="11270" max="11270" width="6.5703125" style="280" bestFit="1" customWidth="1"/>
    <col min="11271" max="11272" width="6.5703125" style="280" customWidth="1"/>
    <col min="11273" max="11273" width="4" style="280" bestFit="1" customWidth="1"/>
    <col min="11274" max="11276" width="6.5703125" style="280" bestFit="1" customWidth="1"/>
    <col min="11277" max="11277" width="6.5703125" style="280" customWidth="1"/>
    <col min="11278" max="11280" width="6.5703125" style="280" bestFit="1" customWidth="1"/>
    <col min="11281" max="11281" width="4" style="280" bestFit="1" customWidth="1"/>
    <col min="11282" max="11282" width="3.5703125" style="280" bestFit="1" customWidth="1"/>
    <col min="11283" max="11283" width="4" style="280" bestFit="1" customWidth="1"/>
    <col min="11284" max="11284" width="5.5703125" style="280" bestFit="1" customWidth="1"/>
    <col min="11285" max="11285" width="4" style="280" bestFit="1" customWidth="1"/>
    <col min="11286" max="11286" width="5.5703125" style="280" bestFit="1" customWidth="1"/>
    <col min="11287" max="11287" width="0.7109375" style="280" customWidth="1"/>
    <col min="11288" max="11288" width="9.140625" style="280" bestFit="1" customWidth="1"/>
    <col min="11289" max="11289" width="0.85546875" style="280" customWidth="1"/>
    <col min="11290" max="11290" width="7.5703125" style="280" bestFit="1" customWidth="1"/>
    <col min="11291" max="11520" width="11.42578125" style="280"/>
    <col min="11521" max="11521" width="0.140625" style="280" customWidth="1"/>
    <col min="11522" max="11522" width="2.7109375" style="280" customWidth="1"/>
    <col min="11523" max="11523" width="15.42578125" style="280" customWidth="1"/>
    <col min="11524" max="11524" width="1.28515625" style="280" customWidth="1"/>
    <col min="11525" max="11525" width="71.42578125" style="280" customWidth="1"/>
    <col min="11526" max="11526" width="6.5703125" style="280" bestFit="1" customWidth="1"/>
    <col min="11527" max="11528" width="6.5703125" style="280" customWidth="1"/>
    <col min="11529" max="11529" width="4" style="280" bestFit="1" customWidth="1"/>
    <col min="11530" max="11532" width="6.5703125" style="280" bestFit="1" customWidth="1"/>
    <col min="11533" max="11533" width="6.5703125" style="280" customWidth="1"/>
    <col min="11534" max="11536" width="6.5703125" style="280" bestFit="1" customWidth="1"/>
    <col min="11537" max="11537" width="4" style="280" bestFit="1" customWidth="1"/>
    <col min="11538" max="11538" width="3.5703125" style="280" bestFit="1" customWidth="1"/>
    <col min="11539" max="11539" width="4" style="280" bestFit="1" customWidth="1"/>
    <col min="11540" max="11540" width="5.5703125" style="280" bestFit="1" customWidth="1"/>
    <col min="11541" max="11541" width="4" style="280" bestFit="1" customWidth="1"/>
    <col min="11542" max="11542" width="5.5703125" style="280" bestFit="1" customWidth="1"/>
    <col min="11543" max="11543" width="0.7109375" style="280" customWidth="1"/>
    <col min="11544" max="11544" width="9.140625" style="280" bestFit="1" customWidth="1"/>
    <col min="11545" max="11545" width="0.85546875" style="280" customWidth="1"/>
    <col min="11546" max="11546" width="7.5703125" style="280" bestFit="1" customWidth="1"/>
    <col min="11547" max="11776" width="11.42578125" style="280"/>
    <col min="11777" max="11777" width="0.140625" style="280" customWidth="1"/>
    <col min="11778" max="11778" width="2.7109375" style="280" customWidth="1"/>
    <col min="11779" max="11779" width="15.42578125" style="280" customWidth="1"/>
    <col min="11780" max="11780" width="1.28515625" style="280" customWidth="1"/>
    <col min="11781" max="11781" width="71.42578125" style="280" customWidth="1"/>
    <col min="11782" max="11782" width="6.5703125" style="280" bestFit="1" customWidth="1"/>
    <col min="11783" max="11784" width="6.5703125" style="280" customWidth="1"/>
    <col min="11785" max="11785" width="4" style="280" bestFit="1" customWidth="1"/>
    <col min="11786" max="11788" width="6.5703125" style="280" bestFit="1" customWidth="1"/>
    <col min="11789" max="11789" width="6.5703125" style="280" customWidth="1"/>
    <col min="11790" max="11792" width="6.5703125" style="280" bestFit="1" customWidth="1"/>
    <col min="11793" max="11793" width="4" style="280" bestFit="1" customWidth="1"/>
    <col min="11794" max="11794" width="3.5703125" style="280" bestFit="1" customWidth="1"/>
    <col min="11795" max="11795" width="4" style="280" bestFit="1" customWidth="1"/>
    <col min="11796" max="11796" width="5.5703125" style="280" bestFit="1" customWidth="1"/>
    <col min="11797" max="11797" width="4" style="280" bestFit="1" customWidth="1"/>
    <col min="11798" max="11798" width="5.5703125" style="280" bestFit="1" customWidth="1"/>
    <col min="11799" max="11799" width="0.7109375" style="280" customWidth="1"/>
    <col min="11800" max="11800" width="9.140625" style="280" bestFit="1" customWidth="1"/>
    <col min="11801" max="11801" width="0.85546875" style="280" customWidth="1"/>
    <col min="11802" max="11802" width="7.5703125" style="280" bestFit="1" customWidth="1"/>
    <col min="11803" max="12032" width="11.42578125" style="280"/>
    <col min="12033" max="12033" width="0.140625" style="280" customWidth="1"/>
    <col min="12034" max="12034" width="2.7109375" style="280" customWidth="1"/>
    <col min="12035" max="12035" width="15.42578125" style="280" customWidth="1"/>
    <col min="12036" max="12036" width="1.28515625" style="280" customWidth="1"/>
    <col min="12037" max="12037" width="71.42578125" style="280" customWidth="1"/>
    <col min="12038" max="12038" width="6.5703125" style="280" bestFit="1" customWidth="1"/>
    <col min="12039" max="12040" width="6.5703125" style="280" customWidth="1"/>
    <col min="12041" max="12041" width="4" style="280" bestFit="1" customWidth="1"/>
    <col min="12042" max="12044" width="6.5703125" style="280" bestFit="1" customWidth="1"/>
    <col min="12045" max="12045" width="6.5703125" style="280" customWidth="1"/>
    <col min="12046" max="12048" width="6.5703125" style="280" bestFit="1" customWidth="1"/>
    <col min="12049" max="12049" width="4" style="280" bestFit="1" customWidth="1"/>
    <col min="12050" max="12050" width="3.5703125" style="280" bestFit="1" customWidth="1"/>
    <col min="12051" max="12051" width="4" style="280" bestFit="1" customWidth="1"/>
    <col min="12052" max="12052" width="5.5703125" style="280" bestFit="1" customWidth="1"/>
    <col min="12053" max="12053" width="4" style="280" bestFit="1" customWidth="1"/>
    <col min="12054" max="12054" width="5.5703125" style="280" bestFit="1" customWidth="1"/>
    <col min="12055" max="12055" width="0.7109375" style="280" customWidth="1"/>
    <col min="12056" max="12056" width="9.140625" style="280" bestFit="1" customWidth="1"/>
    <col min="12057" max="12057" width="0.85546875" style="280" customWidth="1"/>
    <col min="12058" max="12058" width="7.5703125" style="280" bestFit="1" customWidth="1"/>
    <col min="12059" max="12288" width="11.42578125" style="280"/>
    <col min="12289" max="12289" width="0.140625" style="280" customWidth="1"/>
    <col min="12290" max="12290" width="2.7109375" style="280" customWidth="1"/>
    <col min="12291" max="12291" width="15.42578125" style="280" customWidth="1"/>
    <col min="12292" max="12292" width="1.28515625" style="280" customWidth="1"/>
    <col min="12293" max="12293" width="71.42578125" style="280" customWidth="1"/>
    <col min="12294" max="12294" width="6.5703125" style="280" bestFit="1" customWidth="1"/>
    <col min="12295" max="12296" width="6.5703125" style="280" customWidth="1"/>
    <col min="12297" max="12297" width="4" style="280" bestFit="1" customWidth="1"/>
    <col min="12298" max="12300" width="6.5703125" style="280" bestFit="1" customWidth="1"/>
    <col min="12301" max="12301" width="6.5703125" style="280" customWidth="1"/>
    <col min="12302" max="12304" width="6.5703125" style="280" bestFit="1" customWidth="1"/>
    <col min="12305" max="12305" width="4" style="280" bestFit="1" customWidth="1"/>
    <col min="12306" max="12306" width="3.5703125" style="280" bestFit="1" customWidth="1"/>
    <col min="12307" max="12307" width="4" style="280" bestFit="1" customWidth="1"/>
    <col min="12308" max="12308" width="5.5703125" style="280" bestFit="1" customWidth="1"/>
    <col min="12309" max="12309" width="4" style="280" bestFit="1" customWidth="1"/>
    <col min="12310" max="12310" width="5.5703125" style="280" bestFit="1" customWidth="1"/>
    <col min="12311" max="12311" width="0.7109375" style="280" customWidth="1"/>
    <col min="12312" max="12312" width="9.140625" style="280" bestFit="1" customWidth="1"/>
    <col min="12313" max="12313" width="0.85546875" style="280" customWidth="1"/>
    <col min="12314" max="12314" width="7.5703125" style="280" bestFit="1" customWidth="1"/>
    <col min="12315" max="12544" width="11.42578125" style="280"/>
    <col min="12545" max="12545" width="0.140625" style="280" customWidth="1"/>
    <col min="12546" max="12546" width="2.7109375" style="280" customWidth="1"/>
    <col min="12547" max="12547" width="15.42578125" style="280" customWidth="1"/>
    <col min="12548" max="12548" width="1.28515625" style="280" customWidth="1"/>
    <col min="12549" max="12549" width="71.42578125" style="280" customWidth="1"/>
    <col min="12550" max="12550" width="6.5703125" style="280" bestFit="1" customWidth="1"/>
    <col min="12551" max="12552" width="6.5703125" style="280" customWidth="1"/>
    <col min="12553" max="12553" width="4" style="280" bestFit="1" customWidth="1"/>
    <col min="12554" max="12556" width="6.5703125" style="280" bestFit="1" customWidth="1"/>
    <col min="12557" max="12557" width="6.5703125" style="280" customWidth="1"/>
    <col min="12558" max="12560" width="6.5703125" style="280" bestFit="1" customWidth="1"/>
    <col min="12561" max="12561" width="4" style="280" bestFit="1" customWidth="1"/>
    <col min="12562" max="12562" width="3.5703125" style="280" bestFit="1" customWidth="1"/>
    <col min="12563" max="12563" width="4" style="280" bestFit="1" customWidth="1"/>
    <col min="12564" max="12564" width="5.5703125" style="280" bestFit="1" customWidth="1"/>
    <col min="12565" max="12565" width="4" style="280" bestFit="1" customWidth="1"/>
    <col min="12566" max="12566" width="5.5703125" style="280" bestFit="1" customWidth="1"/>
    <col min="12567" max="12567" width="0.7109375" style="280" customWidth="1"/>
    <col min="12568" max="12568" width="9.140625" style="280" bestFit="1" customWidth="1"/>
    <col min="12569" max="12569" width="0.85546875" style="280" customWidth="1"/>
    <col min="12570" max="12570" width="7.5703125" style="280" bestFit="1" customWidth="1"/>
    <col min="12571" max="12800" width="11.42578125" style="280"/>
    <col min="12801" max="12801" width="0.140625" style="280" customWidth="1"/>
    <col min="12802" max="12802" width="2.7109375" style="280" customWidth="1"/>
    <col min="12803" max="12803" width="15.42578125" style="280" customWidth="1"/>
    <col min="12804" max="12804" width="1.28515625" style="280" customWidth="1"/>
    <col min="12805" max="12805" width="71.42578125" style="280" customWidth="1"/>
    <col min="12806" max="12806" width="6.5703125" style="280" bestFit="1" customWidth="1"/>
    <col min="12807" max="12808" width="6.5703125" style="280" customWidth="1"/>
    <col min="12809" max="12809" width="4" style="280" bestFit="1" customWidth="1"/>
    <col min="12810" max="12812" width="6.5703125" style="280" bestFit="1" customWidth="1"/>
    <col min="12813" max="12813" width="6.5703125" style="280" customWidth="1"/>
    <col min="12814" max="12816" width="6.5703125" style="280" bestFit="1" customWidth="1"/>
    <col min="12817" max="12817" width="4" style="280" bestFit="1" customWidth="1"/>
    <col min="12818" max="12818" width="3.5703125" style="280" bestFit="1" customWidth="1"/>
    <col min="12819" max="12819" width="4" style="280" bestFit="1" customWidth="1"/>
    <col min="12820" max="12820" width="5.5703125" style="280" bestFit="1" customWidth="1"/>
    <col min="12821" max="12821" width="4" style="280" bestFit="1" customWidth="1"/>
    <col min="12822" max="12822" width="5.5703125" style="280" bestFit="1" customWidth="1"/>
    <col min="12823" max="12823" width="0.7109375" style="280" customWidth="1"/>
    <col min="12824" max="12824" width="9.140625" style="280" bestFit="1" customWidth="1"/>
    <col min="12825" max="12825" width="0.85546875" style="280" customWidth="1"/>
    <col min="12826" max="12826" width="7.5703125" style="280" bestFit="1" customWidth="1"/>
    <col min="12827" max="13056" width="11.42578125" style="280"/>
    <col min="13057" max="13057" width="0.140625" style="280" customWidth="1"/>
    <col min="13058" max="13058" width="2.7109375" style="280" customWidth="1"/>
    <col min="13059" max="13059" width="15.42578125" style="280" customWidth="1"/>
    <col min="13060" max="13060" width="1.28515625" style="280" customWidth="1"/>
    <col min="13061" max="13061" width="71.42578125" style="280" customWidth="1"/>
    <col min="13062" max="13062" width="6.5703125" style="280" bestFit="1" customWidth="1"/>
    <col min="13063" max="13064" width="6.5703125" style="280" customWidth="1"/>
    <col min="13065" max="13065" width="4" style="280" bestFit="1" customWidth="1"/>
    <col min="13066" max="13068" width="6.5703125" style="280" bestFit="1" customWidth="1"/>
    <col min="13069" max="13069" width="6.5703125" style="280" customWidth="1"/>
    <col min="13070" max="13072" width="6.5703125" style="280" bestFit="1" customWidth="1"/>
    <col min="13073" max="13073" width="4" style="280" bestFit="1" customWidth="1"/>
    <col min="13074" max="13074" width="3.5703125" style="280" bestFit="1" customWidth="1"/>
    <col min="13075" max="13075" width="4" style="280" bestFit="1" customWidth="1"/>
    <col min="13076" max="13076" width="5.5703125" style="280" bestFit="1" customWidth="1"/>
    <col min="13077" max="13077" width="4" style="280" bestFit="1" customWidth="1"/>
    <col min="13078" max="13078" width="5.5703125" style="280" bestFit="1" customWidth="1"/>
    <col min="13079" max="13079" width="0.7109375" style="280" customWidth="1"/>
    <col min="13080" max="13080" width="9.140625" style="280" bestFit="1" customWidth="1"/>
    <col min="13081" max="13081" width="0.85546875" style="280" customWidth="1"/>
    <col min="13082" max="13082" width="7.5703125" style="280" bestFit="1" customWidth="1"/>
    <col min="13083" max="13312" width="11.42578125" style="280"/>
    <col min="13313" max="13313" width="0.140625" style="280" customWidth="1"/>
    <col min="13314" max="13314" width="2.7109375" style="280" customWidth="1"/>
    <col min="13315" max="13315" width="15.42578125" style="280" customWidth="1"/>
    <col min="13316" max="13316" width="1.28515625" style="280" customWidth="1"/>
    <col min="13317" max="13317" width="71.42578125" style="280" customWidth="1"/>
    <col min="13318" max="13318" width="6.5703125" style="280" bestFit="1" customWidth="1"/>
    <col min="13319" max="13320" width="6.5703125" style="280" customWidth="1"/>
    <col min="13321" max="13321" width="4" style="280" bestFit="1" customWidth="1"/>
    <col min="13322" max="13324" width="6.5703125" style="280" bestFit="1" customWidth="1"/>
    <col min="13325" max="13325" width="6.5703125" style="280" customWidth="1"/>
    <col min="13326" max="13328" width="6.5703125" style="280" bestFit="1" customWidth="1"/>
    <col min="13329" max="13329" width="4" style="280" bestFit="1" customWidth="1"/>
    <col min="13330" max="13330" width="3.5703125" style="280" bestFit="1" customWidth="1"/>
    <col min="13331" max="13331" width="4" style="280" bestFit="1" customWidth="1"/>
    <col min="13332" max="13332" width="5.5703125" style="280" bestFit="1" customWidth="1"/>
    <col min="13333" max="13333" width="4" style="280" bestFit="1" customWidth="1"/>
    <col min="13334" max="13334" width="5.5703125" style="280" bestFit="1" customWidth="1"/>
    <col min="13335" max="13335" width="0.7109375" style="280" customWidth="1"/>
    <col min="13336" max="13336" width="9.140625" style="280" bestFit="1" customWidth="1"/>
    <col min="13337" max="13337" width="0.85546875" style="280" customWidth="1"/>
    <col min="13338" max="13338" width="7.5703125" style="280" bestFit="1" customWidth="1"/>
    <col min="13339" max="13568" width="11.42578125" style="280"/>
    <col min="13569" max="13569" width="0.140625" style="280" customWidth="1"/>
    <col min="13570" max="13570" width="2.7109375" style="280" customWidth="1"/>
    <col min="13571" max="13571" width="15.42578125" style="280" customWidth="1"/>
    <col min="13572" max="13572" width="1.28515625" style="280" customWidth="1"/>
    <col min="13573" max="13573" width="71.42578125" style="280" customWidth="1"/>
    <col min="13574" max="13574" width="6.5703125" style="280" bestFit="1" customWidth="1"/>
    <col min="13575" max="13576" width="6.5703125" style="280" customWidth="1"/>
    <col min="13577" max="13577" width="4" style="280" bestFit="1" customWidth="1"/>
    <col min="13578" max="13580" width="6.5703125" style="280" bestFit="1" customWidth="1"/>
    <col min="13581" max="13581" width="6.5703125" style="280" customWidth="1"/>
    <col min="13582" max="13584" width="6.5703125" style="280" bestFit="1" customWidth="1"/>
    <col min="13585" max="13585" width="4" style="280" bestFit="1" customWidth="1"/>
    <col min="13586" max="13586" width="3.5703125" style="280" bestFit="1" customWidth="1"/>
    <col min="13587" max="13587" width="4" style="280" bestFit="1" customWidth="1"/>
    <col min="13588" max="13588" width="5.5703125" style="280" bestFit="1" customWidth="1"/>
    <col min="13589" max="13589" width="4" style="280" bestFit="1" customWidth="1"/>
    <col min="13590" max="13590" width="5.5703125" style="280" bestFit="1" customWidth="1"/>
    <col min="13591" max="13591" width="0.7109375" style="280" customWidth="1"/>
    <col min="13592" max="13592" width="9.140625" style="280" bestFit="1" customWidth="1"/>
    <col min="13593" max="13593" width="0.85546875" style="280" customWidth="1"/>
    <col min="13594" max="13594" width="7.5703125" style="280" bestFit="1" customWidth="1"/>
    <col min="13595" max="13824" width="11.42578125" style="280"/>
    <col min="13825" max="13825" width="0.140625" style="280" customWidth="1"/>
    <col min="13826" max="13826" width="2.7109375" style="280" customWidth="1"/>
    <col min="13827" max="13827" width="15.42578125" style="280" customWidth="1"/>
    <col min="13828" max="13828" width="1.28515625" style="280" customWidth="1"/>
    <col min="13829" max="13829" width="71.42578125" style="280" customWidth="1"/>
    <col min="13830" max="13830" width="6.5703125" style="280" bestFit="1" customWidth="1"/>
    <col min="13831" max="13832" width="6.5703125" style="280" customWidth="1"/>
    <col min="13833" max="13833" width="4" style="280" bestFit="1" customWidth="1"/>
    <col min="13834" max="13836" width="6.5703125" style="280" bestFit="1" customWidth="1"/>
    <col min="13837" max="13837" width="6.5703125" style="280" customWidth="1"/>
    <col min="13838" max="13840" width="6.5703125" style="280" bestFit="1" customWidth="1"/>
    <col min="13841" max="13841" width="4" style="280" bestFit="1" customWidth="1"/>
    <col min="13842" max="13842" width="3.5703125" style="280" bestFit="1" customWidth="1"/>
    <col min="13843" max="13843" width="4" style="280" bestFit="1" customWidth="1"/>
    <col min="13844" max="13844" width="5.5703125" style="280" bestFit="1" customWidth="1"/>
    <col min="13845" max="13845" width="4" style="280" bestFit="1" customWidth="1"/>
    <col min="13846" max="13846" width="5.5703125" style="280" bestFit="1" customWidth="1"/>
    <col min="13847" max="13847" width="0.7109375" style="280" customWidth="1"/>
    <col min="13848" max="13848" width="9.140625" style="280" bestFit="1" customWidth="1"/>
    <col min="13849" max="13849" width="0.85546875" style="280" customWidth="1"/>
    <col min="13850" max="13850" width="7.5703125" style="280" bestFit="1" customWidth="1"/>
    <col min="13851" max="14080" width="11.42578125" style="280"/>
    <col min="14081" max="14081" width="0.140625" style="280" customWidth="1"/>
    <col min="14082" max="14082" width="2.7109375" style="280" customWidth="1"/>
    <col min="14083" max="14083" width="15.42578125" style="280" customWidth="1"/>
    <col min="14084" max="14084" width="1.28515625" style="280" customWidth="1"/>
    <col min="14085" max="14085" width="71.42578125" style="280" customWidth="1"/>
    <col min="14086" max="14086" width="6.5703125" style="280" bestFit="1" customWidth="1"/>
    <col min="14087" max="14088" width="6.5703125" style="280" customWidth="1"/>
    <col min="14089" max="14089" width="4" style="280" bestFit="1" customWidth="1"/>
    <col min="14090" max="14092" width="6.5703125" style="280" bestFit="1" customWidth="1"/>
    <col min="14093" max="14093" width="6.5703125" style="280" customWidth="1"/>
    <col min="14094" max="14096" width="6.5703125" style="280" bestFit="1" customWidth="1"/>
    <col min="14097" max="14097" width="4" style="280" bestFit="1" customWidth="1"/>
    <col min="14098" max="14098" width="3.5703125" style="280" bestFit="1" customWidth="1"/>
    <col min="14099" max="14099" width="4" style="280" bestFit="1" customWidth="1"/>
    <col min="14100" max="14100" width="5.5703125" style="280" bestFit="1" customWidth="1"/>
    <col min="14101" max="14101" width="4" style="280" bestFit="1" customWidth="1"/>
    <col min="14102" max="14102" width="5.5703125" style="280" bestFit="1" customWidth="1"/>
    <col min="14103" max="14103" width="0.7109375" style="280" customWidth="1"/>
    <col min="14104" max="14104" width="9.140625" style="280" bestFit="1" customWidth="1"/>
    <col min="14105" max="14105" width="0.85546875" style="280" customWidth="1"/>
    <col min="14106" max="14106" width="7.5703125" style="280" bestFit="1" customWidth="1"/>
    <col min="14107" max="14336" width="11.42578125" style="280"/>
    <col min="14337" max="14337" width="0.140625" style="280" customWidth="1"/>
    <col min="14338" max="14338" width="2.7109375" style="280" customWidth="1"/>
    <col min="14339" max="14339" width="15.42578125" style="280" customWidth="1"/>
    <col min="14340" max="14340" width="1.28515625" style="280" customWidth="1"/>
    <col min="14341" max="14341" width="71.42578125" style="280" customWidth="1"/>
    <col min="14342" max="14342" width="6.5703125" style="280" bestFit="1" customWidth="1"/>
    <col min="14343" max="14344" width="6.5703125" style="280" customWidth="1"/>
    <col min="14345" max="14345" width="4" style="280" bestFit="1" customWidth="1"/>
    <col min="14346" max="14348" width="6.5703125" style="280" bestFit="1" customWidth="1"/>
    <col min="14349" max="14349" width="6.5703125" style="280" customWidth="1"/>
    <col min="14350" max="14352" width="6.5703125" style="280" bestFit="1" customWidth="1"/>
    <col min="14353" max="14353" width="4" style="280" bestFit="1" customWidth="1"/>
    <col min="14354" max="14354" width="3.5703125" style="280" bestFit="1" customWidth="1"/>
    <col min="14355" max="14355" width="4" style="280" bestFit="1" customWidth="1"/>
    <col min="14356" max="14356" width="5.5703125" style="280" bestFit="1" customWidth="1"/>
    <col min="14357" max="14357" width="4" style="280" bestFit="1" customWidth="1"/>
    <col min="14358" max="14358" width="5.5703125" style="280" bestFit="1" customWidth="1"/>
    <col min="14359" max="14359" width="0.7109375" style="280" customWidth="1"/>
    <col min="14360" max="14360" width="9.140625" style="280" bestFit="1" customWidth="1"/>
    <col min="14361" max="14361" width="0.85546875" style="280" customWidth="1"/>
    <col min="14362" max="14362" width="7.5703125" style="280" bestFit="1" customWidth="1"/>
    <col min="14363" max="14592" width="11.42578125" style="280"/>
    <col min="14593" max="14593" width="0.140625" style="280" customWidth="1"/>
    <col min="14594" max="14594" width="2.7109375" style="280" customWidth="1"/>
    <col min="14595" max="14595" width="15.42578125" style="280" customWidth="1"/>
    <col min="14596" max="14596" width="1.28515625" style="280" customWidth="1"/>
    <col min="14597" max="14597" width="71.42578125" style="280" customWidth="1"/>
    <col min="14598" max="14598" width="6.5703125" style="280" bestFit="1" customWidth="1"/>
    <col min="14599" max="14600" width="6.5703125" style="280" customWidth="1"/>
    <col min="14601" max="14601" width="4" style="280" bestFit="1" customWidth="1"/>
    <col min="14602" max="14604" width="6.5703125" style="280" bestFit="1" customWidth="1"/>
    <col min="14605" max="14605" width="6.5703125" style="280" customWidth="1"/>
    <col min="14606" max="14608" width="6.5703125" style="280" bestFit="1" customWidth="1"/>
    <col min="14609" max="14609" width="4" style="280" bestFit="1" customWidth="1"/>
    <col min="14610" max="14610" width="3.5703125" style="280" bestFit="1" customWidth="1"/>
    <col min="14611" max="14611" width="4" style="280" bestFit="1" customWidth="1"/>
    <col min="14612" max="14612" width="5.5703125" style="280" bestFit="1" customWidth="1"/>
    <col min="14613" max="14613" width="4" style="280" bestFit="1" customWidth="1"/>
    <col min="14614" max="14614" width="5.5703125" style="280" bestFit="1" customWidth="1"/>
    <col min="14615" max="14615" width="0.7109375" style="280" customWidth="1"/>
    <col min="14616" max="14616" width="9.140625" style="280" bestFit="1" customWidth="1"/>
    <col min="14617" max="14617" width="0.85546875" style="280" customWidth="1"/>
    <col min="14618" max="14618" width="7.5703125" style="280" bestFit="1" customWidth="1"/>
    <col min="14619" max="14848" width="11.42578125" style="280"/>
    <col min="14849" max="14849" width="0.140625" style="280" customWidth="1"/>
    <col min="14850" max="14850" width="2.7109375" style="280" customWidth="1"/>
    <col min="14851" max="14851" width="15.42578125" style="280" customWidth="1"/>
    <col min="14852" max="14852" width="1.28515625" style="280" customWidth="1"/>
    <col min="14853" max="14853" width="71.42578125" style="280" customWidth="1"/>
    <col min="14854" max="14854" width="6.5703125" style="280" bestFit="1" customWidth="1"/>
    <col min="14855" max="14856" width="6.5703125" style="280" customWidth="1"/>
    <col min="14857" max="14857" width="4" style="280" bestFit="1" customWidth="1"/>
    <col min="14858" max="14860" width="6.5703125" style="280" bestFit="1" customWidth="1"/>
    <col min="14861" max="14861" width="6.5703125" style="280" customWidth="1"/>
    <col min="14862" max="14864" width="6.5703125" style="280" bestFit="1" customWidth="1"/>
    <col min="14865" max="14865" width="4" style="280" bestFit="1" customWidth="1"/>
    <col min="14866" max="14866" width="3.5703125" style="280" bestFit="1" customWidth="1"/>
    <col min="14867" max="14867" width="4" style="280" bestFit="1" customWidth="1"/>
    <col min="14868" max="14868" width="5.5703125" style="280" bestFit="1" customWidth="1"/>
    <col min="14869" max="14869" width="4" style="280" bestFit="1" customWidth="1"/>
    <col min="14870" max="14870" width="5.5703125" style="280" bestFit="1" customWidth="1"/>
    <col min="14871" max="14871" width="0.7109375" style="280" customWidth="1"/>
    <col min="14872" max="14872" width="9.140625" style="280" bestFit="1" customWidth="1"/>
    <col min="14873" max="14873" width="0.85546875" style="280" customWidth="1"/>
    <col min="14874" max="14874" width="7.5703125" style="280" bestFit="1" customWidth="1"/>
    <col min="14875" max="15104" width="11.42578125" style="280"/>
    <col min="15105" max="15105" width="0.140625" style="280" customWidth="1"/>
    <col min="15106" max="15106" width="2.7109375" style="280" customWidth="1"/>
    <col min="15107" max="15107" width="15.42578125" style="280" customWidth="1"/>
    <col min="15108" max="15108" width="1.28515625" style="280" customWidth="1"/>
    <col min="15109" max="15109" width="71.42578125" style="280" customWidth="1"/>
    <col min="15110" max="15110" width="6.5703125" style="280" bestFit="1" customWidth="1"/>
    <col min="15111" max="15112" width="6.5703125" style="280" customWidth="1"/>
    <col min="15113" max="15113" width="4" style="280" bestFit="1" customWidth="1"/>
    <col min="15114" max="15116" width="6.5703125" style="280" bestFit="1" customWidth="1"/>
    <col min="15117" max="15117" width="6.5703125" style="280" customWidth="1"/>
    <col min="15118" max="15120" width="6.5703125" style="280" bestFit="1" customWidth="1"/>
    <col min="15121" max="15121" width="4" style="280" bestFit="1" customWidth="1"/>
    <col min="15122" max="15122" width="3.5703125" style="280" bestFit="1" customWidth="1"/>
    <col min="15123" max="15123" width="4" style="280" bestFit="1" customWidth="1"/>
    <col min="15124" max="15124" width="5.5703125" style="280" bestFit="1" customWidth="1"/>
    <col min="15125" max="15125" width="4" style="280" bestFit="1" customWidth="1"/>
    <col min="15126" max="15126" width="5.5703125" style="280" bestFit="1" customWidth="1"/>
    <col min="15127" max="15127" width="0.7109375" style="280" customWidth="1"/>
    <col min="15128" max="15128" width="9.140625" style="280" bestFit="1" customWidth="1"/>
    <col min="15129" max="15129" width="0.85546875" style="280" customWidth="1"/>
    <col min="15130" max="15130" width="7.5703125" style="280" bestFit="1" customWidth="1"/>
    <col min="15131" max="15360" width="11.42578125" style="280"/>
    <col min="15361" max="15361" width="0.140625" style="280" customWidth="1"/>
    <col min="15362" max="15362" width="2.7109375" style="280" customWidth="1"/>
    <col min="15363" max="15363" width="15.42578125" style="280" customWidth="1"/>
    <col min="15364" max="15364" width="1.28515625" style="280" customWidth="1"/>
    <col min="15365" max="15365" width="71.42578125" style="280" customWidth="1"/>
    <col min="15366" max="15366" width="6.5703125" style="280" bestFit="1" customWidth="1"/>
    <col min="15367" max="15368" width="6.5703125" style="280" customWidth="1"/>
    <col min="15369" max="15369" width="4" style="280" bestFit="1" customWidth="1"/>
    <col min="15370" max="15372" width="6.5703125" style="280" bestFit="1" customWidth="1"/>
    <col min="15373" max="15373" width="6.5703125" style="280" customWidth="1"/>
    <col min="15374" max="15376" width="6.5703125" style="280" bestFit="1" customWidth="1"/>
    <col min="15377" max="15377" width="4" style="280" bestFit="1" customWidth="1"/>
    <col min="15378" max="15378" width="3.5703125" style="280" bestFit="1" customWidth="1"/>
    <col min="15379" max="15379" width="4" style="280" bestFit="1" customWidth="1"/>
    <col min="15380" max="15380" width="5.5703125" style="280" bestFit="1" customWidth="1"/>
    <col min="15381" max="15381" width="4" style="280" bestFit="1" customWidth="1"/>
    <col min="15382" max="15382" width="5.5703125" style="280" bestFit="1" customWidth="1"/>
    <col min="15383" max="15383" width="0.7109375" style="280" customWidth="1"/>
    <col min="15384" max="15384" width="9.140625" style="280" bestFit="1" customWidth="1"/>
    <col min="15385" max="15385" width="0.85546875" style="280" customWidth="1"/>
    <col min="15386" max="15386" width="7.5703125" style="280" bestFit="1" customWidth="1"/>
    <col min="15387" max="15616" width="11.42578125" style="280"/>
    <col min="15617" max="15617" width="0.140625" style="280" customWidth="1"/>
    <col min="15618" max="15618" width="2.7109375" style="280" customWidth="1"/>
    <col min="15619" max="15619" width="15.42578125" style="280" customWidth="1"/>
    <col min="15620" max="15620" width="1.28515625" style="280" customWidth="1"/>
    <col min="15621" max="15621" width="71.42578125" style="280" customWidth="1"/>
    <col min="15622" max="15622" width="6.5703125" style="280" bestFit="1" customWidth="1"/>
    <col min="15623" max="15624" width="6.5703125" style="280" customWidth="1"/>
    <col min="15625" max="15625" width="4" style="280" bestFit="1" customWidth="1"/>
    <col min="15626" max="15628" width="6.5703125" style="280" bestFit="1" customWidth="1"/>
    <col min="15629" max="15629" width="6.5703125" style="280" customWidth="1"/>
    <col min="15630" max="15632" width="6.5703125" style="280" bestFit="1" customWidth="1"/>
    <col min="15633" max="15633" width="4" style="280" bestFit="1" customWidth="1"/>
    <col min="15634" max="15634" width="3.5703125" style="280" bestFit="1" customWidth="1"/>
    <col min="15635" max="15635" width="4" style="280" bestFit="1" customWidth="1"/>
    <col min="15636" max="15636" width="5.5703125" style="280" bestFit="1" customWidth="1"/>
    <col min="15637" max="15637" width="4" style="280" bestFit="1" customWidth="1"/>
    <col min="15638" max="15638" width="5.5703125" style="280" bestFit="1" customWidth="1"/>
    <col min="15639" max="15639" width="0.7109375" style="280" customWidth="1"/>
    <col min="15640" max="15640" width="9.140625" style="280" bestFit="1" customWidth="1"/>
    <col min="15641" max="15641" width="0.85546875" style="280" customWidth="1"/>
    <col min="15642" max="15642" width="7.5703125" style="280" bestFit="1" customWidth="1"/>
    <col min="15643" max="15872" width="11.42578125" style="280"/>
    <col min="15873" max="15873" width="0.140625" style="280" customWidth="1"/>
    <col min="15874" max="15874" width="2.7109375" style="280" customWidth="1"/>
    <col min="15875" max="15875" width="15.42578125" style="280" customWidth="1"/>
    <col min="15876" max="15876" width="1.28515625" style="280" customWidth="1"/>
    <col min="15877" max="15877" width="71.42578125" style="280" customWidth="1"/>
    <col min="15878" max="15878" width="6.5703125" style="280" bestFit="1" customWidth="1"/>
    <col min="15879" max="15880" width="6.5703125" style="280" customWidth="1"/>
    <col min="15881" max="15881" width="4" style="280" bestFit="1" customWidth="1"/>
    <col min="15882" max="15884" width="6.5703125" style="280" bestFit="1" customWidth="1"/>
    <col min="15885" max="15885" width="6.5703125" style="280" customWidth="1"/>
    <col min="15886" max="15888" width="6.5703125" style="280" bestFit="1" customWidth="1"/>
    <col min="15889" max="15889" width="4" style="280" bestFit="1" customWidth="1"/>
    <col min="15890" max="15890" width="3.5703125" style="280" bestFit="1" customWidth="1"/>
    <col min="15891" max="15891" width="4" style="280" bestFit="1" customWidth="1"/>
    <col min="15892" max="15892" width="5.5703125" style="280" bestFit="1" customWidth="1"/>
    <col min="15893" max="15893" width="4" style="280" bestFit="1" customWidth="1"/>
    <col min="15894" max="15894" width="5.5703125" style="280" bestFit="1" customWidth="1"/>
    <col min="15895" max="15895" width="0.7109375" style="280" customWidth="1"/>
    <col min="15896" max="15896" width="9.140625" style="280" bestFit="1" customWidth="1"/>
    <col min="15897" max="15897" width="0.85546875" style="280" customWidth="1"/>
    <col min="15898" max="15898" width="7.5703125" style="280" bestFit="1" customWidth="1"/>
    <col min="15899" max="16128" width="11.42578125" style="280"/>
    <col min="16129" max="16129" width="0.140625" style="280" customWidth="1"/>
    <col min="16130" max="16130" width="2.7109375" style="280" customWidth="1"/>
    <col min="16131" max="16131" width="15.42578125" style="280" customWidth="1"/>
    <col min="16132" max="16132" width="1.28515625" style="280" customWidth="1"/>
    <col min="16133" max="16133" width="71.42578125" style="280" customWidth="1"/>
    <col min="16134" max="16134" width="6.5703125" style="280" bestFit="1" customWidth="1"/>
    <col min="16135" max="16136" width="6.5703125" style="280" customWidth="1"/>
    <col min="16137" max="16137" width="4" style="280" bestFit="1" customWidth="1"/>
    <col min="16138" max="16140" width="6.5703125" style="280" bestFit="1" customWidth="1"/>
    <col min="16141" max="16141" width="6.5703125" style="280" customWidth="1"/>
    <col min="16142" max="16144" width="6.5703125" style="280" bestFit="1" customWidth="1"/>
    <col min="16145" max="16145" width="4" style="280" bestFit="1" customWidth="1"/>
    <col min="16146" max="16146" width="3.5703125" style="280" bestFit="1" customWidth="1"/>
    <col min="16147" max="16147" width="4" style="280" bestFit="1" customWidth="1"/>
    <col min="16148" max="16148" width="5.5703125" style="280" bestFit="1" customWidth="1"/>
    <col min="16149" max="16149" width="4" style="280" bestFit="1" customWidth="1"/>
    <col min="16150" max="16150" width="5.5703125" style="280" bestFit="1" customWidth="1"/>
    <col min="16151" max="16151" width="0.7109375" style="280" customWidth="1"/>
    <col min="16152" max="16152" width="9.140625" style="280" bestFit="1" customWidth="1"/>
    <col min="16153" max="16153" width="0.85546875" style="280" customWidth="1"/>
    <col min="16154" max="16154" width="7.5703125" style="280" bestFit="1" customWidth="1"/>
    <col min="16155" max="16384" width="11.42578125" style="280"/>
  </cols>
  <sheetData>
    <row r="1" spans="3:5" ht="0.75" customHeight="1"/>
    <row r="2" spans="3:5" ht="21" customHeight="1">
      <c r="E2" s="565" t="s">
        <v>50</v>
      </c>
    </row>
    <row r="3" spans="3:5" ht="15" customHeight="1">
      <c r="E3" s="565" t="s">
        <v>176</v>
      </c>
    </row>
    <row r="4" spans="3:5" ht="20.25" customHeight="1">
      <c r="C4" s="6" t="str">
        <f>Indice!C4</f>
        <v>Producción de energía eléctrica</v>
      </c>
    </row>
    <row r="5" spans="3:5" ht="12.75" customHeight="1"/>
    <row r="6" spans="3:5" ht="13.5" customHeight="1"/>
    <row r="7" spans="3:5" ht="12.75" customHeight="1">
      <c r="C7" s="1125" t="s">
        <v>638</v>
      </c>
      <c r="E7" s="817"/>
    </row>
    <row r="8" spans="3:5" ht="12.75" customHeight="1">
      <c r="C8" s="1125"/>
      <c r="E8" s="817"/>
    </row>
    <row r="9" spans="3:5" ht="12.75" customHeight="1">
      <c r="C9" s="1125"/>
      <c r="E9" s="817"/>
    </row>
    <row r="10" spans="3:5" ht="12.75" customHeight="1">
      <c r="C10" s="494" t="s">
        <v>1</v>
      </c>
      <c r="E10" s="817"/>
    </row>
    <row r="11" spans="3:5" ht="12.75" customHeight="1">
      <c r="C11" s="1056"/>
      <c r="E11" s="817"/>
    </row>
    <row r="12" spans="3:5" ht="12.75" customHeight="1">
      <c r="E12" s="817"/>
    </row>
    <row r="13" spans="3:5" ht="12.75" customHeight="1">
      <c r="E13" s="817"/>
    </row>
    <row r="14" spans="3:5" ht="12.75" customHeight="1">
      <c r="E14" s="817"/>
    </row>
    <row r="15" spans="3:5" ht="12.75" customHeight="1">
      <c r="E15" s="817"/>
    </row>
    <row r="16" spans="3:5" ht="12.75" customHeight="1">
      <c r="E16" s="817"/>
    </row>
    <row r="17" spans="3:5" ht="12.75" customHeight="1">
      <c r="C17" s="571"/>
      <c r="D17" s="571"/>
      <c r="E17" s="818"/>
    </row>
    <row r="18" spans="3:5" ht="12.75" customHeight="1">
      <c r="E18" s="817"/>
    </row>
    <row r="19" spans="3:5" ht="12.75" customHeight="1">
      <c r="E19" s="817"/>
    </row>
    <row r="20" spans="3:5" ht="12.75" customHeight="1">
      <c r="E20" s="817"/>
    </row>
    <row r="21" spans="3:5" ht="12.75" customHeight="1">
      <c r="E21" s="817"/>
    </row>
    <row r="22" spans="3:5" ht="12.75" customHeight="1">
      <c r="E22" s="817"/>
    </row>
    <row r="23" spans="3:5" ht="12.75" customHeight="1">
      <c r="E23" s="817"/>
    </row>
    <row r="24" spans="3:5" ht="12.75" customHeight="1">
      <c r="E24" s="817"/>
    </row>
    <row r="25" spans="3:5" ht="12.75" customHeight="1">
      <c r="E25" s="214"/>
    </row>
    <row r="26" spans="3:5" ht="12.75" customHeight="1">
      <c r="E26" s="214"/>
    </row>
    <row r="27" spans="3:5">
      <c r="E27" s="214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1">
    <pageSetUpPr autoPageBreaks="0"/>
  </sheetPr>
  <dimension ref="C1:E25"/>
  <sheetViews>
    <sheetView showGridLines="0" showRowColHeaders="0" showOutlineSymbols="0" zoomScaleNormal="100" workbookViewId="0"/>
  </sheetViews>
  <sheetFormatPr baseColWidth="10" defaultRowHeight="11.25"/>
  <cols>
    <col min="1" max="1" width="0.140625" style="572" customWidth="1"/>
    <col min="2" max="2" width="2.7109375" style="572" customWidth="1"/>
    <col min="3" max="3" width="23.7109375" style="572" customWidth="1"/>
    <col min="4" max="4" width="1.28515625" style="572" customWidth="1"/>
    <col min="5" max="5" width="105.7109375" style="572" customWidth="1"/>
    <col min="6" max="256" width="11.42578125" style="572"/>
    <col min="257" max="257" width="0.140625" style="572" customWidth="1"/>
    <col min="258" max="258" width="2.7109375" style="572" customWidth="1"/>
    <col min="259" max="259" width="15.42578125" style="572" customWidth="1"/>
    <col min="260" max="260" width="1.28515625" style="572" customWidth="1"/>
    <col min="261" max="261" width="71.42578125" style="572" customWidth="1"/>
    <col min="262" max="266" width="4.7109375" style="572" customWidth="1"/>
    <col min="267" max="270" width="5.5703125" style="572" customWidth="1"/>
    <col min="271" max="271" width="4.7109375" style="572" customWidth="1"/>
    <col min="272" max="272" width="5.5703125" style="572" customWidth="1"/>
    <col min="273" max="279" width="4.7109375" style="572" customWidth="1"/>
    <col min="280" max="280" width="6.5703125" style="572" customWidth="1"/>
    <col min="281" max="281" width="5.5703125" style="572" customWidth="1"/>
    <col min="282" max="283" width="1.85546875" style="572" customWidth="1"/>
    <col min="284" max="285" width="15.5703125" style="572" customWidth="1"/>
    <col min="286" max="286" width="1.85546875" style="572" customWidth="1"/>
    <col min="287" max="287" width="1.7109375" style="572" customWidth="1"/>
    <col min="288" max="288" width="1.85546875" style="572" customWidth="1"/>
    <col min="289" max="292" width="12.140625" style="572" customWidth="1"/>
    <col min="293" max="293" width="1.85546875" style="572" customWidth="1"/>
    <col min="294" max="295" width="1.42578125" style="572" customWidth="1"/>
    <col min="296" max="296" width="11.42578125" style="572"/>
    <col min="297" max="299" width="18.7109375" style="572" customWidth="1"/>
    <col min="300" max="512" width="11.42578125" style="572"/>
    <col min="513" max="513" width="0.140625" style="572" customWidth="1"/>
    <col min="514" max="514" width="2.7109375" style="572" customWidth="1"/>
    <col min="515" max="515" width="15.42578125" style="572" customWidth="1"/>
    <col min="516" max="516" width="1.28515625" style="572" customWidth="1"/>
    <col min="517" max="517" width="71.42578125" style="572" customWidth="1"/>
    <col min="518" max="522" width="4.7109375" style="572" customWidth="1"/>
    <col min="523" max="526" width="5.5703125" style="572" customWidth="1"/>
    <col min="527" max="527" width="4.7109375" style="572" customWidth="1"/>
    <col min="528" max="528" width="5.5703125" style="572" customWidth="1"/>
    <col min="529" max="535" width="4.7109375" style="572" customWidth="1"/>
    <col min="536" max="536" width="6.5703125" style="572" customWidth="1"/>
    <col min="537" max="537" width="5.5703125" style="572" customWidth="1"/>
    <col min="538" max="539" width="1.85546875" style="572" customWidth="1"/>
    <col min="540" max="541" width="15.5703125" style="572" customWidth="1"/>
    <col min="542" max="542" width="1.85546875" style="572" customWidth="1"/>
    <col min="543" max="543" width="1.7109375" style="572" customWidth="1"/>
    <col min="544" max="544" width="1.85546875" style="572" customWidth="1"/>
    <col min="545" max="548" width="12.140625" style="572" customWidth="1"/>
    <col min="549" max="549" width="1.85546875" style="572" customWidth="1"/>
    <col min="550" max="551" width="1.42578125" style="572" customWidth="1"/>
    <col min="552" max="552" width="11.42578125" style="572"/>
    <col min="553" max="555" width="18.7109375" style="572" customWidth="1"/>
    <col min="556" max="768" width="11.42578125" style="572"/>
    <col min="769" max="769" width="0.140625" style="572" customWidth="1"/>
    <col min="770" max="770" width="2.7109375" style="572" customWidth="1"/>
    <col min="771" max="771" width="15.42578125" style="572" customWidth="1"/>
    <col min="772" max="772" width="1.28515625" style="572" customWidth="1"/>
    <col min="773" max="773" width="71.42578125" style="572" customWidth="1"/>
    <col min="774" max="778" width="4.7109375" style="572" customWidth="1"/>
    <col min="779" max="782" width="5.5703125" style="572" customWidth="1"/>
    <col min="783" max="783" width="4.7109375" style="572" customWidth="1"/>
    <col min="784" max="784" width="5.5703125" style="572" customWidth="1"/>
    <col min="785" max="791" width="4.7109375" style="572" customWidth="1"/>
    <col min="792" max="792" width="6.5703125" style="572" customWidth="1"/>
    <col min="793" max="793" width="5.5703125" style="572" customWidth="1"/>
    <col min="794" max="795" width="1.85546875" style="572" customWidth="1"/>
    <col min="796" max="797" width="15.5703125" style="572" customWidth="1"/>
    <col min="798" max="798" width="1.85546875" style="572" customWidth="1"/>
    <col min="799" max="799" width="1.7109375" style="572" customWidth="1"/>
    <col min="800" max="800" width="1.85546875" style="572" customWidth="1"/>
    <col min="801" max="804" width="12.140625" style="572" customWidth="1"/>
    <col min="805" max="805" width="1.85546875" style="572" customWidth="1"/>
    <col min="806" max="807" width="1.42578125" style="572" customWidth="1"/>
    <col min="808" max="808" width="11.42578125" style="572"/>
    <col min="809" max="811" width="18.7109375" style="572" customWidth="1"/>
    <col min="812" max="1024" width="11.42578125" style="572"/>
    <col min="1025" max="1025" width="0.140625" style="572" customWidth="1"/>
    <col min="1026" max="1026" width="2.7109375" style="572" customWidth="1"/>
    <col min="1027" max="1027" width="15.42578125" style="572" customWidth="1"/>
    <col min="1028" max="1028" width="1.28515625" style="572" customWidth="1"/>
    <col min="1029" max="1029" width="71.42578125" style="572" customWidth="1"/>
    <col min="1030" max="1034" width="4.7109375" style="572" customWidth="1"/>
    <col min="1035" max="1038" width="5.5703125" style="572" customWidth="1"/>
    <col min="1039" max="1039" width="4.7109375" style="572" customWidth="1"/>
    <col min="1040" max="1040" width="5.5703125" style="572" customWidth="1"/>
    <col min="1041" max="1047" width="4.7109375" style="572" customWidth="1"/>
    <col min="1048" max="1048" width="6.5703125" style="572" customWidth="1"/>
    <col min="1049" max="1049" width="5.5703125" style="572" customWidth="1"/>
    <col min="1050" max="1051" width="1.85546875" style="572" customWidth="1"/>
    <col min="1052" max="1053" width="15.5703125" style="572" customWidth="1"/>
    <col min="1054" max="1054" width="1.85546875" style="572" customWidth="1"/>
    <col min="1055" max="1055" width="1.7109375" style="572" customWidth="1"/>
    <col min="1056" max="1056" width="1.85546875" style="572" customWidth="1"/>
    <col min="1057" max="1060" width="12.140625" style="572" customWidth="1"/>
    <col min="1061" max="1061" width="1.85546875" style="572" customWidth="1"/>
    <col min="1062" max="1063" width="1.42578125" style="572" customWidth="1"/>
    <col min="1064" max="1064" width="11.42578125" style="572"/>
    <col min="1065" max="1067" width="18.7109375" style="572" customWidth="1"/>
    <col min="1068" max="1280" width="11.42578125" style="572"/>
    <col min="1281" max="1281" width="0.140625" style="572" customWidth="1"/>
    <col min="1282" max="1282" width="2.7109375" style="572" customWidth="1"/>
    <col min="1283" max="1283" width="15.42578125" style="572" customWidth="1"/>
    <col min="1284" max="1284" width="1.28515625" style="572" customWidth="1"/>
    <col min="1285" max="1285" width="71.42578125" style="572" customWidth="1"/>
    <col min="1286" max="1290" width="4.7109375" style="572" customWidth="1"/>
    <col min="1291" max="1294" width="5.5703125" style="572" customWidth="1"/>
    <col min="1295" max="1295" width="4.7109375" style="572" customWidth="1"/>
    <col min="1296" max="1296" width="5.5703125" style="572" customWidth="1"/>
    <col min="1297" max="1303" width="4.7109375" style="572" customWidth="1"/>
    <col min="1304" max="1304" width="6.5703125" style="572" customWidth="1"/>
    <col min="1305" max="1305" width="5.5703125" style="572" customWidth="1"/>
    <col min="1306" max="1307" width="1.85546875" style="572" customWidth="1"/>
    <col min="1308" max="1309" width="15.5703125" style="572" customWidth="1"/>
    <col min="1310" max="1310" width="1.85546875" style="572" customWidth="1"/>
    <col min="1311" max="1311" width="1.7109375" style="572" customWidth="1"/>
    <col min="1312" max="1312" width="1.85546875" style="572" customWidth="1"/>
    <col min="1313" max="1316" width="12.140625" style="572" customWidth="1"/>
    <col min="1317" max="1317" width="1.85546875" style="572" customWidth="1"/>
    <col min="1318" max="1319" width="1.42578125" style="572" customWidth="1"/>
    <col min="1320" max="1320" width="11.42578125" style="572"/>
    <col min="1321" max="1323" width="18.7109375" style="572" customWidth="1"/>
    <col min="1324" max="1536" width="11.42578125" style="572"/>
    <col min="1537" max="1537" width="0.140625" style="572" customWidth="1"/>
    <col min="1538" max="1538" width="2.7109375" style="572" customWidth="1"/>
    <col min="1539" max="1539" width="15.42578125" style="572" customWidth="1"/>
    <col min="1540" max="1540" width="1.28515625" style="572" customWidth="1"/>
    <col min="1541" max="1541" width="71.42578125" style="572" customWidth="1"/>
    <col min="1542" max="1546" width="4.7109375" style="572" customWidth="1"/>
    <col min="1547" max="1550" width="5.5703125" style="572" customWidth="1"/>
    <col min="1551" max="1551" width="4.7109375" style="572" customWidth="1"/>
    <col min="1552" max="1552" width="5.5703125" style="572" customWidth="1"/>
    <col min="1553" max="1559" width="4.7109375" style="572" customWidth="1"/>
    <col min="1560" max="1560" width="6.5703125" style="572" customWidth="1"/>
    <col min="1561" max="1561" width="5.5703125" style="572" customWidth="1"/>
    <col min="1562" max="1563" width="1.85546875" style="572" customWidth="1"/>
    <col min="1564" max="1565" width="15.5703125" style="572" customWidth="1"/>
    <col min="1566" max="1566" width="1.85546875" style="572" customWidth="1"/>
    <col min="1567" max="1567" width="1.7109375" style="572" customWidth="1"/>
    <col min="1568" max="1568" width="1.85546875" style="572" customWidth="1"/>
    <col min="1569" max="1572" width="12.140625" style="572" customWidth="1"/>
    <col min="1573" max="1573" width="1.85546875" style="572" customWidth="1"/>
    <col min="1574" max="1575" width="1.42578125" style="572" customWidth="1"/>
    <col min="1576" max="1576" width="11.42578125" style="572"/>
    <col min="1577" max="1579" width="18.7109375" style="572" customWidth="1"/>
    <col min="1580" max="1792" width="11.42578125" style="572"/>
    <col min="1793" max="1793" width="0.140625" style="572" customWidth="1"/>
    <col min="1794" max="1794" width="2.7109375" style="572" customWidth="1"/>
    <col min="1795" max="1795" width="15.42578125" style="572" customWidth="1"/>
    <col min="1796" max="1796" width="1.28515625" style="572" customWidth="1"/>
    <col min="1797" max="1797" width="71.42578125" style="572" customWidth="1"/>
    <col min="1798" max="1802" width="4.7109375" style="572" customWidth="1"/>
    <col min="1803" max="1806" width="5.5703125" style="572" customWidth="1"/>
    <col min="1807" max="1807" width="4.7109375" style="572" customWidth="1"/>
    <col min="1808" max="1808" width="5.5703125" style="572" customWidth="1"/>
    <col min="1809" max="1815" width="4.7109375" style="572" customWidth="1"/>
    <col min="1816" max="1816" width="6.5703125" style="572" customWidth="1"/>
    <col min="1817" max="1817" width="5.5703125" style="572" customWidth="1"/>
    <col min="1818" max="1819" width="1.85546875" style="572" customWidth="1"/>
    <col min="1820" max="1821" width="15.5703125" style="572" customWidth="1"/>
    <col min="1822" max="1822" width="1.85546875" style="572" customWidth="1"/>
    <col min="1823" max="1823" width="1.7109375" style="572" customWidth="1"/>
    <col min="1824" max="1824" width="1.85546875" style="572" customWidth="1"/>
    <col min="1825" max="1828" width="12.140625" style="572" customWidth="1"/>
    <col min="1829" max="1829" width="1.85546875" style="572" customWidth="1"/>
    <col min="1830" max="1831" width="1.42578125" style="572" customWidth="1"/>
    <col min="1832" max="1832" width="11.42578125" style="572"/>
    <col min="1833" max="1835" width="18.7109375" style="572" customWidth="1"/>
    <col min="1836" max="2048" width="11.42578125" style="572"/>
    <col min="2049" max="2049" width="0.140625" style="572" customWidth="1"/>
    <col min="2050" max="2050" width="2.7109375" style="572" customWidth="1"/>
    <col min="2051" max="2051" width="15.42578125" style="572" customWidth="1"/>
    <col min="2052" max="2052" width="1.28515625" style="572" customWidth="1"/>
    <col min="2053" max="2053" width="71.42578125" style="572" customWidth="1"/>
    <col min="2054" max="2058" width="4.7109375" style="572" customWidth="1"/>
    <col min="2059" max="2062" width="5.5703125" style="572" customWidth="1"/>
    <col min="2063" max="2063" width="4.7109375" style="572" customWidth="1"/>
    <col min="2064" max="2064" width="5.5703125" style="572" customWidth="1"/>
    <col min="2065" max="2071" width="4.7109375" style="572" customWidth="1"/>
    <col min="2072" max="2072" width="6.5703125" style="572" customWidth="1"/>
    <col min="2073" max="2073" width="5.5703125" style="572" customWidth="1"/>
    <col min="2074" max="2075" width="1.85546875" style="572" customWidth="1"/>
    <col min="2076" max="2077" width="15.5703125" style="572" customWidth="1"/>
    <col min="2078" max="2078" width="1.85546875" style="572" customWidth="1"/>
    <col min="2079" max="2079" width="1.7109375" style="572" customWidth="1"/>
    <col min="2080" max="2080" width="1.85546875" style="572" customWidth="1"/>
    <col min="2081" max="2084" width="12.140625" style="572" customWidth="1"/>
    <col min="2085" max="2085" width="1.85546875" style="572" customWidth="1"/>
    <col min="2086" max="2087" width="1.42578125" style="572" customWidth="1"/>
    <col min="2088" max="2088" width="11.42578125" style="572"/>
    <col min="2089" max="2091" width="18.7109375" style="572" customWidth="1"/>
    <col min="2092" max="2304" width="11.42578125" style="572"/>
    <col min="2305" max="2305" width="0.140625" style="572" customWidth="1"/>
    <col min="2306" max="2306" width="2.7109375" style="572" customWidth="1"/>
    <col min="2307" max="2307" width="15.42578125" style="572" customWidth="1"/>
    <col min="2308" max="2308" width="1.28515625" style="572" customWidth="1"/>
    <col min="2309" max="2309" width="71.42578125" style="572" customWidth="1"/>
    <col min="2310" max="2314" width="4.7109375" style="572" customWidth="1"/>
    <col min="2315" max="2318" width="5.5703125" style="572" customWidth="1"/>
    <col min="2319" max="2319" width="4.7109375" style="572" customWidth="1"/>
    <col min="2320" max="2320" width="5.5703125" style="572" customWidth="1"/>
    <col min="2321" max="2327" width="4.7109375" style="572" customWidth="1"/>
    <col min="2328" max="2328" width="6.5703125" style="572" customWidth="1"/>
    <col min="2329" max="2329" width="5.5703125" style="572" customWidth="1"/>
    <col min="2330" max="2331" width="1.85546875" style="572" customWidth="1"/>
    <col min="2332" max="2333" width="15.5703125" style="572" customWidth="1"/>
    <col min="2334" max="2334" width="1.85546875" style="572" customWidth="1"/>
    <col min="2335" max="2335" width="1.7109375" style="572" customWidth="1"/>
    <col min="2336" max="2336" width="1.85546875" style="572" customWidth="1"/>
    <col min="2337" max="2340" width="12.140625" style="572" customWidth="1"/>
    <col min="2341" max="2341" width="1.85546875" style="572" customWidth="1"/>
    <col min="2342" max="2343" width="1.42578125" style="572" customWidth="1"/>
    <col min="2344" max="2344" width="11.42578125" style="572"/>
    <col min="2345" max="2347" width="18.7109375" style="572" customWidth="1"/>
    <col min="2348" max="2560" width="11.42578125" style="572"/>
    <col min="2561" max="2561" width="0.140625" style="572" customWidth="1"/>
    <col min="2562" max="2562" width="2.7109375" style="572" customWidth="1"/>
    <col min="2563" max="2563" width="15.42578125" style="572" customWidth="1"/>
    <col min="2564" max="2564" width="1.28515625" style="572" customWidth="1"/>
    <col min="2565" max="2565" width="71.42578125" style="572" customWidth="1"/>
    <col min="2566" max="2570" width="4.7109375" style="572" customWidth="1"/>
    <col min="2571" max="2574" width="5.5703125" style="572" customWidth="1"/>
    <col min="2575" max="2575" width="4.7109375" style="572" customWidth="1"/>
    <col min="2576" max="2576" width="5.5703125" style="572" customWidth="1"/>
    <col min="2577" max="2583" width="4.7109375" style="572" customWidth="1"/>
    <col min="2584" max="2584" width="6.5703125" style="572" customWidth="1"/>
    <col min="2585" max="2585" width="5.5703125" style="572" customWidth="1"/>
    <col min="2586" max="2587" width="1.85546875" style="572" customWidth="1"/>
    <col min="2588" max="2589" width="15.5703125" style="572" customWidth="1"/>
    <col min="2590" max="2590" width="1.85546875" style="572" customWidth="1"/>
    <col min="2591" max="2591" width="1.7109375" style="572" customWidth="1"/>
    <col min="2592" max="2592" width="1.85546875" style="572" customWidth="1"/>
    <col min="2593" max="2596" width="12.140625" style="572" customWidth="1"/>
    <col min="2597" max="2597" width="1.85546875" style="572" customWidth="1"/>
    <col min="2598" max="2599" width="1.42578125" style="572" customWidth="1"/>
    <col min="2600" max="2600" width="11.42578125" style="572"/>
    <col min="2601" max="2603" width="18.7109375" style="572" customWidth="1"/>
    <col min="2604" max="2816" width="11.42578125" style="572"/>
    <col min="2817" max="2817" width="0.140625" style="572" customWidth="1"/>
    <col min="2818" max="2818" width="2.7109375" style="572" customWidth="1"/>
    <col min="2819" max="2819" width="15.42578125" style="572" customWidth="1"/>
    <col min="2820" max="2820" width="1.28515625" style="572" customWidth="1"/>
    <col min="2821" max="2821" width="71.42578125" style="572" customWidth="1"/>
    <col min="2822" max="2826" width="4.7109375" style="572" customWidth="1"/>
    <col min="2827" max="2830" width="5.5703125" style="572" customWidth="1"/>
    <col min="2831" max="2831" width="4.7109375" style="572" customWidth="1"/>
    <col min="2832" max="2832" width="5.5703125" style="572" customWidth="1"/>
    <col min="2833" max="2839" width="4.7109375" style="572" customWidth="1"/>
    <col min="2840" max="2840" width="6.5703125" style="572" customWidth="1"/>
    <col min="2841" max="2841" width="5.5703125" style="572" customWidth="1"/>
    <col min="2842" max="2843" width="1.85546875" style="572" customWidth="1"/>
    <col min="2844" max="2845" width="15.5703125" style="572" customWidth="1"/>
    <col min="2846" max="2846" width="1.85546875" style="572" customWidth="1"/>
    <col min="2847" max="2847" width="1.7109375" style="572" customWidth="1"/>
    <col min="2848" max="2848" width="1.85546875" style="572" customWidth="1"/>
    <col min="2849" max="2852" width="12.140625" style="572" customWidth="1"/>
    <col min="2853" max="2853" width="1.85546875" style="572" customWidth="1"/>
    <col min="2854" max="2855" width="1.42578125" style="572" customWidth="1"/>
    <col min="2856" max="2856" width="11.42578125" style="572"/>
    <col min="2857" max="2859" width="18.7109375" style="572" customWidth="1"/>
    <col min="2860" max="3072" width="11.42578125" style="572"/>
    <col min="3073" max="3073" width="0.140625" style="572" customWidth="1"/>
    <col min="3074" max="3074" width="2.7109375" style="572" customWidth="1"/>
    <col min="3075" max="3075" width="15.42578125" style="572" customWidth="1"/>
    <col min="3076" max="3076" width="1.28515625" style="572" customWidth="1"/>
    <col min="3077" max="3077" width="71.42578125" style="572" customWidth="1"/>
    <col min="3078" max="3082" width="4.7109375" style="572" customWidth="1"/>
    <col min="3083" max="3086" width="5.5703125" style="572" customWidth="1"/>
    <col min="3087" max="3087" width="4.7109375" style="572" customWidth="1"/>
    <col min="3088" max="3088" width="5.5703125" style="572" customWidth="1"/>
    <col min="3089" max="3095" width="4.7109375" style="572" customWidth="1"/>
    <col min="3096" max="3096" width="6.5703125" style="572" customWidth="1"/>
    <col min="3097" max="3097" width="5.5703125" style="572" customWidth="1"/>
    <col min="3098" max="3099" width="1.85546875" style="572" customWidth="1"/>
    <col min="3100" max="3101" width="15.5703125" style="572" customWidth="1"/>
    <col min="3102" max="3102" width="1.85546875" style="572" customWidth="1"/>
    <col min="3103" max="3103" width="1.7109375" style="572" customWidth="1"/>
    <col min="3104" max="3104" width="1.85546875" style="572" customWidth="1"/>
    <col min="3105" max="3108" width="12.140625" style="572" customWidth="1"/>
    <col min="3109" max="3109" width="1.85546875" style="572" customWidth="1"/>
    <col min="3110" max="3111" width="1.42578125" style="572" customWidth="1"/>
    <col min="3112" max="3112" width="11.42578125" style="572"/>
    <col min="3113" max="3115" width="18.7109375" style="572" customWidth="1"/>
    <col min="3116" max="3328" width="11.42578125" style="572"/>
    <col min="3329" max="3329" width="0.140625" style="572" customWidth="1"/>
    <col min="3330" max="3330" width="2.7109375" style="572" customWidth="1"/>
    <col min="3331" max="3331" width="15.42578125" style="572" customWidth="1"/>
    <col min="3332" max="3332" width="1.28515625" style="572" customWidth="1"/>
    <col min="3333" max="3333" width="71.42578125" style="572" customWidth="1"/>
    <col min="3334" max="3338" width="4.7109375" style="572" customWidth="1"/>
    <col min="3339" max="3342" width="5.5703125" style="572" customWidth="1"/>
    <col min="3343" max="3343" width="4.7109375" style="572" customWidth="1"/>
    <col min="3344" max="3344" width="5.5703125" style="572" customWidth="1"/>
    <col min="3345" max="3351" width="4.7109375" style="572" customWidth="1"/>
    <col min="3352" max="3352" width="6.5703125" style="572" customWidth="1"/>
    <col min="3353" max="3353" width="5.5703125" style="572" customWidth="1"/>
    <col min="3354" max="3355" width="1.85546875" style="572" customWidth="1"/>
    <col min="3356" max="3357" width="15.5703125" style="572" customWidth="1"/>
    <col min="3358" max="3358" width="1.85546875" style="572" customWidth="1"/>
    <col min="3359" max="3359" width="1.7109375" style="572" customWidth="1"/>
    <col min="3360" max="3360" width="1.85546875" style="572" customWidth="1"/>
    <col min="3361" max="3364" width="12.140625" style="572" customWidth="1"/>
    <col min="3365" max="3365" width="1.85546875" style="572" customWidth="1"/>
    <col min="3366" max="3367" width="1.42578125" style="572" customWidth="1"/>
    <col min="3368" max="3368" width="11.42578125" style="572"/>
    <col min="3369" max="3371" width="18.7109375" style="572" customWidth="1"/>
    <col min="3372" max="3584" width="11.42578125" style="572"/>
    <col min="3585" max="3585" width="0.140625" style="572" customWidth="1"/>
    <col min="3586" max="3586" width="2.7109375" style="572" customWidth="1"/>
    <col min="3587" max="3587" width="15.42578125" style="572" customWidth="1"/>
    <col min="3588" max="3588" width="1.28515625" style="572" customWidth="1"/>
    <col min="3589" max="3589" width="71.42578125" style="572" customWidth="1"/>
    <col min="3590" max="3594" width="4.7109375" style="572" customWidth="1"/>
    <col min="3595" max="3598" width="5.5703125" style="572" customWidth="1"/>
    <col min="3599" max="3599" width="4.7109375" style="572" customWidth="1"/>
    <col min="3600" max="3600" width="5.5703125" style="572" customWidth="1"/>
    <col min="3601" max="3607" width="4.7109375" style="572" customWidth="1"/>
    <col min="3608" max="3608" width="6.5703125" style="572" customWidth="1"/>
    <col min="3609" max="3609" width="5.5703125" style="572" customWidth="1"/>
    <col min="3610" max="3611" width="1.85546875" style="572" customWidth="1"/>
    <col min="3612" max="3613" width="15.5703125" style="572" customWidth="1"/>
    <col min="3614" max="3614" width="1.85546875" style="572" customWidth="1"/>
    <col min="3615" max="3615" width="1.7109375" style="572" customWidth="1"/>
    <col min="3616" max="3616" width="1.85546875" style="572" customWidth="1"/>
    <col min="3617" max="3620" width="12.140625" style="572" customWidth="1"/>
    <col min="3621" max="3621" width="1.85546875" style="572" customWidth="1"/>
    <col min="3622" max="3623" width="1.42578125" style="572" customWidth="1"/>
    <col min="3624" max="3624" width="11.42578125" style="572"/>
    <col min="3625" max="3627" width="18.7109375" style="572" customWidth="1"/>
    <col min="3628" max="3840" width="11.42578125" style="572"/>
    <col min="3841" max="3841" width="0.140625" style="572" customWidth="1"/>
    <col min="3842" max="3842" width="2.7109375" style="572" customWidth="1"/>
    <col min="3843" max="3843" width="15.42578125" style="572" customWidth="1"/>
    <col min="3844" max="3844" width="1.28515625" style="572" customWidth="1"/>
    <col min="3845" max="3845" width="71.42578125" style="572" customWidth="1"/>
    <col min="3846" max="3850" width="4.7109375" style="572" customWidth="1"/>
    <col min="3851" max="3854" width="5.5703125" style="572" customWidth="1"/>
    <col min="3855" max="3855" width="4.7109375" style="572" customWidth="1"/>
    <col min="3856" max="3856" width="5.5703125" style="572" customWidth="1"/>
    <col min="3857" max="3863" width="4.7109375" style="572" customWidth="1"/>
    <col min="3864" max="3864" width="6.5703125" style="572" customWidth="1"/>
    <col min="3865" max="3865" width="5.5703125" style="572" customWidth="1"/>
    <col min="3866" max="3867" width="1.85546875" style="572" customWidth="1"/>
    <col min="3868" max="3869" width="15.5703125" style="572" customWidth="1"/>
    <col min="3870" max="3870" width="1.85546875" style="572" customWidth="1"/>
    <col min="3871" max="3871" width="1.7109375" style="572" customWidth="1"/>
    <col min="3872" max="3872" width="1.85546875" style="572" customWidth="1"/>
    <col min="3873" max="3876" width="12.140625" style="572" customWidth="1"/>
    <col min="3877" max="3877" width="1.85546875" style="572" customWidth="1"/>
    <col min="3878" max="3879" width="1.42578125" style="572" customWidth="1"/>
    <col min="3880" max="3880" width="11.42578125" style="572"/>
    <col min="3881" max="3883" width="18.7109375" style="572" customWidth="1"/>
    <col min="3884" max="4096" width="11.42578125" style="572"/>
    <col min="4097" max="4097" width="0.140625" style="572" customWidth="1"/>
    <col min="4098" max="4098" width="2.7109375" style="572" customWidth="1"/>
    <col min="4099" max="4099" width="15.42578125" style="572" customWidth="1"/>
    <col min="4100" max="4100" width="1.28515625" style="572" customWidth="1"/>
    <col min="4101" max="4101" width="71.42578125" style="572" customWidth="1"/>
    <col min="4102" max="4106" width="4.7109375" style="572" customWidth="1"/>
    <col min="4107" max="4110" width="5.5703125" style="572" customWidth="1"/>
    <col min="4111" max="4111" width="4.7109375" style="572" customWidth="1"/>
    <col min="4112" max="4112" width="5.5703125" style="572" customWidth="1"/>
    <col min="4113" max="4119" width="4.7109375" style="572" customWidth="1"/>
    <col min="4120" max="4120" width="6.5703125" style="572" customWidth="1"/>
    <col min="4121" max="4121" width="5.5703125" style="572" customWidth="1"/>
    <col min="4122" max="4123" width="1.85546875" style="572" customWidth="1"/>
    <col min="4124" max="4125" width="15.5703125" style="572" customWidth="1"/>
    <col min="4126" max="4126" width="1.85546875" style="572" customWidth="1"/>
    <col min="4127" max="4127" width="1.7109375" style="572" customWidth="1"/>
    <col min="4128" max="4128" width="1.85546875" style="572" customWidth="1"/>
    <col min="4129" max="4132" width="12.140625" style="572" customWidth="1"/>
    <col min="4133" max="4133" width="1.85546875" style="572" customWidth="1"/>
    <col min="4134" max="4135" width="1.42578125" style="572" customWidth="1"/>
    <col min="4136" max="4136" width="11.42578125" style="572"/>
    <col min="4137" max="4139" width="18.7109375" style="572" customWidth="1"/>
    <col min="4140" max="4352" width="11.42578125" style="572"/>
    <col min="4353" max="4353" width="0.140625" style="572" customWidth="1"/>
    <col min="4354" max="4354" width="2.7109375" style="572" customWidth="1"/>
    <col min="4355" max="4355" width="15.42578125" style="572" customWidth="1"/>
    <col min="4356" max="4356" width="1.28515625" style="572" customWidth="1"/>
    <col min="4357" max="4357" width="71.42578125" style="572" customWidth="1"/>
    <col min="4358" max="4362" width="4.7109375" style="572" customWidth="1"/>
    <col min="4363" max="4366" width="5.5703125" style="572" customWidth="1"/>
    <col min="4367" max="4367" width="4.7109375" style="572" customWidth="1"/>
    <col min="4368" max="4368" width="5.5703125" style="572" customWidth="1"/>
    <col min="4369" max="4375" width="4.7109375" style="572" customWidth="1"/>
    <col min="4376" max="4376" width="6.5703125" style="572" customWidth="1"/>
    <col min="4377" max="4377" width="5.5703125" style="572" customWidth="1"/>
    <col min="4378" max="4379" width="1.85546875" style="572" customWidth="1"/>
    <col min="4380" max="4381" width="15.5703125" style="572" customWidth="1"/>
    <col min="4382" max="4382" width="1.85546875" style="572" customWidth="1"/>
    <col min="4383" max="4383" width="1.7109375" style="572" customWidth="1"/>
    <col min="4384" max="4384" width="1.85546875" style="572" customWidth="1"/>
    <col min="4385" max="4388" width="12.140625" style="572" customWidth="1"/>
    <col min="4389" max="4389" width="1.85546875" style="572" customWidth="1"/>
    <col min="4390" max="4391" width="1.42578125" style="572" customWidth="1"/>
    <col min="4392" max="4392" width="11.42578125" style="572"/>
    <col min="4393" max="4395" width="18.7109375" style="572" customWidth="1"/>
    <col min="4396" max="4608" width="11.42578125" style="572"/>
    <col min="4609" max="4609" width="0.140625" style="572" customWidth="1"/>
    <col min="4610" max="4610" width="2.7109375" style="572" customWidth="1"/>
    <col min="4611" max="4611" width="15.42578125" style="572" customWidth="1"/>
    <col min="4612" max="4612" width="1.28515625" style="572" customWidth="1"/>
    <col min="4613" max="4613" width="71.42578125" style="572" customWidth="1"/>
    <col min="4614" max="4618" width="4.7109375" style="572" customWidth="1"/>
    <col min="4619" max="4622" width="5.5703125" style="572" customWidth="1"/>
    <col min="4623" max="4623" width="4.7109375" style="572" customWidth="1"/>
    <col min="4624" max="4624" width="5.5703125" style="572" customWidth="1"/>
    <col min="4625" max="4631" width="4.7109375" style="572" customWidth="1"/>
    <col min="4632" max="4632" width="6.5703125" style="572" customWidth="1"/>
    <col min="4633" max="4633" width="5.5703125" style="572" customWidth="1"/>
    <col min="4634" max="4635" width="1.85546875" style="572" customWidth="1"/>
    <col min="4636" max="4637" width="15.5703125" style="572" customWidth="1"/>
    <col min="4638" max="4638" width="1.85546875" style="572" customWidth="1"/>
    <col min="4639" max="4639" width="1.7109375" style="572" customWidth="1"/>
    <col min="4640" max="4640" width="1.85546875" style="572" customWidth="1"/>
    <col min="4641" max="4644" width="12.140625" style="572" customWidth="1"/>
    <col min="4645" max="4645" width="1.85546875" style="572" customWidth="1"/>
    <col min="4646" max="4647" width="1.42578125" style="572" customWidth="1"/>
    <col min="4648" max="4648" width="11.42578125" style="572"/>
    <col min="4649" max="4651" width="18.7109375" style="572" customWidth="1"/>
    <col min="4652" max="4864" width="11.42578125" style="572"/>
    <col min="4865" max="4865" width="0.140625" style="572" customWidth="1"/>
    <col min="4866" max="4866" width="2.7109375" style="572" customWidth="1"/>
    <col min="4867" max="4867" width="15.42578125" style="572" customWidth="1"/>
    <col min="4868" max="4868" width="1.28515625" style="572" customWidth="1"/>
    <col min="4869" max="4869" width="71.42578125" style="572" customWidth="1"/>
    <col min="4870" max="4874" width="4.7109375" style="572" customWidth="1"/>
    <col min="4875" max="4878" width="5.5703125" style="572" customWidth="1"/>
    <col min="4879" max="4879" width="4.7109375" style="572" customWidth="1"/>
    <col min="4880" max="4880" width="5.5703125" style="572" customWidth="1"/>
    <col min="4881" max="4887" width="4.7109375" style="572" customWidth="1"/>
    <col min="4888" max="4888" width="6.5703125" style="572" customWidth="1"/>
    <col min="4889" max="4889" width="5.5703125" style="572" customWidth="1"/>
    <col min="4890" max="4891" width="1.85546875" style="572" customWidth="1"/>
    <col min="4892" max="4893" width="15.5703125" style="572" customWidth="1"/>
    <col min="4894" max="4894" width="1.85546875" style="572" customWidth="1"/>
    <col min="4895" max="4895" width="1.7109375" style="572" customWidth="1"/>
    <col min="4896" max="4896" width="1.85546875" style="572" customWidth="1"/>
    <col min="4897" max="4900" width="12.140625" style="572" customWidth="1"/>
    <col min="4901" max="4901" width="1.85546875" style="572" customWidth="1"/>
    <col min="4902" max="4903" width="1.42578125" style="572" customWidth="1"/>
    <col min="4904" max="4904" width="11.42578125" style="572"/>
    <col min="4905" max="4907" width="18.7109375" style="572" customWidth="1"/>
    <col min="4908" max="5120" width="11.42578125" style="572"/>
    <col min="5121" max="5121" width="0.140625" style="572" customWidth="1"/>
    <col min="5122" max="5122" width="2.7109375" style="572" customWidth="1"/>
    <col min="5123" max="5123" width="15.42578125" style="572" customWidth="1"/>
    <col min="5124" max="5124" width="1.28515625" style="572" customWidth="1"/>
    <col min="5125" max="5125" width="71.42578125" style="572" customWidth="1"/>
    <col min="5126" max="5130" width="4.7109375" style="572" customWidth="1"/>
    <col min="5131" max="5134" width="5.5703125" style="572" customWidth="1"/>
    <col min="5135" max="5135" width="4.7109375" style="572" customWidth="1"/>
    <col min="5136" max="5136" width="5.5703125" style="572" customWidth="1"/>
    <col min="5137" max="5143" width="4.7109375" style="572" customWidth="1"/>
    <col min="5144" max="5144" width="6.5703125" style="572" customWidth="1"/>
    <col min="5145" max="5145" width="5.5703125" style="572" customWidth="1"/>
    <col min="5146" max="5147" width="1.85546875" style="572" customWidth="1"/>
    <col min="5148" max="5149" width="15.5703125" style="572" customWidth="1"/>
    <col min="5150" max="5150" width="1.85546875" style="572" customWidth="1"/>
    <col min="5151" max="5151" width="1.7109375" style="572" customWidth="1"/>
    <col min="5152" max="5152" width="1.85546875" style="572" customWidth="1"/>
    <col min="5153" max="5156" width="12.140625" style="572" customWidth="1"/>
    <col min="5157" max="5157" width="1.85546875" style="572" customWidth="1"/>
    <col min="5158" max="5159" width="1.42578125" style="572" customWidth="1"/>
    <col min="5160" max="5160" width="11.42578125" style="572"/>
    <col min="5161" max="5163" width="18.7109375" style="572" customWidth="1"/>
    <col min="5164" max="5376" width="11.42578125" style="572"/>
    <col min="5377" max="5377" width="0.140625" style="572" customWidth="1"/>
    <col min="5378" max="5378" width="2.7109375" style="572" customWidth="1"/>
    <col min="5379" max="5379" width="15.42578125" style="572" customWidth="1"/>
    <col min="5380" max="5380" width="1.28515625" style="572" customWidth="1"/>
    <col min="5381" max="5381" width="71.42578125" style="572" customWidth="1"/>
    <col min="5382" max="5386" width="4.7109375" style="572" customWidth="1"/>
    <col min="5387" max="5390" width="5.5703125" style="572" customWidth="1"/>
    <col min="5391" max="5391" width="4.7109375" style="572" customWidth="1"/>
    <col min="5392" max="5392" width="5.5703125" style="572" customWidth="1"/>
    <col min="5393" max="5399" width="4.7109375" style="572" customWidth="1"/>
    <col min="5400" max="5400" width="6.5703125" style="572" customWidth="1"/>
    <col min="5401" max="5401" width="5.5703125" style="572" customWidth="1"/>
    <col min="5402" max="5403" width="1.85546875" style="572" customWidth="1"/>
    <col min="5404" max="5405" width="15.5703125" style="572" customWidth="1"/>
    <col min="5406" max="5406" width="1.85546875" style="572" customWidth="1"/>
    <col min="5407" max="5407" width="1.7109375" style="572" customWidth="1"/>
    <col min="5408" max="5408" width="1.85546875" style="572" customWidth="1"/>
    <col min="5409" max="5412" width="12.140625" style="572" customWidth="1"/>
    <col min="5413" max="5413" width="1.85546875" style="572" customWidth="1"/>
    <col min="5414" max="5415" width="1.42578125" style="572" customWidth="1"/>
    <col min="5416" max="5416" width="11.42578125" style="572"/>
    <col min="5417" max="5419" width="18.7109375" style="572" customWidth="1"/>
    <col min="5420" max="5632" width="11.42578125" style="572"/>
    <col min="5633" max="5633" width="0.140625" style="572" customWidth="1"/>
    <col min="5634" max="5634" width="2.7109375" style="572" customWidth="1"/>
    <col min="5635" max="5635" width="15.42578125" style="572" customWidth="1"/>
    <col min="5636" max="5636" width="1.28515625" style="572" customWidth="1"/>
    <col min="5637" max="5637" width="71.42578125" style="572" customWidth="1"/>
    <col min="5638" max="5642" width="4.7109375" style="572" customWidth="1"/>
    <col min="5643" max="5646" width="5.5703125" style="572" customWidth="1"/>
    <col min="5647" max="5647" width="4.7109375" style="572" customWidth="1"/>
    <col min="5648" max="5648" width="5.5703125" style="572" customWidth="1"/>
    <col min="5649" max="5655" width="4.7109375" style="572" customWidth="1"/>
    <col min="5656" max="5656" width="6.5703125" style="572" customWidth="1"/>
    <col min="5657" max="5657" width="5.5703125" style="572" customWidth="1"/>
    <col min="5658" max="5659" width="1.85546875" style="572" customWidth="1"/>
    <col min="5660" max="5661" width="15.5703125" style="572" customWidth="1"/>
    <col min="5662" max="5662" width="1.85546875" style="572" customWidth="1"/>
    <col min="5663" max="5663" width="1.7109375" style="572" customWidth="1"/>
    <col min="5664" max="5664" width="1.85546875" style="572" customWidth="1"/>
    <col min="5665" max="5668" width="12.140625" style="572" customWidth="1"/>
    <col min="5669" max="5669" width="1.85546875" style="572" customWidth="1"/>
    <col min="5670" max="5671" width="1.42578125" style="572" customWidth="1"/>
    <col min="5672" max="5672" width="11.42578125" style="572"/>
    <col min="5673" max="5675" width="18.7109375" style="572" customWidth="1"/>
    <col min="5676" max="5888" width="11.42578125" style="572"/>
    <col min="5889" max="5889" width="0.140625" style="572" customWidth="1"/>
    <col min="5890" max="5890" width="2.7109375" style="572" customWidth="1"/>
    <col min="5891" max="5891" width="15.42578125" style="572" customWidth="1"/>
    <col min="5892" max="5892" width="1.28515625" style="572" customWidth="1"/>
    <col min="5893" max="5893" width="71.42578125" style="572" customWidth="1"/>
    <col min="5894" max="5898" width="4.7109375" style="572" customWidth="1"/>
    <col min="5899" max="5902" width="5.5703125" style="572" customWidth="1"/>
    <col min="5903" max="5903" width="4.7109375" style="572" customWidth="1"/>
    <col min="5904" max="5904" width="5.5703125" style="572" customWidth="1"/>
    <col min="5905" max="5911" width="4.7109375" style="572" customWidth="1"/>
    <col min="5912" max="5912" width="6.5703125" style="572" customWidth="1"/>
    <col min="5913" max="5913" width="5.5703125" style="572" customWidth="1"/>
    <col min="5914" max="5915" width="1.85546875" style="572" customWidth="1"/>
    <col min="5916" max="5917" width="15.5703125" style="572" customWidth="1"/>
    <col min="5918" max="5918" width="1.85546875" style="572" customWidth="1"/>
    <col min="5919" max="5919" width="1.7109375" style="572" customWidth="1"/>
    <col min="5920" max="5920" width="1.85546875" style="572" customWidth="1"/>
    <col min="5921" max="5924" width="12.140625" style="572" customWidth="1"/>
    <col min="5925" max="5925" width="1.85546875" style="572" customWidth="1"/>
    <col min="5926" max="5927" width="1.42578125" style="572" customWidth="1"/>
    <col min="5928" max="5928" width="11.42578125" style="572"/>
    <col min="5929" max="5931" width="18.7109375" style="572" customWidth="1"/>
    <col min="5932" max="6144" width="11.42578125" style="572"/>
    <col min="6145" max="6145" width="0.140625" style="572" customWidth="1"/>
    <col min="6146" max="6146" width="2.7109375" style="572" customWidth="1"/>
    <col min="6147" max="6147" width="15.42578125" style="572" customWidth="1"/>
    <col min="6148" max="6148" width="1.28515625" style="572" customWidth="1"/>
    <col min="6149" max="6149" width="71.42578125" style="572" customWidth="1"/>
    <col min="6150" max="6154" width="4.7109375" style="572" customWidth="1"/>
    <col min="6155" max="6158" width="5.5703125" style="572" customWidth="1"/>
    <col min="6159" max="6159" width="4.7109375" style="572" customWidth="1"/>
    <col min="6160" max="6160" width="5.5703125" style="572" customWidth="1"/>
    <col min="6161" max="6167" width="4.7109375" style="572" customWidth="1"/>
    <col min="6168" max="6168" width="6.5703125" style="572" customWidth="1"/>
    <col min="6169" max="6169" width="5.5703125" style="572" customWidth="1"/>
    <col min="6170" max="6171" width="1.85546875" style="572" customWidth="1"/>
    <col min="6172" max="6173" width="15.5703125" style="572" customWidth="1"/>
    <col min="6174" max="6174" width="1.85546875" style="572" customWidth="1"/>
    <col min="6175" max="6175" width="1.7109375" style="572" customWidth="1"/>
    <col min="6176" max="6176" width="1.85546875" style="572" customWidth="1"/>
    <col min="6177" max="6180" width="12.140625" style="572" customWidth="1"/>
    <col min="6181" max="6181" width="1.85546875" style="572" customWidth="1"/>
    <col min="6182" max="6183" width="1.42578125" style="572" customWidth="1"/>
    <col min="6184" max="6184" width="11.42578125" style="572"/>
    <col min="6185" max="6187" width="18.7109375" style="572" customWidth="1"/>
    <col min="6188" max="6400" width="11.42578125" style="572"/>
    <col min="6401" max="6401" width="0.140625" style="572" customWidth="1"/>
    <col min="6402" max="6402" width="2.7109375" style="572" customWidth="1"/>
    <col min="6403" max="6403" width="15.42578125" style="572" customWidth="1"/>
    <col min="6404" max="6404" width="1.28515625" style="572" customWidth="1"/>
    <col min="6405" max="6405" width="71.42578125" style="572" customWidth="1"/>
    <col min="6406" max="6410" width="4.7109375" style="572" customWidth="1"/>
    <col min="6411" max="6414" width="5.5703125" style="572" customWidth="1"/>
    <col min="6415" max="6415" width="4.7109375" style="572" customWidth="1"/>
    <col min="6416" max="6416" width="5.5703125" style="572" customWidth="1"/>
    <col min="6417" max="6423" width="4.7109375" style="572" customWidth="1"/>
    <col min="6424" max="6424" width="6.5703125" style="572" customWidth="1"/>
    <col min="6425" max="6425" width="5.5703125" style="572" customWidth="1"/>
    <col min="6426" max="6427" width="1.85546875" style="572" customWidth="1"/>
    <col min="6428" max="6429" width="15.5703125" style="572" customWidth="1"/>
    <col min="6430" max="6430" width="1.85546875" style="572" customWidth="1"/>
    <col min="6431" max="6431" width="1.7109375" style="572" customWidth="1"/>
    <col min="6432" max="6432" width="1.85546875" style="572" customWidth="1"/>
    <col min="6433" max="6436" width="12.140625" style="572" customWidth="1"/>
    <col min="6437" max="6437" width="1.85546875" style="572" customWidth="1"/>
    <col min="6438" max="6439" width="1.42578125" style="572" customWidth="1"/>
    <col min="6440" max="6440" width="11.42578125" style="572"/>
    <col min="6441" max="6443" width="18.7109375" style="572" customWidth="1"/>
    <col min="6444" max="6656" width="11.42578125" style="572"/>
    <col min="6657" max="6657" width="0.140625" style="572" customWidth="1"/>
    <col min="6658" max="6658" width="2.7109375" style="572" customWidth="1"/>
    <col min="6659" max="6659" width="15.42578125" style="572" customWidth="1"/>
    <col min="6660" max="6660" width="1.28515625" style="572" customWidth="1"/>
    <col min="6661" max="6661" width="71.42578125" style="572" customWidth="1"/>
    <col min="6662" max="6666" width="4.7109375" style="572" customWidth="1"/>
    <col min="6667" max="6670" width="5.5703125" style="572" customWidth="1"/>
    <col min="6671" max="6671" width="4.7109375" style="572" customWidth="1"/>
    <col min="6672" max="6672" width="5.5703125" style="572" customWidth="1"/>
    <col min="6673" max="6679" width="4.7109375" style="572" customWidth="1"/>
    <col min="6680" max="6680" width="6.5703125" style="572" customWidth="1"/>
    <col min="6681" max="6681" width="5.5703125" style="572" customWidth="1"/>
    <col min="6682" max="6683" width="1.85546875" style="572" customWidth="1"/>
    <col min="6684" max="6685" width="15.5703125" style="572" customWidth="1"/>
    <col min="6686" max="6686" width="1.85546875" style="572" customWidth="1"/>
    <col min="6687" max="6687" width="1.7109375" style="572" customWidth="1"/>
    <col min="6688" max="6688" width="1.85546875" style="572" customWidth="1"/>
    <col min="6689" max="6692" width="12.140625" style="572" customWidth="1"/>
    <col min="6693" max="6693" width="1.85546875" style="572" customWidth="1"/>
    <col min="6694" max="6695" width="1.42578125" style="572" customWidth="1"/>
    <col min="6696" max="6696" width="11.42578125" style="572"/>
    <col min="6697" max="6699" width="18.7109375" style="572" customWidth="1"/>
    <col min="6700" max="6912" width="11.42578125" style="572"/>
    <col min="6913" max="6913" width="0.140625" style="572" customWidth="1"/>
    <col min="6914" max="6914" width="2.7109375" style="572" customWidth="1"/>
    <col min="6915" max="6915" width="15.42578125" style="572" customWidth="1"/>
    <col min="6916" max="6916" width="1.28515625" style="572" customWidth="1"/>
    <col min="6917" max="6917" width="71.42578125" style="572" customWidth="1"/>
    <col min="6918" max="6922" width="4.7109375" style="572" customWidth="1"/>
    <col min="6923" max="6926" width="5.5703125" style="572" customWidth="1"/>
    <col min="6927" max="6927" width="4.7109375" style="572" customWidth="1"/>
    <col min="6928" max="6928" width="5.5703125" style="572" customWidth="1"/>
    <col min="6929" max="6935" width="4.7109375" style="572" customWidth="1"/>
    <col min="6936" max="6936" width="6.5703125" style="572" customWidth="1"/>
    <col min="6937" max="6937" width="5.5703125" style="572" customWidth="1"/>
    <col min="6938" max="6939" width="1.85546875" style="572" customWidth="1"/>
    <col min="6940" max="6941" width="15.5703125" style="572" customWidth="1"/>
    <col min="6942" max="6942" width="1.85546875" style="572" customWidth="1"/>
    <col min="6943" max="6943" width="1.7109375" style="572" customWidth="1"/>
    <col min="6944" max="6944" width="1.85546875" style="572" customWidth="1"/>
    <col min="6945" max="6948" width="12.140625" style="572" customWidth="1"/>
    <col min="6949" max="6949" width="1.85546875" style="572" customWidth="1"/>
    <col min="6950" max="6951" width="1.42578125" style="572" customWidth="1"/>
    <col min="6952" max="6952" width="11.42578125" style="572"/>
    <col min="6953" max="6955" width="18.7109375" style="572" customWidth="1"/>
    <col min="6956" max="7168" width="11.42578125" style="572"/>
    <col min="7169" max="7169" width="0.140625" style="572" customWidth="1"/>
    <col min="7170" max="7170" width="2.7109375" style="572" customWidth="1"/>
    <col min="7171" max="7171" width="15.42578125" style="572" customWidth="1"/>
    <col min="7172" max="7172" width="1.28515625" style="572" customWidth="1"/>
    <col min="7173" max="7173" width="71.42578125" style="572" customWidth="1"/>
    <col min="7174" max="7178" width="4.7109375" style="572" customWidth="1"/>
    <col min="7179" max="7182" width="5.5703125" style="572" customWidth="1"/>
    <col min="7183" max="7183" width="4.7109375" style="572" customWidth="1"/>
    <col min="7184" max="7184" width="5.5703125" style="572" customWidth="1"/>
    <col min="7185" max="7191" width="4.7109375" style="572" customWidth="1"/>
    <col min="7192" max="7192" width="6.5703125" style="572" customWidth="1"/>
    <col min="7193" max="7193" width="5.5703125" style="572" customWidth="1"/>
    <col min="7194" max="7195" width="1.85546875" style="572" customWidth="1"/>
    <col min="7196" max="7197" width="15.5703125" style="572" customWidth="1"/>
    <col min="7198" max="7198" width="1.85546875" style="572" customWidth="1"/>
    <col min="7199" max="7199" width="1.7109375" style="572" customWidth="1"/>
    <col min="7200" max="7200" width="1.85546875" style="572" customWidth="1"/>
    <col min="7201" max="7204" width="12.140625" style="572" customWidth="1"/>
    <col min="7205" max="7205" width="1.85546875" style="572" customWidth="1"/>
    <col min="7206" max="7207" width="1.42578125" style="572" customWidth="1"/>
    <col min="7208" max="7208" width="11.42578125" style="572"/>
    <col min="7209" max="7211" width="18.7109375" style="572" customWidth="1"/>
    <col min="7212" max="7424" width="11.42578125" style="572"/>
    <col min="7425" max="7425" width="0.140625" style="572" customWidth="1"/>
    <col min="7426" max="7426" width="2.7109375" style="572" customWidth="1"/>
    <col min="7427" max="7427" width="15.42578125" style="572" customWidth="1"/>
    <col min="7428" max="7428" width="1.28515625" style="572" customWidth="1"/>
    <col min="7429" max="7429" width="71.42578125" style="572" customWidth="1"/>
    <col min="7430" max="7434" width="4.7109375" style="572" customWidth="1"/>
    <col min="7435" max="7438" width="5.5703125" style="572" customWidth="1"/>
    <col min="7439" max="7439" width="4.7109375" style="572" customWidth="1"/>
    <col min="7440" max="7440" width="5.5703125" style="572" customWidth="1"/>
    <col min="7441" max="7447" width="4.7109375" style="572" customWidth="1"/>
    <col min="7448" max="7448" width="6.5703125" style="572" customWidth="1"/>
    <col min="7449" max="7449" width="5.5703125" style="572" customWidth="1"/>
    <col min="7450" max="7451" width="1.85546875" style="572" customWidth="1"/>
    <col min="7452" max="7453" width="15.5703125" style="572" customWidth="1"/>
    <col min="7454" max="7454" width="1.85546875" style="572" customWidth="1"/>
    <col min="7455" max="7455" width="1.7109375" style="572" customWidth="1"/>
    <col min="7456" max="7456" width="1.85546875" style="572" customWidth="1"/>
    <col min="7457" max="7460" width="12.140625" style="572" customWidth="1"/>
    <col min="7461" max="7461" width="1.85546875" style="572" customWidth="1"/>
    <col min="7462" max="7463" width="1.42578125" style="572" customWidth="1"/>
    <col min="7464" max="7464" width="11.42578125" style="572"/>
    <col min="7465" max="7467" width="18.7109375" style="572" customWidth="1"/>
    <col min="7468" max="7680" width="11.42578125" style="572"/>
    <col min="7681" max="7681" width="0.140625" style="572" customWidth="1"/>
    <col min="7682" max="7682" width="2.7109375" style="572" customWidth="1"/>
    <col min="7683" max="7683" width="15.42578125" style="572" customWidth="1"/>
    <col min="7684" max="7684" width="1.28515625" style="572" customWidth="1"/>
    <col min="7685" max="7685" width="71.42578125" style="572" customWidth="1"/>
    <col min="7686" max="7690" width="4.7109375" style="572" customWidth="1"/>
    <col min="7691" max="7694" width="5.5703125" style="572" customWidth="1"/>
    <col min="7695" max="7695" width="4.7109375" style="572" customWidth="1"/>
    <col min="7696" max="7696" width="5.5703125" style="572" customWidth="1"/>
    <col min="7697" max="7703" width="4.7109375" style="572" customWidth="1"/>
    <col min="7704" max="7704" width="6.5703125" style="572" customWidth="1"/>
    <col min="7705" max="7705" width="5.5703125" style="572" customWidth="1"/>
    <col min="7706" max="7707" width="1.85546875" style="572" customWidth="1"/>
    <col min="7708" max="7709" width="15.5703125" style="572" customWidth="1"/>
    <col min="7710" max="7710" width="1.85546875" style="572" customWidth="1"/>
    <col min="7711" max="7711" width="1.7109375" style="572" customWidth="1"/>
    <col min="7712" max="7712" width="1.85546875" style="572" customWidth="1"/>
    <col min="7713" max="7716" width="12.140625" style="572" customWidth="1"/>
    <col min="7717" max="7717" width="1.85546875" style="572" customWidth="1"/>
    <col min="7718" max="7719" width="1.42578125" style="572" customWidth="1"/>
    <col min="7720" max="7720" width="11.42578125" style="572"/>
    <col min="7721" max="7723" width="18.7109375" style="572" customWidth="1"/>
    <col min="7724" max="7936" width="11.42578125" style="572"/>
    <col min="7937" max="7937" width="0.140625" style="572" customWidth="1"/>
    <col min="7938" max="7938" width="2.7109375" style="572" customWidth="1"/>
    <col min="7939" max="7939" width="15.42578125" style="572" customWidth="1"/>
    <col min="7940" max="7940" width="1.28515625" style="572" customWidth="1"/>
    <col min="7941" max="7941" width="71.42578125" style="572" customWidth="1"/>
    <col min="7942" max="7946" width="4.7109375" style="572" customWidth="1"/>
    <col min="7947" max="7950" width="5.5703125" style="572" customWidth="1"/>
    <col min="7951" max="7951" width="4.7109375" style="572" customWidth="1"/>
    <col min="7952" max="7952" width="5.5703125" style="572" customWidth="1"/>
    <col min="7953" max="7959" width="4.7109375" style="572" customWidth="1"/>
    <col min="7960" max="7960" width="6.5703125" style="572" customWidth="1"/>
    <col min="7961" max="7961" width="5.5703125" style="572" customWidth="1"/>
    <col min="7962" max="7963" width="1.85546875" style="572" customWidth="1"/>
    <col min="7964" max="7965" width="15.5703125" style="572" customWidth="1"/>
    <col min="7966" max="7966" width="1.85546875" style="572" customWidth="1"/>
    <col min="7967" max="7967" width="1.7109375" style="572" customWidth="1"/>
    <col min="7968" max="7968" width="1.85546875" style="572" customWidth="1"/>
    <col min="7969" max="7972" width="12.140625" style="572" customWidth="1"/>
    <col min="7973" max="7973" width="1.85546875" style="572" customWidth="1"/>
    <col min="7974" max="7975" width="1.42578125" style="572" customWidth="1"/>
    <col min="7976" max="7976" width="11.42578125" style="572"/>
    <col min="7977" max="7979" width="18.7109375" style="572" customWidth="1"/>
    <col min="7980" max="8192" width="11.42578125" style="572"/>
    <col min="8193" max="8193" width="0.140625" style="572" customWidth="1"/>
    <col min="8194" max="8194" width="2.7109375" style="572" customWidth="1"/>
    <col min="8195" max="8195" width="15.42578125" style="572" customWidth="1"/>
    <col min="8196" max="8196" width="1.28515625" style="572" customWidth="1"/>
    <col min="8197" max="8197" width="71.42578125" style="572" customWidth="1"/>
    <col min="8198" max="8202" width="4.7109375" style="572" customWidth="1"/>
    <col min="8203" max="8206" width="5.5703125" style="572" customWidth="1"/>
    <col min="8207" max="8207" width="4.7109375" style="572" customWidth="1"/>
    <col min="8208" max="8208" width="5.5703125" style="572" customWidth="1"/>
    <col min="8209" max="8215" width="4.7109375" style="572" customWidth="1"/>
    <col min="8216" max="8216" width="6.5703125" style="572" customWidth="1"/>
    <col min="8217" max="8217" width="5.5703125" style="572" customWidth="1"/>
    <col min="8218" max="8219" width="1.85546875" style="572" customWidth="1"/>
    <col min="8220" max="8221" width="15.5703125" style="572" customWidth="1"/>
    <col min="8222" max="8222" width="1.85546875" style="572" customWidth="1"/>
    <col min="8223" max="8223" width="1.7109375" style="572" customWidth="1"/>
    <col min="8224" max="8224" width="1.85546875" style="572" customWidth="1"/>
    <col min="8225" max="8228" width="12.140625" style="572" customWidth="1"/>
    <col min="8229" max="8229" width="1.85546875" style="572" customWidth="1"/>
    <col min="8230" max="8231" width="1.42578125" style="572" customWidth="1"/>
    <col min="8232" max="8232" width="11.42578125" style="572"/>
    <col min="8233" max="8235" width="18.7109375" style="572" customWidth="1"/>
    <col min="8236" max="8448" width="11.42578125" style="572"/>
    <col min="8449" max="8449" width="0.140625" style="572" customWidth="1"/>
    <col min="8450" max="8450" width="2.7109375" style="572" customWidth="1"/>
    <col min="8451" max="8451" width="15.42578125" style="572" customWidth="1"/>
    <col min="8452" max="8452" width="1.28515625" style="572" customWidth="1"/>
    <col min="8453" max="8453" width="71.42578125" style="572" customWidth="1"/>
    <col min="8454" max="8458" width="4.7109375" style="572" customWidth="1"/>
    <col min="8459" max="8462" width="5.5703125" style="572" customWidth="1"/>
    <col min="8463" max="8463" width="4.7109375" style="572" customWidth="1"/>
    <col min="8464" max="8464" width="5.5703125" style="572" customWidth="1"/>
    <col min="8465" max="8471" width="4.7109375" style="572" customWidth="1"/>
    <col min="8472" max="8472" width="6.5703125" style="572" customWidth="1"/>
    <col min="8473" max="8473" width="5.5703125" style="572" customWidth="1"/>
    <col min="8474" max="8475" width="1.85546875" style="572" customWidth="1"/>
    <col min="8476" max="8477" width="15.5703125" style="572" customWidth="1"/>
    <col min="8478" max="8478" width="1.85546875" style="572" customWidth="1"/>
    <col min="8479" max="8479" width="1.7109375" style="572" customWidth="1"/>
    <col min="8480" max="8480" width="1.85546875" style="572" customWidth="1"/>
    <col min="8481" max="8484" width="12.140625" style="572" customWidth="1"/>
    <col min="8485" max="8485" width="1.85546875" style="572" customWidth="1"/>
    <col min="8486" max="8487" width="1.42578125" style="572" customWidth="1"/>
    <col min="8488" max="8488" width="11.42578125" style="572"/>
    <col min="8489" max="8491" width="18.7109375" style="572" customWidth="1"/>
    <col min="8492" max="8704" width="11.42578125" style="572"/>
    <col min="8705" max="8705" width="0.140625" style="572" customWidth="1"/>
    <col min="8706" max="8706" width="2.7109375" style="572" customWidth="1"/>
    <col min="8707" max="8707" width="15.42578125" style="572" customWidth="1"/>
    <col min="8708" max="8708" width="1.28515625" style="572" customWidth="1"/>
    <col min="8709" max="8709" width="71.42578125" style="572" customWidth="1"/>
    <col min="8710" max="8714" width="4.7109375" style="572" customWidth="1"/>
    <col min="8715" max="8718" width="5.5703125" style="572" customWidth="1"/>
    <col min="8719" max="8719" width="4.7109375" style="572" customWidth="1"/>
    <col min="8720" max="8720" width="5.5703125" style="572" customWidth="1"/>
    <col min="8721" max="8727" width="4.7109375" style="572" customWidth="1"/>
    <col min="8728" max="8728" width="6.5703125" style="572" customWidth="1"/>
    <col min="8729" max="8729" width="5.5703125" style="572" customWidth="1"/>
    <col min="8730" max="8731" width="1.85546875" style="572" customWidth="1"/>
    <col min="8732" max="8733" width="15.5703125" style="572" customWidth="1"/>
    <col min="8734" max="8734" width="1.85546875" style="572" customWidth="1"/>
    <col min="8735" max="8735" width="1.7109375" style="572" customWidth="1"/>
    <col min="8736" max="8736" width="1.85546875" style="572" customWidth="1"/>
    <col min="8737" max="8740" width="12.140625" style="572" customWidth="1"/>
    <col min="8741" max="8741" width="1.85546875" style="572" customWidth="1"/>
    <col min="8742" max="8743" width="1.42578125" style="572" customWidth="1"/>
    <col min="8744" max="8744" width="11.42578125" style="572"/>
    <col min="8745" max="8747" width="18.7109375" style="572" customWidth="1"/>
    <col min="8748" max="8960" width="11.42578125" style="572"/>
    <col min="8961" max="8961" width="0.140625" style="572" customWidth="1"/>
    <col min="8962" max="8962" width="2.7109375" style="572" customWidth="1"/>
    <col min="8963" max="8963" width="15.42578125" style="572" customWidth="1"/>
    <col min="8964" max="8964" width="1.28515625" style="572" customWidth="1"/>
    <col min="8965" max="8965" width="71.42578125" style="572" customWidth="1"/>
    <col min="8966" max="8970" width="4.7109375" style="572" customWidth="1"/>
    <col min="8971" max="8974" width="5.5703125" style="572" customWidth="1"/>
    <col min="8975" max="8975" width="4.7109375" style="572" customWidth="1"/>
    <col min="8976" max="8976" width="5.5703125" style="572" customWidth="1"/>
    <col min="8977" max="8983" width="4.7109375" style="572" customWidth="1"/>
    <col min="8984" max="8984" width="6.5703125" style="572" customWidth="1"/>
    <col min="8985" max="8985" width="5.5703125" style="572" customWidth="1"/>
    <col min="8986" max="8987" width="1.85546875" style="572" customWidth="1"/>
    <col min="8988" max="8989" width="15.5703125" style="572" customWidth="1"/>
    <col min="8990" max="8990" width="1.85546875" style="572" customWidth="1"/>
    <col min="8991" max="8991" width="1.7109375" style="572" customWidth="1"/>
    <col min="8992" max="8992" width="1.85546875" style="572" customWidth="1"/>
    <col min="8993" max="8996" width="12.140625" style="572" customWidth="1"/>
    <col min="8997" max="8997" width="1.85546875" style="572" customWidth="1"/>
    <col min="8998" max="8999" width="1.42578125" style="572" customWidth="1"/>
    <col min="9000" max="9000" width="11.42578125" style="572"/>
    <col min="9001" max="9003" width="18.7109375" style="572" customWidth="1"/>
    <col min="9004" max="9216" width="11.42578125" style="572"/>
    <col min="9217" max="9217" width="0.140625" style="572" customWidth="1"/>
    <col min="9218" max="9218" width="2.7109375" style="572" customWidth="1"/>
    <col min="9219" max="9219" width="15.42578125" style="572" customWidth="1"/>
    <col min="9220" max="9220" width="1.28515625" style="572" customWidth="1"/>
    <col min="9221" max="9221" width="71.42578125" style="572" customWidth="1"/>
    <col min="9222" max="9226" width="4.7109375" style="572" customWidth="1"/>
    <col min="9227" max="9230" width="5.5703125" style="572" customWidth="1"/>
    <col min="9231" max="9231" width="4.7109375" style="572" customWidth="1"/>
    <col min="9232" max="9232" width="5.5703125" style="572" customWidth="1"/>
    <col min="9233" max="9239" width="4.7109375" style="572" customWidth="1"/>
    <col min="9240" max="9240" width="6.5703125" style="572" customWidth="1"/>
    <col min="9241" max="9241" width="5.5703125" style="572" customWidth="1"/>
    <col min="9242" max="9243" width="1.85546875" style="572" customWidth="1"/>
    <col min="9244" max="9245" width="15.5703125" style="572" customWidth="1"/>
    <col min="9246" max="9246" width="1.85546875" style="572" customWidth="1"/>
    <col min="9247" max="9247" width="1.7109375" style="572" customWidth="1"/>
    <col min="9248" max="9248" width="1.85546875" style="572" customWidth="1"/>
    <col min="9249" max="9252" width="12.140625" style="572" customWidth="1"/>
    <col min="9253" max="9253" width="1.85546875" style="572" customWidth="1"/>
    <col min="9254" max="9255" width="1.42578125" style="572" customWidth="1"/>
    <col min="9256" max="9256" width="11.42578125" style="572"/>
    <col min="9257" max="9259" width="18.7109375" style="572" customWidth="1"/>
    <col min="9260" max="9472" width="11.42578125" style="572"/>
    <col min="9473" max="9473" width="0.140625" style="572" customWidth="1"/>
    <col min="9474" max="9474" width="2.7109375" style="572" customWidth="1"/>
    <col min="9475" max="9475" width="15.42578125" style="572" customWidth="1"/>
    <col min="9476" max="9476" width="1.28515625" style="572" customWidth="1"/>
    <col min="9477" max="9477" width="71.42578125" style="572" customWidth="1"/>
    <col min="9478" max="9482" width="4.7109375" style="572" customWidth="1"/>
    <col min="9483" max="9486" width="5.5703125" style="572" customWidth="1"/>
    <col min="9487" max="9487" width="4.7109375" style="572" customWidth="1"/>
    <col min="9488" max="9488" width="5.5703125" style="572" customWidth="1"/>
    <col min="9489" max="9495" width="4.7109375" style="572" customWidth="1"/>
    <col min="9496" max="9496" width="6.5703125" style="572" customWidth="1"/>
    <col min="9497" max="9497" width="5.5703125" style="572" customWidth="1"/>
    <col min="9498" max="9499" width="1.85546875" style="572" customWidth="1"/>
    <col min="9500" max="9501" width="15.5703125" style="572" customWidth="1"/>
    <col min="9502" max="9502" width="1.85546875" style="572" customWidth="1"/>
    <col min="9503" max="9503" width="1.7109375" style="572" customWidth="1"/>
    <col min="9504" max="9504" width="1.85546875" style="572" customWidth="1"/>
    <col min="9505" max="9508" width="12.140625" style="572" customWidth="1"/>
    <col min="9509" max="9509" width="1.85546875" style="572" customWidth="1"/>
    <col min="9510" max="9511" width="1.42578125" style="572" customWidth="1"/>
    <col min="9512" max="9512" width="11.42578125" style="572"/>
    <col min="9513" max="9515" width="18.7109375" style="572" customWidth="1"/>
    <col min="9516" max="9728" width="11.42578125" style="572"/>
    <col min="9729" max="9729" width="0.140625" style="572" customWidth="1"/>
    <col min="9730" max="9730" width="2.7109375" style="572" customWidth="1"/>
    <col min="9731" max="9731" width="15.42578125" style="572" customWidth="1"/>
    <col min="9732" max="9732" width="1.28515625" style="572" customWidth="1"/>
    <col min="9733" max="9733" width="71.42578125" style="572" customWidth="1"/>
    <col min="9734" max="9738" width="4.7109375" style="572" customWidth="1"/>
    <col min="9739" max="9742" width="5.5703125" style="572" customWidth="1"/>
    <col min="9743" max="9743" width="4.7109375" style="572" customWidth="1"/>
    <col min="9744" max="9744" width="5.5703125" style="572" customWidth="1"/>
    <col min="9745" max="9751" width="4.7109375" style="572" customWidth="1"/>
    <col min="9752" max="9752" width="6.5703125" style="572" customWidth="1"/>
    <col min="9753" max="9753" width="5.5703125" style="572" customWidth="1"/>
    <col min="9754" max="9755" width="1.85546875" style="572" customWidth="1"/>
    <col min="9756" max="9757" width="15.5703125" style="572" customWidth="1"/>
    <col min="9758" max="9758" width="1.85546875" style="572" customWidth="1"/>
    <col min="9759" max="9759" width="1.7109375" style="572" customWidth="1"/>
    <col min="9760" max="9760" width="1.85546875" style="572" customWidth="1"/>
    <col min="9761" max="9764" width="12.140625" style="572" customWidth="1"/>
    <col min="9765" max="9765" width="1.85546875" style="572" customWidth="1"/>
    <col min="9766" max="9767" width="1.42578125" style="572" customWidth="1"/>
    <col min="9768" max="9768" width="11.42578125" style="572"/>
    <col min="9769" max="9771" width="18.7109375" style="572" customWidth="1"/>
    <col min="9772" max="9984" width="11.42578125" style="572"/>
    <col min="9985" max="9985" width="0.140625" style="572" customWidth="1"/>
    <col min="9986" max="9986" width="2.7109375" style="572" customWidth="1"/>
    <col min="9987" max="9987" width="15.42578125" style="572" customWidth="1"/>
    <col min="9988" max="9988" width="1.28515625" style="572" customWidth="1"/>
    <col min="9989" max="9989" width="71.42578125" style="572" customWidth="1"/>
    <col min="9990" max="9994" width="4.7109375" style="572" customWidth="1"/>
    <col min="9995" max="9998" width="5.5703125" style="572" customWidth="1"/>
    <col min="9999" max="9999" width="4.7109375" style="572" customWidth="1"/>
    <col min="10000" max="10000" width="5.5703125" style="572" customWidth="1"/>
    <col min="10001" max="10007" width="4.7109375" style="572" customWidth="1"/>
    <col min="10008" max="10008" width="6.5703125" style="572" customWidth="1"/>
    <col min="10009" max="10009" width="5.5703125" style="572" customWidth="1"/>
    <col min="10010" max="10011" width="1.85546875" style="572" customWidth="1"/>
    <col min="10012" max="10013" width="15.5703125" style="572" customWidth="1"/>
    <col min="10014" max="10014" width="1.85546875" style="572" customWidth="1"/>
    <col min="10015" max="10015" width="1.7109375" style="572" customWidth="1"/>
    <col min="10016" max="10016" width="1.85546875" style="572" customWidth="1"/>
    <col min="10017" max="10020" width="12.140625" style="572" customWidth="1"/>
    <col min="10021" max="10021" width="1.85546875" style="572" customWidth="1"/>
    <col min="10022" max="10023" width="1.42578125" style="572" customWidth="1"/>
    <col min="10024" max="10024" width="11.42578125" style="572"/>
    <col min="10025" max="10027" width="18.7109375" style="572" customWidth="1"/>
    <col min="10028" max="10240" width="11.42578125" style="572"/>
    <col min="10241" max="10241" width="0.140625" style="572" customWidth="1"/>
    <col min="10242" max="10242" width="2.7109375" style="572" customWidth="1"/>
    <col min="10243" max="10243" width="15.42578125" style="572" customWidth="1"/>
    <col min="10244" max="10244" width="1.28515625" style="572" customWidth="1"/>
    <col min="10245" max="10245" width="71.42578125" style="572" customWidth="1"/>
    <col min="10246" max="10250" width="4.7109375" style="572" customWidth="1"/>
    <col min="10251" max="10254" width="5.5703125" style="572" customWidth="1"/>
    <col min="10255" max="10255" width="4.7109375" style="572" customWidth="1"/>
    <col min="10256" max="10256" width="5.5703125" style="572" customWidth="1"/>
    <col min="10257" max="10263" width="4.7109375" style="572" customWidth="1"/>
    <col min="10264" max="10264" width="6.5703125" style="572" customWidth="1"/>
    <col min="10265" max="10265" width="5.5703125" style="572" customWidth="1"/>
    <col min="10266" max="10267" width="1.85546875" style="572" customWidth="1"/>
    <col min="10268" max="10269" width="15.5703125" style="572" customWidth="1"/>
    <col min="10270" max="10270" width="1.85546875" style="572" customWidth="1"/>
    <col min="10271" max="10271" width="1.7109375" style="572" customWidth="1"/>
    <col min="10272" max="10272" width="1.85546875" style="572" customWidth="1"/>
    <col min="10273" max="10276" width="12.140625" style="572" customWidth="1"/>
    <col min="10277" max="10277" width="1.85546875" style="572" customWidth="1"/>
    <col min="10278" max="10279" width="1.42578125" style="572" customWidth="1"/>
    <col min="10280" max="10280" width="11.42578125" style="572"/>
    <col min="10281" max="10283" width="18.7109375" style="572" customWidth="1"/>
    <col min="10284" max="10496" width="11.42578125" style="572"/>
    <col min="10497" max="10497" width="0.140625" style="572" customWidth="1"/>
    <col min="10498" max="10498" width="2.7109375" style="572" customWidth="1"/>
    <col min="10499" max="10499" width="15.42578125" style="572" customWidth="1"/>
    <col min="10500" max="10500" width="1.28515625" style="572" customWidth="1"/>
    <col min="10501" max="10501" width="71.42578125" style="572" customWidth="1"/>
    <col min="10502" max="10506" width="4.7109375" style="572" customWidth="1"/>
    <col min="10507" max="10510" width="5.5703125" style="572" customWidth="1"/>
    <col min="10511" max="10511" width="4.7109375" style="572" customWidth="1"/>
    <col min="10512" max="10512" width="5.5703125" style="572" customWidth="1"/>
    <col min="10513" max="10519" width="4.7109375" style="572" customWidth="1"/>
    <col min="10520" max="10520" width="6.5703125" style="572" customWidth="1"/>
    <col min="10521" max="10521" width="5.5703125" style="572" customWidth="1"/>
    <col min="10522" max="10523" width="1.85546875" style="572" customWidth="1"/>
    <col min="10524" max="10525" width="15.5703125" style="572" customWidth="1"/>
    <col min="10526" max="10526" width="1.85546875" style="572" customWidth="1"/>
    <col min="10527" max="10527" width="1.7109375" style="572" customWidth="1"/>
    <col min="10528" max="10528" width="1.85546875" style="572" customWidth="1"/>
    <col min="10529" max="10532" width="12.140625" style="572" customWidth="1"/>
    <col min="10533" max="10533" width="1.85546875" style="572" customWidth="1"/>
    <col min="10534" max="10535" width="1.42578125" style="572" customWidth="1"/>
    <col min="10536" max="10536" width="11.42578125" style="572"/>
    <col min="10537" max="10539" width="18.7109375" style="572" customWidth="1"/>
    <col min="10540" max="10752" width="11.42578125" style="572"/>
    <col min="10753" max="10753" width="0.140625" style="572" customWidth="1"/>
    <col min="10754" max="10754" width="2.7109375" style="572" customWidth="1"/>
    <col min="10755" max="10755" width="15.42578125" style="572" customWidth="1"/>
    <col min="10756" max="10756" width="1.28515625" style="572" customWidth="1"/>
    <col min="10757" max="10757" width="71.42578125" style="572" customWidth="1"/>
    <col min="10758" max="10762" width="4.7109375" style="572" customWidth="1"/>
    <col min="10763" max="10766" width="5.5703125" style="572" customWidth="1"/>
    <col min="10767" max="10767" width="4.7109375" style="572" customWidth="1"/>
    <col min="10768" max="10768" width="5.5703125" style="572" customWidth="1"/>
    <col min="10769" max="10775" width="4.7109375" style="572" customWidth="1"/>
    <col min="10776" max="10776" width="6.5703125" style="572" customWidth="1"/>
    <col min="10777" max="10777" width="5.5703125" style="572" customWidth="1"/>
    <col min="10778" max="10779" width="1.85546875" style="572" customWidth="1"/>
    <col min="10780" max="10781" width="15.5703125" style="572" customWidth="1"/>
    <col min="10782" max="10782" width="1.85546875" style="572" customWidth="1"/>
    <col min="10783" max="10783" width="1.7109375" style="572" customWidth="1"/>
    <col min="10784" max="10784" width="1.85546875" style="572" customWidth="1"/>
    <col min="10785" max="10788" width="12.140625" style="572" customWidth="1"/>
    <col min="10789" max="10789" width="1.85546875" style="572" customWidth="1"/>
    <col min="10790" max="10791" width="1.42578125" style="572" customWidth="1"/>
    <col min="10792" max="10792" width="11.42578125" style="572"/>
    <col min="10793" max="10795" width="18.7109375" style="572" customWidth="1"/>
    <col min="10796" max="11008" width="11.42578125" style="572"/>
    <col min="11009" max="11009" width="0.140625" style="572" customWidth="1"/>
    <col min="11010" max="11010" width="2.7109375" style="572" customWidth="1"/>
    <col min="11011" max="11011" width="15.42578125" style="572" customWidth="1"/>
    <col min="11012" max="11012" width="1.28515625" style="572" customWidth="1"/>
    <col min="11013" max="11013" width="71.42578125" style="572" customWidth="1"/>
    <col min="11014" max="11018" width="4.7109375" style="572" customWidth="1"/>
    <col min="11019" max="11022" width="5.5703125" style="572" customWidth="1"/>
    <col min="11023" max="11023" width="4.7109375" style="572" customWidth="1"/>
    <col min="11024" max="11024" width="5.5703125" style="572" customWidth="1"/>
    <col min="11025" max="11031" width="4.7109375" style="572" customWidth="1"/>
    <col min="11032" max="11032" width="6.5703125" style="572" customWidth="1"/>
    <col min="11033" max="11033" width="5.5703125" style="572" customWidth="1"/>
    <col min="11034" max="11035" width="1.85546875" style="572" customWidth="1"/>
    <col min="11036" max="11037" width="15.5703125" style="572" customWidth="1"/>
    <col min="11038" max="11038" width="1.85546875" style="572" customWidth="1"/>
    <col min="11039" max="11039" width="1.7109375" style="572" customWidth="1"/>
    <col min="11040" max="11040" width="1.85546875" style="572" customWidth="1"/>
    <col min="11041" max="11044" width="12.140625" style="572" customWidth="1"/>
    <col min="11045" max="11045" width="1.85546875" style="572" customWidth="1"/>
    <col min="11046" max="11047" width="1.42578125" style="572" customWidth="1"/>
    <col min="11048" max="11048" width="11.42578125" style="572"/>
    <col min="11049" max="11051" width="18.7109375" style="572" customWidth="1"/>
    <col min="11052" max="11264" width="11.42578125" style="572"/>
    <col min="11265" max="11265" width="0.140625" style="572" customWidth="1"/>
    <col min="11266" max="11266" width="2.7109375" style="572" customWidth="1"/>
    <col min="11267" max="11267" width="15.42578125" style="572" customWidth="1"/>
    <col min="11268" max="11268" width="1.28515625" style="572" customWidth="1"/>
    <col min="11269" max="11269" width="71.42578125" style="572" customWidth="1"/>
    <col min="11270" max="11274" width="4.7109375" style="572" customWidth="1"/>
    <col min="11275" max="11278" width="5.5703125" style="572" customWidth="1"/>
    <col min="11279" max="11279" width="4.7109375" style="572" customWidth="1"/>
    <col min="11280" max="11280" width="5.5703125" style="572" customWidth="1"/>
    <col min="11281" max="11287" width="4.7109375" style="572" customWidth="1"/>
    <col min="11288" max="11288" width="6.5703125" style="572" customWidth="1"/>
    <col min="11289" max="11289" width="5.5703125" style="572" customWidth="1"/>
    <col min="11290" max="11291" width="1.85546875" style="572" customWidth="1"/>
    <col min="11292" max="11293" width="15.5703125" style="572" customWidth="1"/>
    <col min="11294" max="11294" width="1.85546875" style="572" customWidth="1"/>
    <col min="11295" max="11295" width="1.7109375" style="572" customWidth="1"/>
    <col min="11296" max="11296" width="1.85546875" style="572" customWidth="1"/>
    <col min="11297" max="11300" width="12.140625" style="572" customWidth="1"/>
    <col min="11301" max="11301" width="1.85546875" style="572" customWidth="1"/>
    <col min="11302" max="11303" width="1.42578125" style="572" customWidth="1"/>
    <col min="11304" max="11304" width="11.42578125" style="572"/>
    <col min="11305" max="11307" width="18.7109375" style="572" customWidth="1"/>
    <col min="11308" max="11520" width="11.42578125" style="572"/>
    <col min="11521" max="11521" width="0.140625" style="572" customWidth="1"/>
    <col min="11522" max="11522" width="2.7109375" style="572" customWidth="1"/>
    <col min="11523" max="11523" width="15.42578125" style="572" customWidth="1"/>
    <col min="11524" max="11524" width="1.28515625" style="572" customWidth="1"/>
    <col min="11525" max="11525" width="71.42578125" style="572" customWidth="1"/>
    <col min="11526" max="11530" width="4.7109375" style="572" customWidth="1"/>
    <col min="11531" max="11534" width="5.5703125" style="572" customWidth="1"/>
    <col min="11535" max="11535" width="4.7109375" style="572" customWidth="1"/>
    <col min="11536" max="11536" width="5.5703125" style="572" customWidth="1"/>
    <col min="11537" max="11543" width="4.7109375" style="572" customWidth="1"/>
    <col min="11544" max="11544" width="6.5703125" style="572" customWidth="1"/>
    <col min="11545" max="11545" width="5.5703125" style="572" customWidth="1"/>
    <col min="11546" max="11547" width="1.85546875" style="572" customWidth="1"/>
    <col min="11548" max="11549" width="15.5703125" style="572" customWidth="1"/>
    <col min="11550" max="11550" width="1.85546875" style="572" customWidth="1"/>
    <col min="11551" max="11551" width="1.7109375" style="572" customWidth="1"/>
    <col min="11552" max="11552" width="1.85546875" style="572" customWidth="1"/>
    <col min="11553" max="11556" width="12.140625" style="572" customWidth="1"/>
    <col min="11557" max="11557" width="1.85546875" style="572" customWidth="1"/>
    <col min="11558" max="11559" width="1.42578125" style="572" customWidth="1"/>
    <col min="11560" max="11560" width="11.42578125" style="572"/>
    <col min="11561" max="11563" width="18.7109375" style="572" customWidth="1"/>
    <col min="11564" max="11776" width="11.42578125" style="572"/>
    <col min="11777" max="11777" width="0.140625" style="572" customWidth="1"/>
    <col min="11778" max="11778" width="2.7109375" style="572" customWidth="1"/>
    <col min="11779" max="11779" width="15.42578125" style="572" customWidth="1"/>
    <col min="11780" max="11780" width="1.28515625" style="572" customWidth="1"/>
    <col min="11781" max="11781" width="71.42578125" style="572" customWidth="1"/>
    <col min="11782" max="11786" width="4.7109375" style="572" customWidth="1"/>
    <col min="11787" max="11790" width="5.5703125" style="572" customWidth="1"/>
    <col min="11791" max="11791" width="4.7109375" style="572" customWidth="1"/>
    <col min="11792" max="11792" width="5.5703125" style="572" customWidth="1"/>
    <col min="11793" max="11799" width="4.7109375" style="572" customWidth="1"/>
    <col min="11800" max="11800" width="6.5703125" style="572" customWidth="1"/>
    <col min="11801" max="11801" width="5.5703125" style="572" customWidth="1"/>
    <col min="11802" max="11803" width="1.85546875" style="572" customWidth="1"/>
    <col min="11804" max="11805" width="15.5703125" style="572" customWidth="1"/>
    <col min="11806" max="11806" width="1.85546875" style="572" customWidth="1"/>
    <col min="11807" max="11807" width="1.7109375" style="572" customWidth="1"/>
    <col min="11808" max="11808" width="1.85546875" style="572" customWidth="1"/>
    <col min="11809" max="11812" width="12.140625" style="572" customWidth="1"/>
    <col min="11813" max="11813" width="1.85546875" style="572" customWidth="1"/>
    <col min="11814" max="11815" width="1.42578125" style="572" customWidth="1"/>
    <col min="11816" max="11816" width="11.42578125" style="572"/>
    <col min="11817" max="11819" width="18.7109375" style="572" customWidth="1"/>
    <col min="11820" max="12032" width="11.42578125" style="572"/>
    <col min="12033" max="12033" width="0.140625" style="572" customWidth="1"/>
    <col min="12034" max="12034" width="2.7109375" style="572" customWidth="1"/>
    <col min="12035" max="12035" width="15.42578125" style="572" customWidth="1"/>
    <col min="12036" max="12036" width="1.28515625" style="572" customWidth="1"/>
    <col min="12037" max="12037" width="71.42578125" style="572" customWidth="1"/>
    <col min="12038" max="12042" width="4.7109375" style="572" customWidth="1"/>
    <col min="12043" max="12046" width="5.5703125" style="572" customWidth="1"/>
    <col min="12047" max="12047" width="4.7109375" style="572" customWidth="1"/>
    <col min="12048" max="12048" width="5.5703125" style="572" customWidth="1"/>
    <col min="12049" max="12055" width="4.7109375" style="572" customWidth="1"/>
    <col min="12056" max="12056" width="6.5703125" style="572" customWidth="1"/>
    <col min="12057" max="12057" width="5.5703125" style="572" customWidth="1"/>
    <col min="12058" max="12059" width="1.85546875" style="572" customWidth="1"/>
    <col min="12060" max="12061" width="15.5703125" style="572" customWidth="1"/>
    <col min="12062" max="12062" width="1.85546875" style="572" customWidth="1"/>
    <col min="12063" max="12063" width="1.7109375" style="572" customWidth="1"/>
    <col min="12064" max="12064" width="1.85546875" style="572" customWidth="1"/>
    <col min="12065" max="12068" width="12.140625" style="572" customWidth="1"/>
    <col min="12069" max="12069" width="1.85546875" style="572" customWidth="1"/>
    <col min="12070" max="12071" width="1.42578125" style="572" customWidth="1"/>
    <col min="12072" max="12072" width="11.42578125" style="572"/>
    <col min="12073" max="12075" width="18.7109375" style="572" customWidth="1"/>
    <col min="12076" max="12288" width="11.42578125" style="572"/>
    <col min="12289" max="12289" width="0.140625" style="572" customWidth="1"/>
    <col min="12290" max="12290" width="2.7109375" style="572" customWidth="1"/>
    <col min="12291" max="12291" width="15.42578125" style="572" customWidth="1"/>
    <col min="12292" max="12292" width="1.28515625" style="572" customWidth="1"/>
    <col min="12293" max="12293" width="71.42578125" style="572" customWidth="1"/>
    <col min="12294" max="12298" width="4.7109375" style="572" customWidth="1"/>
    <col min="12299" max="12302" width="5.5703125" style="572" customWidth="1"/>
    <col min="12303" max="12303" width="4.7109375" style="572" customWidth="1"/>
    <col min="12304" max="12304" width="5.5703125" style="572" customWidth="1"/>
    <col min="12305" max="12311" width="4.7109375" style="572" customWidth="1"/>
    <col min="12312" max="12312" width="6.5703125" style="572" customWidth="1"/>
    <col min="12313" max="12313" width="5.5703125" style="572" customWidth="1"/>
    <col min="12314" max="12315" width="1.85546875" style="572" customWidth="1"/>
    <col min="12316" max="12317" width="15.5703125" style="572" customWidth="1"/>
    <col min="12318" max="12318" width="1.85546875" style="572" customWidth="1"/>
    <col min="12319" max="12319" width="1.7109375" style="572" customWidth="1"/>
    <col min="12320" max="12320" width="1.85546875" style="572" customWidth="1"/>
    <col min="12321" max="12324" width="12.140625" style="572" customWidth="1"/>
    <col min="12325" max="12325" width="1.85546875" style="572" customWidth="1"/>
    <col min="12326" max="12327" width="1.42578125" style="572" customWidth="1"/>
    <col min="12328" max="12328" width="11.42578125" style="572"/>
    <col min="12329" max="12331" width="18.7109375" style="572" customWidth="1"/>
    <col min="12332" max="12544" width="11.42578125" style="572"/>
    <col min="12545" max="12545" width="0.140625" style="572" customWidth="1"/>
    <col min="12546" max="12546" width="2.7109375" style="572" customWidth="1"/>
    <col min="12547" max="12547" width="15.42578125" style="572" customWidth="1"/>
    <col min="12548" max="12548" width="1.28515625" style="572" customWidth="1"/>
    <col min="12549" max="12549" width="71.42578125" style="572" customWidth="1"/>
    <col min="12550" max="12554" width="4.7109375" style="572" customWidth="1"/>
    <col min="12555" max="12558" width="5.5703125" style="572" customWidth="1"/>
    <col min="12559" max="12559" width="4.7109375" style="572" customWidth="1"/>
    <col min="12560" max="12560" width="5.5703125" style="572" customWidth="1"/>
    <col min="12561" max="12567" width="4.7109375" style="572" customWidth="1"/>
    <col min="12568" max="12568" width="6.5703125" style="572" customWidth="1"/>
    <col min="12569" max="12569" width="5.5703125" style="572" customWidth="1"/>
    <col min="12570" max="12571" width="1.85546875" style="572" customWidth="1"/>
    <col min="12572" max="12573" width="15.5703125" style="572" customWidth="1"/>
    <col min="12574" max="12574" width="1.85546875" style="572" customWidth="1"/>
    <col min="12575" max="12575" width="1.7109375" style="572" customWidth="1"/>
    <col min="12576" max="12576" width="1.85546875" style="572" customWidth="1"/>
    <col min="12577" max="12580" width="12.140625" style="572" customWidth="1"/>
    <col min="12581" max="12581" width="1.85546875" style="572" customWidth="1"/>
    <col min="12582" max="12583" width="1.42578125" style="572" customWidth="1"/>
    <col min="12584" max="12584" width="11.42578125" style="572"/>
    <col min="12585" max="12587" width="18.7109375" style="572" customWidth="1"/>
    <col min="12588" max="12800" width="11.42578125" style="572"/>
    <col min="12801" max="12801" width="0.140625" style="572" customWidth="1"/>
    <col min="12802" max="12802" width="2.7109375" style="572" customWidth="1"/>
    <col min="12803" max="12803" width="15.42578125" style="572" customWidth="1"/>
    <col min="12804" max="12804" width="1.28515625" style="572" customWidth="1"/>
    <col min="12805" max="12805" width="71.42578125" style="572" customWidth="1"/>
    <col min="12806" max="12810" width="4.7109375" style="572" customWidth="1"/>
    <col min="12811" max="12814" width="5.5703125" style="572" customWidth="1"/>
    <col min="12815" max="12815" width="4.7109375" style="572" customWidth="1"/>
    <col min="12816" max="12816" width="5.5703125" style="572" customWidth="1"/>
    <col min="12817" max="12823" width="4.7109375" style="572" customWidth="1"/>
    <col min="12824" max="12824" width="6.5703125" style="572" customWidth="1"/>
    <col min="12825" max="12825" width="5.5703125" style="572" customWidth="1"/>
    <col min="12826" max="12827" width="1.85546875" style="572" customWidth="1"/>
    <col min="12828" max="12829" width="15.5703125" style="572" customWidth="1"/>
    <col min="12830" max="12830" width="1.85546875" style="572" customWidth="1"/>
    <col min="12831" max="12831" width="1.7109375" style="572" customWidth="1"/>
    <col min="12832" max="12832" width="1.85546875" style="572" customWidth="1"/>
    <col min="12833" max="12836" width="12.140625" style="572" customWidth="1"/>
    <col min="12837" max="12837" width="1.85546875" style="572" customWidth="1"/>
    <col min="12838" max="12839" width="1.42578125" style="572" customWidth="1"/>
    <col min="12840" max="12840" width="11.42578125" style="572"/>
    <col min="12841" max="12843" width="18.7109375" style="572" customWidth="1"/>
    <col min="12844" max="13056" width="11.42578125" style="572"/>
    <col min="13057" max="13057" width="0.140625" style="572" customWidth="1"/>
    <col min="13058" max="13058" width="2.7109375" style="572" customWidth="1"/>
    <col min="13059" max="13059" width="15.42578125" style="572" customWidth="1"/>
    <col min="13060" max="13060" width="1.28515625" style="572" customWidth="1"/>
    <col min="13061" max="13061" width="71.42578125" style="572" customWidth="1"/>
    <col min="13062" max="13066" width="4.7109375" style="572" customWidth="1"/>
    <col min="13067" max="13070" width="5.5703125" style="572" customWidth="1"/>
    <col min="13071" max="13071" width="4.7109375" style="572" customWidth="1"/>
    <col min="13072" max="13072" width="5.5703125" style="572" customWidth="1"/>
    <col min="13073" max="13079" width="4.7109375" style="572" customWidth="1"/>
    <col min="13080" max="13080" width="6.5703125" style="572" customWidth="1"/>
    <col min="13081" max="13081" width="5.5703125" style="572" customWidth="1"/>
    <col min="13082" max="13083" width="1.85546875" style="572" customWidth="1"/>
    <col min="13084" max="13085" width="15.5703125" style="572" customWidth="1"/>
    <col min="13086" max="13086" width="1.85546875" style="572" customWidth="1"/>
    <col min="13087" max="13087" width="1.7109375" style="572" customWidth="1"/>
    <col min="13088" max="13088" width="1.85546875" style="572" customWidth="1"/>
    <col min="13089" max="13092" width="12.140625" style="572" customWidth="1"/>
    <col min="13093" max="13093" width="1.85546875" style="572" customWidth="1"/>
    <col min="13094" max="13095" width="1.42578125" style="572" customWidth="1"/>
    <col min="13096" max="13096" width="11.42578125" style="572"/>
    <col min="13097" max="13099" width="18.7109375" style="572" customWidth="1"/>
    <col min="13100" max="13312" width="11.42578125" style="572"/>
    <col min="13313" max="13313" width="0.140625" style="572" customWidth="1"/>
    <col min="13314" max="13314" width="2.7109375" style="572" customWidth="1"/>
    <col min="13315" max="13315" width="15.42578125" style="572" customWidth="1"/>
    <col min="13316" max="13316" width="1.28515625" style="572" customWidth="1"/>
    <col min="13317" max="13317" width="71.42578125" style="572" customWidth="1"/>
    <col min="13318" max="13322" width="4.7109375" style="572" customWidth="1"/>
    <col min="13323" max="13326" width="5.5703125" style="572" customWidth="1"/>
    <col min="13327" max="13327" width="4.7109375" style="572" customWidth="1"/>
    <col min="13328" max="13328" width="5.5703125" style="572" customWidth="1"/>
    <col min="13329" max="13335" width="4.7109375" style="572" customWidth="1"/>
    <col min="13336" max="13336" width="6.5703125" style="572" customWidth="1"/>
    <col min="13337" max="13337" width="5.5703125" style="572" customWidth="1"/>
    <col min="13338" max="13339" width="1.85546875" style="572" customWidth="1"/>
    <col min="13340" max="13341" width="15.5703125" style="572" customWidth="1"/>
    <col min="13342" max="13342" width="1.85546875" style="572" customWidth="1"/>
    <col min="13343" max="13343" width="1.7109375" style="572" customWidth="1"/>
    <col min="13344" max="13344" width="1.85546875" style="572" customWidth="1"/>
    <col min="13345" max="13348" width="12.140625" style="572" customWidth="1"/>
    <col min="13349" max="13349" width="1.85546875" style="572" customWidth="1"/>
    <col min="13350" max="13351" width="1.42578125" style="572" customWidth="1"/>
    <col min="13352" max="13352" width="11.42578125" style="572"/>
    <col min="13353" max="13355" width="18.7109375" style="572" customWidth="1"/>
    <col min="13356" max="13568" width="11.42578125" style="572"/>
    <col min="13569" max="13569" width="0.140625" style="572" customWidth="1"/>
    <col min="13570" max="13570" width="2.7109375" style="572" customWidth="1"/>
    <col min="13571" max="13571" width="15.42578125" style="572" customWidth="1"/>
    <col min="13572" max="13572" width="1.28515625" style="572" customWidth="1"/>
    <col min="13573" max="13573" width="71.42578125" style="572" customWidth="1"/>
    <col min="13574" max="13578" width="4.7109375" style="572" customWidth="1"/>
    <col min="13579" max="13582" width="5.5703125" style="572" customWidth="1"/>
    <col min="13583" max="13583" width="4.7109375" style="572" customWidth="1"/>
    <col min="13584" max="13584" width="5.5703125" style="572" customWidth="1"/>
    <col min="13585" max="13591" width="4.7109375" style="572" customWidth="1"/>
    <col min="13592" max="13592" width="6.5703125" style="572" customWidth="1"/>
    <col min="13593" max="13593" width="5.5703125" style="572" customWidth="1"/>
    <col min="13594" max="13595" width="1.85546875" style="572" customWidth="1"/>
    <col min="13596" max="13597" width="15.5703125" style="572" customWidth="1"/>
    <col min="13598" max="13598" width="1.85546875" style="572" customWidth="1"/>
    <col min="13599" max="13599" width="1.7109375" style="572" customWidth="1"/>
    <col min="13600" max="13600" width="1.85546875" style="572" customWidth="1"/>
    <col min="13601" max="13604" width="12.140625" style="572" customWidth="1"/>
    <col min="13605" max="13605" width="1.85546875" style="572" customWidth="1"/>
    <col min="13606" max="13607" width="1.42578125" style="572" customWidth="1"/>
    <col min="13608" max="13608" width="11.42578125" style="572"/>
    <col min="13609" max="13611" width="18.7109375" style="572" customWidth="1"/>
    <col min="13612" max="13824" width="11.42578125" style="572"/>
    <col min="13825" max="13825" width="0.140625" style="572" customWidth="1"/>
    <col min="13826" max="13826" width="2.7109375" style="572" customWidth="1"/>
    <col min="13827" max="13827" width="15.42578125" style="572" customWidth="1"/>
    <col min="13828" max="13828" width="1.28515625" style="572" customWidth="1"/>
    <col min="13829" max="13829" width="71.42578125" style="572" customWidth="1"/>
    <col min="13830" max="13834" width="4.7109375" style="572" customWidth="1"/>
    <col min="13835" max="13838" width="5.5703125" style="572" customWidth="1"/>
    <col min="13839" max="13839" width="4.7109375" style="572" customWidth="1"/>
    <col min="13840" max="13840" width="5.5703125" style="572" customWidth="1"/>
    <col min="13841" max="13847" width="4.7109375" style="572" customWidth="1"/>
    <col min="13848" max="13848" width="6.5703125" style="572" customWidth="1"/>
    <col min="13849" max="13849" width="5.5703125" style="572" customWidth="1"/>
    <col min="13850" max="13851" width="1.85546875" style="572" customWidth="1"/>
    <col min="13852" max="13853" width="15.5703125" style="572" customWidth="1"/>
    <col min="13854" max="13854" width="1.85546875" style="572" customWidth="1"/>
    <col min="13855" max="13855" width="1.7109375" style="572" customWidth="1"/>
    <col min="13856" max="13856" width="1.85546875" style="572" customWidth="1"/>
    <col min="13857" max="13860" width="12.140625" style="572" customWidth="1"/>
    <col min="13861" max="13861" width="1.85546875" style="572" customWidth="1"/>
    <col min="13862" max="13863" width="1.42578125" style="572" customWidth="1"/>
    <col min="13864" max="13864" width="11.42578125" style="572"/>
    <col min="13865" max="13867" width="18.7109375" style="572" customWidth="1"/>
    <col min="13868" max="14080" width="11.42578125" style="572"/>
    <col min="14081" max="14081" width="0.140625" style="572" customWidth="1"/>
    <col min="14082" max="14082" width="2.7109375" style="572" customWidth="1"/>
    <col min="14083" max="14083" width="15.42578125" style="572" customWidth="1"/>
    <col min="14084" max="14084" width="1.28515625" style="572" customWidth="1"/>
    <col min="14085" max="14085" width="71.42578125" style="572" customWidth="1"/>
    <col min="14086" max="14090" width="4.7109375" style="572" customWidth="1"/>
    <col min="14091" max="14094" width="5.5703125" style="572" customWidth="1"/>
    <col min="14095" max="14095" width="4.7109375" style="572" customWidth="1"/>
    <col min="14096" max="14096" width="5.5703125" style="572" customWidth="1"/>
    <col min="14097" max="14103" width="4.7109375" style="572" customWidth="1"/>
    <col min="14104" max="14104" width="6.5703125" style="572" customWidth="1"/>
    <col min="14105" max="14105" width="5.5703125" style="572" customWidth="1"/>
    <col min="14106" max="14107" width="1.85546875" style="572" customWidth="1"/>
    <col min="14108" max="14109" width="15.5703125" style="572" customWidth="1"/>
    <col min="14110" max="14110" width="1.85546875" style="572" customWidth="1"/>
    <col min="14111" max="14111" width="1.7109375" style="572" customWidth="1"/>
    <col min="14112" max="14112" width="1.85546875" style="572" customWidth="1"/>
    <col min="14113" max="14116" width="12.140625" style="572" customWidth="1"/>
    <col min="14117" max="14117" width="1.85546875" style="572" customWidth="1"/>
    <col min="14118" max="14119" width="1.42578125" style="572" customWidth="1"/>
    <col min="14120" max="14120" width="11.42578125" style="572"/>
    <col min="14121" max="14123" width="18.7109375" style="572" customWidth="1"/>
    <col min="14124" max="14336" width="11.42578125" style="572"/>
    <col min="14337" max="14337" width="0.140625" style="572" customWidth="1"/>
    <col min="14338" max="14338" width="2.7109375" style="572" customWidth="1"/>
    <col min="14339" max="14339" width="15.42578125" style="572" customWidth="1"/>
    <col min="14340" max="14340" width="1.28515625" style="572" customWidth="1"/>
    <col min="14341" max="14341" width="71.42578125" style="572" customWidth="1"/>
    <col min="14342" max="14346" width="4.7109375" style="572" customWidth="1"/>
    <col min="14347" max="14350" width="5.5703125" style="572" customWidth="1"/>
    <col min="14351" max="14351" width="4.7109375" style="572" customWidth="1"/>
    <col min="14352" max="14352" width="5.5703125" style="572" customWidth="1"/>
    <col min="14353" max="14359" width="4.7109375" style="572" customWidth="1"/>
    <col min="14360" max="14360" width="6.5703125" style="572" customWidth="1"/>
    <col min="14361" max="14361" width="5.5703125" style="572" customWidth="1"/>
    <col min="14362" max="14363" width="1.85546875" style="572" customWidth="1"/>
    <col min="14364" max="14365" width="15.5703125" style="572" customWidth="1"/>
    <col min="14366" max="14366" width="1.85546875" style="572" customWidth="1"/>
    <col min="14367" max="14367" width="1.7109375" style="572" customWidth="1"/>
    <col min="14368" max="14368" width="1.85546875" style="572" customWidth="1"/>
    <col min="14369" max="14372" width="12.140625" style="572" customWidth="1"/>
    <col min="14373" max="14373" width="1.85546875" style="572" customWidth="1"/>
    <col min="14374" max="14375" width="1.42578125" style="572" customWidth="1"/>
    <col min="14376" max="14376" width="11.42578125" style="572"/>
    <col min="14377" max="14379" width="18.7109375" style="572" customWidth="1"/>
    <col min="14380" max="14592" width="11.42578125" style="572"/>
    <col min="14593" max="14593" width="0.140625" style="572" customWidth="1"/>
    <col min="14594" max="14594" width="2.7109375" style="572" customWidth="1"/>
    <col min="14595" max="14595" width="15.42578125" style="572" customWidth="1"/>
    <col min="14596" max="14596" width="1.28515625" style="572" customWidth="1"/>
    <col min="14597" max="14597" width="71.42578125" style="572" customWidth="1"/>
    <col min="14598" max="14602" width="4.7109375" style="572" customWidth="1"/>
    <col min="14603" max="14606" width="5.5703125" style="572" customWidth="1"/>
    <col min="14607" max="14607" width="4.7109375" style="572" customWidth="1"/>
    <col min="14608" max="14608" width="5.5703125" style="572" customWidth="1"/>
    <col min="14609" max="14615" width="4.7109375" style="572" customWidth="1"/>
    <col min="14616" max="14616" width="6.5703125" style="572" customWidth="1"/>
    <col min="14617" max="14617" width="5.5703125" style="572" customWidth="1"/>
    <col min="14618" max="14619" width="1.85546875" style="572" customWidth="1"/>
    <col min="14620" max="14621" width="15.5703125" style="572" customWidth="1"/>
    <col min="14622" max="14622" width="1.85546875" style="572" customWidth="1"/>
    <col min="14623" max="14623" width="1.7109375" style="572" customWidth="1"/>
    <col min="14624" max="14624" width="1.85546875" style="572" customWidth="1"/>
    <col min="14625" max="14628" width="12.140625" style="572" customWidth="1"/>
    <col min="14629" max="14629" width="1.85546875" style="572" customWidth="1"/>
    <col min="14630" max="14631" width="1.42578125" style="572" customWidth="1"/>
    <col min="14632" max="14632" width="11.42578125" style="572"/>
    <col min="14633" max="14635" width="18.7109375" style="572" customWidth="1"/>
    <col min="14636" max="14848" width="11.42578125" style="572"/>
    <col min="14849" max="14849" width="0.140625" style="572" customWidth="1"/>
    <col min="14850" max="14850" width="2.7109375" style="572" customWidth="1"/>
    <col min="14851" max="14851" width="15.42578125" style="572" customWidth="1"/>
    <col min="14852" max="14852" width="1.28515625" style="572" customWidth="1"/>
    <col min="14853" max="14853" width="71.42578125" style="572" customWidth="1"/>
    <col min="14854" max="14858" width="4.7109375" style="572" customWidth="1"/>
    <col min="14859" max="14862" width="5.5703125" style="572" customWidth="1"/>
    <col min="14863" max="14863" width="4.7109375" style="572" customWidth="1"/>
    <col min="14864" max="14864" width="5.5703125" style="572" customWidth="1"/>
    <col min="14865" max="14871" width="4.7109375" style="572" customWidth="1"/>
    <col min="14872" max="14872" width="6.5703125" style="572" customWidth="1"/>
    <col min="14873" max="14873" width="5.5703125" style="572" customWidth="1"/>
    <col min="14874" max="14875" width="1.85546875" style="572" customWidth="1"/>
    <col min="14876" max="14877" width="15.5703125" style="572" customWidth="1"/>
    <col min="14878" max="14878" width="1.85546875" style="572" customWidth="1"/>
    <col min="14879" max="14879" width="1.7109375" style="572" customWidth="1"/>
    <col min="14880" max="14880" width="1.85546875" style="572" customWidth="1"/>
    <col min="14881" max="14884" width="12.140625" style="572" customWidth="1"/>
    <col min="14885" max="14885" width="1.85546875" style="572" customWidth="1"/>
    <col min="14886" max="14887" width="1.42578125" style="572" customWidth="1"/>
    <col min="14888" max="14888" width="11.42578125" style="572"/>
    <col min="14889" max="14891" width="18.7109375" style="572" customWidth="1"/>
    <col min="14892" max="15104" width="11.42578125" style="572"/>
    <col min="15105" max="15105" width="0.140625" style="572" customWidth="1"/>
    <col min="15106" max="15106" width="2.7109375" style="572" customWidth="1"/>
    <col min="15107" max="15107" width="15.42578125" style="572" customWidth="1"/>
    <col min="15108" max="15108" width="1.28515625" style="572" customWidth="1"/>
    <col min="15109" max="15109" width="71.42578125" style="572" customWidth="1"/>
    <col min="15110" max="15114" width="4.7109375" style="572" customWidth="1"/>
    <col min="15115" max="15118" width="5.5703125" style="572" customWidth="1"/>
    <col min="15119" max="15119" width="4.7109375" style="572" customWidth="1"/>
    <col min="15120" max="15120" width="5.5703125" style="572" customWidth="1"/>
    <col min="15121" max="15127" width="4.7109375" style="572" customWidth="1"/>
    <col min="15128" max="15128" width="6.5703125" style="572" customWidth="1"/>
    <col min="15129" max="15129" width="5.5703125" style="572" customWidth="1"/>
    <col min="15130" max="15131" width="1.85546875" style="572" customWidth="1"/>
    <col min="15132" max="15133" width="15.5703125" style="572" customWidth="1"/>
    <col min="15134" max="15134" width="1.85546875" style="572" customWidth="1"/>
    <col min="15135" max="15135" width="1.7109375" style="572" customWidth="1"/>
    <col min="15136" max="15136" width="1.85546875" style="572" customWidth="1"/>
    <col min="15137" max="15140" width="12.140625" style="572" customWidth="1"/>
    <col min="15141" max="15141" width="1.85546875" style="572" customWidth="1"/>
    <col min="15142" max="15143" width="1.42578125" style="572" customWidth="1"/>
    <col min="15144" max="15144" width="11.42578125" style="572"/>
    <col min="15145" max="15147" width="18.7109375" style="572" customWidth="1"/>
    <col min="15148" max="15360" width="11.42578125" style="572"/>
    <col min="15361" max="15361" width="0.140625" style="572" customWidth="1"/>
    <col min="15362" max="15362" width="2.7109375" style="572" customWidth="1"/>
    <col min="15363" max="15363" width="15.42578125" style="572" customWidth="1"/>
    <col min="15364" max="15364" width="1.28515625" style="572" customWidth="1"/>
    <col min="15365" max="15365" width="71.42578125" style="572" customWidth="1"/>
    <col min="15366" max="15370" width="4.7109375" style="572" customWidth="1"/>
    <col min="15371" max="15374" width="5.5703125" style="572" customWidth="1"/>
    <col min="15375" max="15375" width="4.7109375" style="572" customWidth="1"/>
    <col min="15376" max="15376" width="5.5703125" style="572" customWidth="1"/>
    <col min="15377" max="15383" width="4.7109375" style="572" customWidth="1"/>
    <col min="15384" max="15384" width="6.5703125" style="572" customWidth="1"/>
    <col min="15385" max="15385" width="5.5703125" style="572" customWidth="1"/>
    <col min="15386" max="15387" width="1.85546875" style="572" customWidth="1"/>
    <col min="15388" max="15389" width="15.5703125" style="572" customWidth="1"/>
    <col min="15390" max="15390" width="1.85546875" style="572" customWidth="1"/>
    <col min="15391" max="15391" width="1.7109375" style="572" customWidth="1"/>
    <col min="15392" max="15392" width="1.85546875" style="572" customWidth="1"/>
    <col min="15393" max="15396" width="12.140625" style="572" customWidth="1"/>
    <col min="15397" max="15397" width="1.85546875" style="572" customWidth="1"/>
    <col min="15398" max="15399" width="1.42578125" style="572" customWidth="1"/>
    <col min="15400" max="15400" width="11.42578125" style="572"/>
    <col min="15401" max="15403" width="18.7109375" style="572" customWidth="1"/>
    <col min="15404" max="15616" width="11.42578125" style="572"/>
    <col min="15617" max="15617" width="0.140625" style="572" customWidth="1"/>
    <col min="15618" max="15618" width="2.7109375" style="572" customWidth="1"/>
    <col min="15619" max="15619" width="15.42578125" style="572" customWidth="1"/>
    <col min="15620" max="15620" width="1.28515625" style="572" customWidth="1"/>
    <col min="15621" max="15621" width="71.42578125" style="572" customWidth="1"/>
    <col min="15622" max="15626" width="4.7109375" style="572" customWidth="1"/>
    <col min="15627" max="15630" width="5.5703125" style="572" customWidth="1"/>
    <col min="15631" max="15631" width="4.7109375" style="572" customWidth="1"/>
    <col min="15632" max="15632" width="5.5703125" style="572" customWidth="1"/>
    <col min="15633" max="15639" width="4.7109375" style="572" customWidth="1"/>
    <col min="15640" max="15640" width="6.5703125" style="572" customWidth="1"/>
    <col min="15641" max="15641" width="5.5703125" style="572" customWidth="1"/>
    <col min="15642" max="15643" width="1.85546875" style="572" customWidth="1"/>
    <col min="15644" max="15645" width="15.5703125" style="572" customWidth="1"/>
    <col min="15646" max="15646" width="1.85546875" style="572" customWidth="1"/>
    <col min="15647" max="15647" width="1.7109375" style="572" customWidth="1"/>
    <col min="15648" max="15648" width="1.85546875" style="572" customWidth="1"/>
    <col min="15649" max="15652" width="12.140625" style="572" customWidth="1"/>
    <col min="15653" max="15653" width="1.85546875" style="572" customWidth="1"/>
    <col min="15654" max="15655" width="1.42578125" style="572" customWidth="1"/>
    <col min="15656" max="15656" width="11.42578125" style="572"/>
    <col min="15657" max="15659" width="18.7109375" style="572" customWidth="1"/>
    <col min="15660" max="15872" width="11.42578125" style="572"/>
    <col min="15873" max="15873" width="0.140625" style="572" customWidth="1"/>
    <col min="15874" max="15874" width="2.7109375" style="572" customWidth="1"/>
    <col min="15875" max="15875" width="15.42578125" style="572" customWidth="1"/>
    <col min="15876" max="15876" width="1.28515625" style="572" customWidth="1"/>
    <col min="15877" max="15877" width="71.42578125" style="572" customWidth="1"/>
    <col min="15878" max="15882" width="4.7109375" style="572" customWidth="1"/>
    <col min="15883" max="15886" width="5.5703125" style="572" customWidth="1"/>
    <col min="15887" max="15887" width="4.7109375" style="572" customWidth="1"/>
    <col min="15888" max="15888" width="5.5703125" style="572" customWidth="1"/>
    <col min="15889" max="15895" width="4.7109375" style="572" customWidth="1"/>
    <col min="15896" max="15896" width="6.5703125" style="572" customWidth="1"/>
    <col min="15897" max="15897" width="5.5703125" style="572" customWidth="1"/>
    <col min="15898" max="15899" width="1.85546875" style="572" customWidth="1"/>
    <col min="15900" max="15901" width="15.5703125" style="572" customWidth="1"/>
    <col min="15902" max="15902" width="1.85546875" style="572" customWidth="1"/>
    <col min="15903" max="15903" width="1.7109375" style="572" customWidth="1"/>
    <col min="15904" max="15904" width="1.85546875" style="572" customWidth="1"/>
    <col min="15905" max="15908" width="12.140625" style="572" customWidth="1"/>
    <col min="15909" max="15909" width="1.85546875" style="572" customWidth="1"/>
    <col min="15910" max="15911" width="1.42578125" style="572" customWidth="1"/>
    <col min="15912" max="15912" width="11.42578125" style="572"/>
    <col min="15913" max="15915" width="18.7109375" style="572" customWidth="1"/>
    <col min="15916" max="16128" width="11.42578125" style="572"/>
    <col min="16129" max="16129" width="0.140625" style="572" customWidth="1"/>
    <col min="16130" max="16130" width="2.7109375" style="572" customWidth="1"/>
    <col min="16131" max="16131" width="15.42578125" style="572" customWidth="1"/>
    <col min="16132" max="16132" width="1.28515625" style="572" customWidth="1"/>
    <col min="16133" max="16133" width="71.42578125" style="572" customWidth="1"/>
    <col min="16134" max="16138" width="4.7109375" style="572" customWidth="1"/>
    <col min="16139" max="16142" width="5.5703125" style="572" customWidth="1"/>
    <col min="16143" max="16143" width="4.7109375" style="572" customWidth="1"/>
    <col min="16144" max="16144" width="5.5703125" style="572" customWidth="1"/>
    <col min="16145" max="16151" width="4.7109375" style="572" customWidth="1"/>
    <col min="16152" max="16152" width="6.5703125" style="572" customWidth="1"/>
    <col min="16153" max="16153" width="5.5703125" style="572" customWidth="1"/>
    <col min="16154" max="16155" width="1.85546875" style="572" customWidth="1"/>
    <col min="16156" max="16157" width="15.5703125" style="572" customWidth="1"/>
    <col min="16158" max="16158" width="1.85546875" style="572" customWidth="1"/>
    <col min="16159" max="16159" width="1.7109375" style="572" customWidth="1"/>
    <col min="16160" max="16160" width="1.85546875" style="572" customWidth="1"/>
    <col min="16161" max="16164" width="12.140625" style="572" customWidth="1"/>
    <col min="16165" max="16165" width="1.85546875" style="572" customWidth="1"/>
    <col min="16166" max="16167" width="1.42578125" style="572" customWidth="1"/>
    <col min="16168" max="16168" width="11.42578125" style="572"/>
    <col min="16169" max="16171" width="18.7109375" style="572" customWidth="1"/>
    <col min="16172" max="16384" width="11.42578125" style="572"/>
  </cols>
  <sheetData>
    <row r="1" spans="3:5" ht="0.75" customHeight="1"/>
    <row r="2" spans="3:5" ht="21" customHeight="1">
      <c r="E2" s="565" t="s">
        <v>50</v>
      </c>
    </row>
    <row r="3" spans="3:5" ht="15" customHeight="1">
      <c r="E3" s="565" t="s">
        <v>176</v>
      </c>
    </row>
    <row r="4" spans="3:5" ht="20.25" customHeight="1">
      <c r="C4" s="6" t="str">
        <f>Indice!C4</f>
        <v>Producción de energía eléctrica</v>
      </c>
    </row>
    <row r="5" spans="3:5" ht="12.75" customHeight="1"/>
    <row r="6" spans="3:5" ht="13.5" customHeight="1"/>
    <row r="7" spans="3:5" ht="12.75" customHeight="1">
      <c r="C7" s="1126" t="s">
        <v>643</v>
      </c>
      <c r="E7" s="819"/>
    </row>
    <row r="8" spans="3:5" ht="12.75" customHeight="1">
      <c r="C8" s="1126"/>
      <c r="E8" s="819"/>
    </row>
    <row r="9" spans="3:5" ht="12.75" customHeight="1">
      <c r="C9" s="1126"/>
      <c r="E9" s="819"/>
    </row>
    <row r="10" spans="3:5" ht="12.75" customHeight="1">
      <c r="C10" s="494" t="s">
        <v>1</v>
      </c>
      <c r="E10" s="819"/>
    </row>
    <row r="11" spans="3:5" ht="12.75" customHeight="1">
      <c r="C11" s="1057"/>
      <c r="E11" s="819"/>
    </row>
    <row r="12" spans="3:5" ht="12.75" customHeight="1">
      <c r="E12" s="819"/>
    </row>
    <row r="13" spans="3:5" ht="12.75" customHeight="1">
      <c r="E13" s="819"/>
    </row>
    <row r="14" spans="3:5" ht="12.75" customHeight="1">
      <c r="E14" s="819"/>
    </row>
    <row r="15" spans="3:5" ht="12.75" customHeight="1">
      <c r="D15" s="573"/>
      <c r="E15" s="820"/>
    </row>
    <row r="16" spans="3:5" ht="12.75" customHeight="1">
      <c r="E16" s="819"/>
    </row>
    <row r="17" spans="5:5" ht="12.75" customHeight="1">
      <c r="E17" s="819"/>
    </row>
    <row r="18" spans="5:5" ht="12.75" customHeight="1">
      <c r="E18" s="819"/>
    </row>
    <row r="19" spans="5:5" ht="12.75" customHeight="1">
      <c r="E19" s="819"/>
    </row>
    <row r="20" spans="5:5" ht="12.75" customHeight="1">
      <c r="E20" s="819"/>
    </row>
    <row r="21" spans="5:5" ht="12.75" customHeight="1">
      <c r="E21" s="819"/>
    </row>
    <row r="22" spans="5:5" ht="12.75" customHeight="1">
      <c r="E22" s="819"/>
    </row>
    <row r="23" spans="5:5" ht="12.75" customHeight="1">
      <c r="E23" s="819"/>
    </row>
    <row r="24" spans="5:5">
      <c r="E24" s="800"/>
    </row>
    <row r="25" spans="5:5" ht="15" customHeight="1">
      <c r="E25" s="367" t="s">
        <v>411</v>
      </c>
    </row>
  </sheetData>
  <mergeCells count="1">
    <mergeCell ref="C7:C9"/>
  </mergeCells>
  <hyperlinks>
    <hyperlink ref="C4" location="Indice!A1" display="Indice!A1"/>
  </hyperlinks>
  <printOptions horizontalCentered="1" verticalCentered="1" gridLinesSet="0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28"/>
  <sheetViews>
    <sheetView showGridLines="0" showRowColHeaders="0" zoomScaleNormal="100" workbookViewId="0"/>
  </sheetViews>
  <sheetFormatPr baseColWidth="10" defaultRowHeight="12.75"/>
  <cols>
    <col min="1" max="1" width="0.140625" style="335" customWidth="1"/>
    <col min="2" max="2" width="2.7109375" style="335" customWidth="1"/>
    <col min="3" max="3" width="23.7109375" style="335" customWidth="1"/>
    <col min="4" max="4" width="1.28515625" style="335" customWidth="1"/>
    <col min="5" max="5" width="105.7109375" style="335" customWidth="1"/>
    <col min="6" max="10" width="10.7109375" style="338" customWidth="1"/>
    <col min="11" max="256" width="11.42578125" style="338"/>
    <col min="257" max="257" width="0.140625" style="338" customWidth="1"/>
    <col min="258" max="258" width="2.7109375" style="338" customWidth="1"/>
    <col min="259" max="259" width="18.5703125" style="338" customWidth="1"/>
    <col min="260" max="260" width="1.28515625" style="338" customWidth="1"/>
    <col min="261" max="261" width="30.7109375" style="338" customWidth="1"/>
    <col min="262" max="266" width="10.7109375" style="338" customWidth="1"/>
    <col min="267" max="512" width="11.42578125" style="338"/>
    <col min="513" max="513" width="0.140625" style="338" customWidth="1"/>
    <col min="514" max="514" width="2.7109375" style="338" customWidth="1"/>
    <col min="515" max="515" width="18.5703125" style="338" customWidth="1"/>
    <col min="516" max="516" width="1.28515625" style="338" customWidth="1"/>
    <col min="517" max="517" width="30.7109375" style="338" customWidth="1"/>
    <col min="518" max="522" width="10.7109375" style="338" customWidth="1"/>
    <col min="523" max="768" width="11.42578125" style="338"/>
    <col min="769" max="769" width="0.140625" style="338" customWidth="1"/>
    <col min="770" max="770" width="2.7109375" style="338" customWidth="1"/>
    <col min="771" max="771" width="18.5703125" style="338" customWidth="1"/>
    <col min="772" max="772" width="1.28515625" style="338" customWidth="1"/>
    <col min="773" max="773" width="30.7109375" style="338" customWidth="1"/>
    <col min="774" max="778" width="10.7109375" style="338" customWidth="1"/>
    <col min="779" max="1024" width="11.42578125" style="338"/>
    <col min="1025" max="1025" width="0.140625" style="338" customWidth="1"/>
    <col min="1026" max="1026" width="2.7109375" style="338" customWidth="1"/>
    <col min="1027" max="1027" width="18.5703125" style="338" customWidth="1"/>
    <col min="1028" max="1028" width="1.28515625" style="338" customWidth="1"/>
    <col min="1029" max="1029" width="30.7109375" style="338" customWidth="1"/>
    <col min="1030" max="1034" width="10.7109375" style="338" customWidth="1"/>
    <col min="1035" max="1280" width="11.42578125" style="338"/>
    <col min="1281" max="1281" width="0.140625" style="338" customWidth="1"/>
    <col min="1282" max="1282" width="2.7109375" style="338" customWidth="1"/>
    <col min="1283" max="1283" width="18.5703125" style="338" customWidth="1"/>
    <col min="1284" max="1284" width="1.28515625" style="338" customWidth="1"/>
    <col min="1285" max="1285" width="30.7109375" style="338" customWidth="1"/>
    <col min="1286" max="1290" width="10.7109375" style="338" customWidth="1"/>
    <col min="1291" max="1536" width="11.42578125" style="338"/>
    <col min="1537" max="1537" width="0.140625" style="338" customWidth="1"/>
    <col min="1538" max="1538" width="2.7109375" style="338" customWidth="1"/>
    <col min="1539" max="1539" width="18.5703125" style="338" customWidth="1"/>
    <col min="1540" max="1540" width="1.28515625" style="338" customWidth="1"/>
    <col min="1541" max="1541" width="30.7109375" style="338" customWidth="1"/>
    <col min="1542" max="1546" width="10.7109375" style="338" customWidth="1"/>
    <col min="1547" max="1792" width="11.42578125" style="338"/>
    <col min="1793" max="1793" width="0.140625" style="338" customWidth="1"/>
    <col min="1794" max="1794" width="2.7109375" style="338" customWidth="1"/>
    <col min="1795" max="1795" width="18.5703125" style="338" customWidth="1"/>
    <col min="1796" max="1796" width="1.28515625" style="338" customWidth="1"/>
    <col min="1797" max="1797" width="30.7109375" style="338" customWidth="1"/>
    <col min="1798" max="1802" width="10.7109375" style="338" customWidth="1"/>
    <col min="1803" max="2048" width="11.42578125" style="338"/>
    <col min="2049" max="2049" width="0.140625" style="338" customWidth="1"/>
    <col min="2050" max="2050" width="2.7109375" style="338" customWidth="1"/>
    <col min="2051" max="2051" width="18.5703125" style="338" customWidth="1"/>
    <col min="2052" max="2052" width="1.28515625" style="338" customWidth="1"/>
    <col min="2053" max="2053" width="30.7109375" style="338" customWidth="1"/>
    <col min="2054" max="2058" width="10.7109375" style="338" customWidth="1"/>
    <col min="2059" max="2304" width="11.42578125" style="338"/>
    <col min="2305" max="2305" width="0.140625" style="338" customWidth="1"/>
    <col min="2306" max="2306" width="2.7109375" style="338" customWidth="1"/>
    <col min="2307" max="2307" width="18.5703125" style="338" customWidth="1"/>
    <col min="2308" max="2308" width="1.28515625" style="338" customWidth="1"/>
    <col min="2309" max="2309" width="30.7109375" style="338" customWidth="1"/>
    <col min="2310" max="2314" width="10.7109375" style="338" customWidth="1"/>
    <col min="2315" max="2560" width="11.42578125" style="338"/>
    <col min="2561" max="2561" width="0.140625" style="338" customWidth="1"/>
    <col min="2562" max="2562" width="2.7109375" style="338" customWidth="1"/>
    <col min="2563" max="2563" width="18.5703125" style="338" customWidth="1"/>
    <col min="2564" max="2564" width="1.28515625" style="338" customWidth="1"/>
    <col min="2565" max="2565" width="30.7109375" style="338" customWidth="1"/>
    <col min="2566" max="2570" width="10.7109375" style="338" customWidth="1"/>
    <col min="2571" max="2816" width="11.42578125" style="338"/>
    <col min="2817" max="2817" width="0.140625" style="338" customWidth="1"/>
    <col min="2818" max="2818" width="2.7109375" style="338" customWidth="1"/>
    <col min="2819" max="2819" width="18.5703125" style="338" customWidth="1"/>
    <col min="2820" max="2820" width="1.28515625" style="338" customWidth="1"/>
    <col min="2821" max="2821" width="30.7109375" style="338" customWidth="1"/>
    <col min="2822" max="2826" width="10.7109375" style="338" customWidth="1"/>
    <col min="2827" max="3072" width="11.42578125" style="338"/>
    <col min="3073" max="3073" width="0.140625" style="338" customWidth="1"/>
    <col min="3074" max="3074" width="2.7109375" style="338" customWidth="1"/>
    <col min="3075" max="3075" width="18.5703125" style="338" customWidth="1"/>
    <col min="3076" max="3076" width="1.28515625" style="338" customWidth="1"/>
    <col min="3077" max="3077" width="30.7109375" style="338" customWidth="1"/>
    <col min="3078" max="3082" width="10.7109375" style="338" customWidth="1"/>
    <col min="3083" max="3328" width="11.42578125" style="338"/>
    <col min="3329" max="3329" width="0.140625" style="338" customWidth="1"/>
    <col min="3330" max="3330" width="2.7109375" style="338" customWidth="1"/>
    <col min="3331" max="3331" width="18.5703125" style="338" customWidth="1"/>
    <col min="3332" max="3332" width="1.28515625" style="338" customWidth="1"/>
    <col min="3333" max="3333" width="30.7109375" style="338" customWidth="1"/>
    <col min="3334" max="3338" width="10.7109375" style="338" customWidth="1"/>
    <col min="3339" max="3584" width="11.42578125" style="338"/>
    <col min="3585" max="3585" width="0.140625" style="338" customWidth="1"/>
    <col min="3586" max="3586" width="2.7109375" style="338" customWidth="1"/>
    <col min="3587" max="3587" width="18.5703125" style="338" customWidth="1"/>
    <col min="3588" max="3588" width="1.28515625" style="338" customWidth="1"/>
    <col min="3589" max="3589" width="30.7109375" style="338" customWidth="1"/>
    <col min="3590" max="3594" width="10.7109375" style="338" customWidth="1"/>
    <col min="3595" max="3840" width="11.42578125" style="338"/>
    <col min="3841" max="3841" width="0.140625" style="338" customWidth="1"/>
    <col min="3842" max="3842" width="2.7109375" style="338" customWidth="1"/>
    <col min="3843" max="3843" width="18.5703125" style="338" customWidth="1"/>
    <col min="3844" max="3844" width="1.28515625" style="338" customWidth="1"/>
    <col min="3845" max="3845" width="30.7109375" style="338" customWidth="1"/>
    <col min="3846" max="3850" width="10.7109375" style="338" customWidth="1"/>
    <col min="3851" max="4096" width="11.42578125" style="338"/>
    <col min="4097" max="4097" width="0.140625" style="338" customWidth="1"/>
    <col min="4098" max="4098" width="2.7109375" style="338" customWidth="1"/>
    <col min="4099" max="4099" width="18.5703125" style="338" customWidth="1"/>
    <col min="4100" max="4100" width="1.28515625" style="338" customWidth="1"/>
    <col min="4101" max="4101" width="30.7109375" style="338" customWidth="1"/>
    <col min="4102" max="4106" width="10.7109375" style="338" customWidth="1"/>
    <col min="4107" max="4352" width="11.42578125" style="338"/>
    <col min="4353" max="4353" width="0.140625" style="338" customWidth="1"/>
    <col min="4354" max="4354" width="2.7109375" style="338" customWidth="1"/>
    <col min="4355" max="4355" width="18.5703125" style="338" customWidth="1"/>
    <col min="4356" max="4356" width="1.28515625" style="338" customWidth="1"/>
    <col min="4357" max="4357" width="30.7109375" style="338" customWidth="1"/>
    <col min="4358" max="4362" width="10.7109375" style="338" customWidth="1"/>
    <col min="4363" max="4608" width="11.42578125" style="338"/>
    <col min="4609" max="4609" width="0.140625" style="338" customWidth="1"/>
    <col min="4610" max="4610" width="2.7109375" style="338" customWidth="1"/>
    <col min="4611" max="4611" width="18.5703125" style="338" customWidth="1"/>
    <col min="4612" max="4612" width="1.28515625" style="338" customWidth="1"/>
    <col min="4613" max="4613" width="30.7109375" style="338" customWidth="1"/>
    <col min="4614" max="4618" width="10.7109375" style="338" customWidth="1"/>
    <col min="4619" max="4864" width="11.42578125" style="338"/>
    <col min="4865" max="4865" width="0.140625" style="338" customWidth="1"/>
    <col min="4866" max="4866" width="2.7109375" style="338" customWidth="1"/>
    <col min="4867" max="4867" width="18.5703125" style="338" customWidth="1"/>
    <col min="4868" max="4868" width="1.28515625" style="338" customWidth="1"/>
    <col min="4869" max="4869" width="30.7109375" style="338" customWidth="1"/>
    <col min="4870" max="4874" width="10.7109375" style="338" customWidth="1"/>
    <col min="4875" max="5120" width="11.42578125" style="338"/>
    <col min="5121" max="5121" width="0.140625" style="338" customWidth="1"/>
    <col min="5122" max="5122" width="2.7109375" style="338" customWidth="1"/>
    <col min="5123" max="5123" width="18.5703125" style="338" customWidth="1"/>
    <col min="5124" max="5124" width="1.28515625" style="338" customWidth="1"/>
    <col min="5125" max="5125" width="30.7109375" style="338" customWidth="1"/>
    <col min="5126" max="5130" width="10.7109375" style="338" customWidth="1"/>
    <col min="5131" max="5376" width="11.42578125" style="338"/>
    <col min="5377" max="5377" width="0.140625" style="338" customWidth="1"/>
    <col min="5378" max="5378" width="2.7109375" style="338" customWidth="1"/>
    <col min="5379" max="5379" width="18.5703125" style="338" customWidth="1"/>
    <col min="5380" max="5380" width="1.28515625" style="338" customWidth="1"/>
    <col min="5381" max="5381" width="30.7109375" style="338" customWidth="1"/>
    <col min="5382" max="5386" width="10.7109375" style="338" customWidth="1"/>
    <col min="5387" max="5632" width="11.42578125" style="338"/>
    <col min="5633" max="5633" width="0.140625" style="338" customWidth="1"/>
    <col min="5634" max="5634" width="2.7109375" style="338" customWidth="1"/>
    <col min="5635" max="5635" width="18.5703125" style="338" customWidth="1"/>
    <col min="5636" max="5636" width="1.28515625" style="338" customWidth="1"/>
    <col min="5637" max="5637" width="30.7109375" style="338" customWidth="1"/>
    <col min="5638" max="5642" width="10.7109375" style="338" customWidth="1"/>
    <col min="5643" max="5888" width="11.42578125" style="338"/>
    <col min="5889" max="5889" width="0.140625" style="338" customWidth="1"/>
    <col min="5890" max="5890" width="2.7109375" style="338" customWidth="1"/>
    <col min="5891" max="5891" width="18.5703125" style="338" customWidth="1"/>
    <col min="5892" max="5892" width="1.28515625" style="338" customWidth="1"/>
    <col min="5893" max="5893" width="30.7109375" style="338" customWidth="1"/>
    <col min="5894" max="5898" width="10.7109375" style="338" customWidth="1"/>
    <col min="5899" max="6144" width="11.42578125" style="338"/>
    <col min="6145" max="6145" width="0.140625" style="338" customWidth="1"/>
    <col min="6146" max="6146" width="2.7109375" style="338" customWidth="1"/>
    <col min="6147" max="6147" width="18.5703125" style="338" customWidth="1"/>
    <col min="6148" max="6148" width="1.28515625" style="338" customWidth="1"/>
    <col min="6149" max="6149" width="30.7109375" style="338" customWidth="1"/>
    <col min="6150" max="6154" width="10.7109375" style="338" customWidth="1"/>
    <col min="6155" max="6400" width="11.42578125" style="338"/>
    <col min="6401" max="6401" width="0.140625" style="338" customWidth="1"/>
    <col min="6402" max="6402" width="2.7109375" style="338" customWidth="1"/>
    <col min="6403" max="6403" width="18.5703125" style="338" customWidth="1"/>
    <col min="6404" max="6404" width="1.28515625" style="338" customWidth="1"/>
    <col min="6405" max="6405" width="30.7109375" style="338" customWidth="1"/>
    <col min="6406" max="6410" width="10.7109375" style="338" customWidth="1"/>
    <col min="6411" max="6656" width="11.42578125" style="338"/>
    <col min="6657" max="6657" width="0.140625" style="338" customWidth="1"/>
    <col min="6658" max="6658" width="2.7109375" style="338" customWidth="1"/>
    <col min="6659" max="6659" width="18.5703125" style="338" customWidth="1"/>
    <col min="6660" max="6660" width="1.28515625" style="338" customWidth="1"/>
    <col min="6661" max="6661" width="30.7109375" style="338" customWidth="1"/>
    <col min="6662" max="6666" width="10.7109375" style="338" customWidth="1"/>
    <col min="6667" max="6912" width="11.42578125" style="338"/>
    <col min="6913" max="6913" width="0.140625" style="338" customWidth="1"/>
    <col min="6914" max="6914" width="2.7109375" style="338" customWidth="1"/>
    <col min="6915" max="6915" width="18.5703125" style="338" customWidth="1"/>
    <col min="6916" max="6916" width="1.28515625" style="338" customWidth="1"/>
    <col min="6917" max="6917" width="30.7109375" style="338" customWidth="1"/>
    <col min="6918" max="6922" width="10.7109375" style="338" customWidth="1"/>
    <col min="6923" max="7168" width="11.42578125" style="338"/>
    <col min="7169" max="7169" width="0.140625" style="338" customWidth="1"/>
    <col min="7170" max="7170" width="2.7109375" style="338" customWidth="1"/>
    <col min="7171" max="7171" width="18.5703125" style="338" customWidth="1"/>
    <col min="7172" max="7172" width="1.28515625" style="338" customWidth="1"/>
    <col min="7173" max="7173" width="30.7109375" style="338" customWidth="1"/>
    <col min="7174" max="7178" width="10.7109375" style="338" customWidth="1"/>
    <col min="7179" max="7424" width="11.42578125" style="338"/>
    <col min="7425" max="7425" width="0.140625" style="338" customWidth="1"/>
    <col min="7426" max="7426" width="2.7109375" style="338" customWidth="1"/>
    <col min="7427" max="7427" width="18.5703125" style="338" customWidth="1"/>
    <col min="7428" max="7428" width="1.28515625" style="338" customWidth="1"/>
    <col min="7429" max="7429" width="30.7109375" style="338" customWidth="1"/>
    <col min="7430" max="7434" width="10.7109375" style="338" customWidth="1"/>
    <col min="7435" max="7680" width="11.42578125" style="338"/>
    <col min="7681" max="7681" width="0.140625" style="338" customWidth="1"/>
    <col min="7682" max="7682" width="2.7109375" style="338" customWidth="1"/>
    <col min="7683" max="7683" width="18.5703125" style="338" customWidth="1"/>
    <col min="7684" max="7684" width="1.28515625" style="338" customWidth="1"/>
    <col min="7685" max="7685" width="30.7109375" style="338" customWidth="1"/>
    <col min="7686" max="7690" width="10.7109375" style="338" customWidth="1"/>
    <col min="7691" max="7936" width="11.42578125" style="338"/>
    <col min="7937" max="7937" width="0.140625" style="338" customWidth="1"/>
    <col min="7938" max="7938" width="2.7109375" style="338" customWidth="1"/>
    <col min="7939" max="7939" width="18.5703125" style="338" customWidth="1"/>
    <col min="7940" max="7940" width="1.28515625" style="338" customWidth="1"/>
    <col min="7941" max="7941" width="30.7109375" style="338" customWidth="1"/>
    <col min="7942" max="7946" width="10.7109375" style="338" customWidth="1"/>
    <col min="7947" max="8192" width="11.42578125" style="338"/>
    <col min="8193" max="8193" width="0.140625" style="338" customWidth="1"/>
    <col min="8194" max="8194" width="2.7109375" style="338" customWidth="1"/>
    <col min="8195" max="8195" width="18.5703125" style="338" customWidth="1"/>
    <col min="8196" max="8196" width="1.28515625" style="338" customWidth="1"/>
    <col min="8197" max="8197" width="30.7109375" style="338" customWidth="1"/>
    <col min="8198" max="8202" width="10.7109375" style="338" customWidth="1"/>
    <col min="8203" max="8448" width="11.42578125" style="338"/>
    <col min="8449" max="8449" width="0.140625" style="338" customWidth="1"/>
    <col min="8450" max="8450" width="2.7109375" style="338" customWidth="1"/>
    <col min="8451" max="8451" width="18.5703125" style="338" customWidth="1"/>
    <col min="8452" max="8452" width="1.28515625" style="338" customWidth="1"/>
    <col min="8453" max="8453" width="30.7109375" style="338" customWidth="1"/>
    <col min="8454" max="8458" width="10.7109375" style="338" customWidth="1"/>
    <col min="8459" max="8704" width="11.42578125" style="338"/>
    <col min="8705" max="8705" width="0.140625" style="338" customWidth="1"/>
    <col min="8706" max="8706" width="2.7109375" style="338" customWidth="1"/>
    <col min="8707" max="8707" width="18.5703125" style="338" customWidth="1"/>
    <col min="8708" max="8708" width="1.28515625" style="338" customWidth="1"/>
    <col min="8709" max="8709" width="30.7109375" style="338" customWidth="1"/>
    <col min="8710" max="8714" width="10.7109375" style="338" customWidth="1"/>
    <col min="8715" max="8960" width="11.42578125" style="338"/>
    <col min="8961" max="8961" width="0.140625" style="338" customWidth="1"/>
    <col min="8962" max="8962" width="2.7109375" style="338" customWidth="1"/>
    <col min="8963" max="8963" width="18.5703125" style="338" customWidth="1"/>
    <col min="8964" max="8964" width="1.28515625" style="338" customWidth="1"/>
    <col min="8965" max="8965" width="30.7109375" style="338" customWidth="1"/>
    <col min="8966" max="8970" width="10.7109375" style="338" customWidth="1"/>
    <col min="8971" max="9216" width="11.42578125" style="338"/>
    <col min="9217" max="9217" width="0.140625" style="338" customWidth="1"/>
    <col min="9218" max="9218" width="2.7109375" style="338" customWidth="1"/>
    <col min="9219" max="9219" width="18.5703125" style="338" customWidth="1"/>
    <col min="9220" max="9220" width="1.28515625" style="338" customWidth="1"/>
    <col min="9221" max="9221" width="30.7109375" style="338" customWidth="1"/>
    <col min="9222" max="9226" width="10.7109375" style="338" customWidth="1"/>
    <col min="9227" max="9472" width="11.42578125" style="338"/>
    <col min="9473" max="9473" width="0.140625" style="338" customWidth="1"/>
    <col min="9474" max="9474" width="2.7109375" style="338" customWidth="1"/>
    <col min="9475" max="9475" width="18.5703125" style="338" customWidth="1"/>
    <col min="9476" max="9476" width="1.28515625" style="338" customWidth="1"/>
    <col min="9477" max="9477" width="30.7109375" style="338" customWidth="1"/>
    <col min="9478" max="9482" width="10.7109375" style="338" customWidth="1"/>
    <col min="9483" max="9728" width="11.42578125" style="338"/>
    <col min="9729" max="9729" width="0.140625" style="338" customWidth="1"/>
    <col min="9730" max="9730" width="2.7109375" style="338" customWidth="1"/>
    <col min="9731" max="9731" width="18.5703125" style="338" customWidth="1"/>
    <col min="9732" max="9732" width="1.28515625" style="338" customWidth="1"/>
    <col min="9733" max="9733" width="30.7109375" style="338" customWidth="1"/>
    <col min="9734" max="9738" width="10.7109375" style="338" customWidth="1"/>
    <col min="9739" max="9984" width="11.42578125" style="338"/>
    <col min="9985" max="9985" width="0.140625" style="338" customWidth="1"/>
    <col min="9986" max="9986" width="2.7109375" style="338" customWidth="1"/>
    <col min="9987" max="9987" width="18.5703125" style="338" customWidth="1"/>
    <col min="9988" max="9988" width="1.28515625" style="338" customWidth="1"/>
    <col min="9989" max="9989" width="30.7109375" style="338" customWidth="1"/>
    <col min="9990" max="9994" width="10.7109375" style="338" customWidth="1"/>
    <col min="9995" max="10240" width="11.42578125" style="338"/>
    <col min="10241" max="10241" width="0.140625" style="338" customWidth="1"/>
    <col min="10242" max="10242" width="2.7109375" style="338" customWidth="1"/>
    <col min="10243" max="10243" width="18.5703125" style="338" customWidth="1"/>
    <col min="10244" max="10244" width="1.28515625" style="338" customWidth="1"/>
    <col min="10245" max="10245" width="30.7109375" style="338" customWidth="1"/>
    <col min="10246" max="10250" width="10.7109375" style="338" customWidth="1"/>
    <col min="10251" max="10496" width="11.42578125" style="338"/>
    <col min="10497" max="10497" width="0.140625" style="338" customWidth="1"/>
    <col min="10498" max="10498" width="2.7109375" style="338" customWidth="1"/>
    <col min="10499" max="10499" width="18.5703125" style="338" customWidth="1"/>
    <col min="10500" max="10500" width="1.28515625" style="338" customWidth="1"/>
    <col min="10501" max="10501" width="30.7109375" style="338" customWidth="1"/>
    <col min="10502" max="10506" width="10.7109375" style="338" customWidth="1"/>
    <col min="10507" max="10752" width="11.42578125" style="338"/>
    <col min="10753" max="10753" width="0.140625" style="338" customWidth="1"/>
    <col min="10754" max="10754" width="2.7109375" style="338" customWidth="1"/>
    <col min="10755" max="10755" width="18.5703125" style="338" customWidth="1"/>
    <col min="10756" max="10756" width="1.28515625" style="338" customWidth="1"/>
    <col min="10757" max="10757" width="30.7109375" style="338" customWidth="1"/>
    <col min="10758" max="10762" width="10.7109375" style="338" customWidth="1"/>
    <col min="10763" max="11008" width="11.42578125" style="338"/>
    <col min="11009" max="11009" width="0.140625" style="338" customWidth="1"/>
    <col min="11010" max="11010" width="2.7109375" style="338" customWidth="1"/>
    <col min="11011" max="11011" width="18.5703125" style="338" customWidth="1"/>
    <col min="11012" max="11012" width="1.28515625" style="338" customWidth="1"/>
    <col min="11013" max="11013" width="30.7109375" style="338" customWidth="1"/>
    <col min="11014" max="11018" width="10.7109375" style="338" customWidth="1"/>
    <col min="11019" max="11264" width="11.42578125" style="338"/>
    <col min="11265" max="11265" width="0.140625" style="338" customWidth="1"/>
    <col min="11266" max="11266" width="2.7109375" style="338" customWidth="1"/>
    <col min="11267" max="11267" width="18.5703125" style="338" customWidth="1"/>
    <col min="11268" max="11268" width="1.28515625" style="338" customWidth="1"/>
    <col min="11269" max="11269" width="30.7109375" style="338" customWidth="1"/>
    <col min="11270" max="11274" width="10.7109375" style="338" customWidth="1"/>
    <col min="11275" max="11520" width="11.42578125" style="338"/>
    <col min="11521" max="11521" width="0.140625" style="338" customWidth="1"/>
    <col min="11522" max="11522" width="2.7109375" style="338" customWidth="1"/>
    <col min="11523" max="11523" width="18.5703125" style="338" customWidth="1"/>
    <col min="11524" max="11524" width="1.28515625" style="338" customWidth="1"/>
    <col min="11525" max="11525" width="30.7109375" style="338" customWidth="1"/>
    <col min="11526" max="11530" width="10.7109375" style="338" customWidth="1"/>
    <col min="11531" max="11776" width="11.42578125" style="338"/>
    <col min="11777" max="11777" width="0.140625" style="338" customWidth="1"/>
    <col min="11778" max="11778" width="2.7109375" style="338" customWidth="1"/>
    <col min="11779" max="11779" width="18.5703125" style="338" customWidth="1"/>
    <col min="11780" max="11780" width="1.28515625" style="338" customWidth="1"/>
    <col min="11781" max="11781" width="30.7109375" style="338" customWidth="1"/>
    <col min="11782" max="11786" width="10.7109375" style="338" customWidth="1"/>
    <col min="11787" max="12032" width="11.42578125" style="338"/>
    <col min="12033" max="12033" width="0.140625" style="338" customWidth="1"/>
    <col min="12034" max="12034" width="2.7109375" style="338" customWidth="1"/>
    <col min="12035" max="12035" width="18.5703125" style="338" customWidth="1"/>
    <col min="12036" max="12036" width="1.28515625" style="338" customWidth="1"/>
    <col min="12037" max="12037" width="30.7109375" style="338" customWidth="1"/>
    <col min="12038" max="12042" width="10.7109375" style="338" customWidth="1"/>
    <col min="12043" max="12288" width="11.42578125" style="338"/>
    <col min="12289" max="12289" width="0.140625" style="338" customWidth="1"/>
    <col min="12290" max="12290" width="2.7109375" style="338" customWidth="1"/>
    <col min="12291" max="12291" width="18.5703125" style="338" customWidth="1"/>
    <col min="12292" max="12292" width="1.28515625" style="338" customWidth="1"/>
    <col min="12293" max="12293" width="30.7109375" style="338" customWidth="1"/>
    <col min="12294" max="12298" width="10.7109375" style="338" customWidth="1"/>
    <col min="12299" max="12544" width="11.42578125" style="338"/>
    <col min="12545" max="12545" width="0.140625" style="338" customWidth="1"/>
    <col min="12546" max="12546" width="2.7109375" style="338" customWidth="1"/>
    <col min="12547" max="12547" width="18.5703125" style="338" customWidth="1"/>
    <col min="12548" max="12548" width="1.28515625" style="338" customWidth="1"/>
    <col min="12549" max="12549" width="30.7109375" style="338" customWidth="1"/>
    <col min="12550" max="12554" width="10.7109375" style="338" customWidth="1"/>
    <col min="12555" max="12800" width="11.42578125" style="338"/>
    <col min="12801" max="12801" width="0.140625" style="338" customWidth="1"/>
    <col min="12802" max="12802" width="2.7109375" style="338" customWidth="1"/>
    <col min="12803" max="12803" width="18.5703125" style="338" customWidth="1"/>
    <col min="12804" max="12804" width="1.28515625" style="338" customWidth="1"/>
    <col min="12805" max="12805" width="30.7109375" style="338" customWidth="1"/>
    <col min="12806" max="12810" width="10.7109375" style="338" customWidth="1"/>
    <col min="12811" max="13056" width="11.42578125" style="338"/>
    <col min="13057" max="13057" width="0.140625" style="338" customWidth="1"/>
    <col min="13058" max="13058" width="2.7109375" style="338" customWidth="1"/>
    <col min="13059" max="13059" width="18.5703125" style="338" customWidth="1"/>
    <col min="13060" max="13060" width="1.28515625" style="338" customWidth="1"/>
    <col min="13061" max="13061" width="30.7109375" style="338" customWidth="1"/>
    <col min="13062" max="13066" width="10.7109375" style="338" customWidth="1"/>
    <col min="13067" max="13312" width="11.42578125" style="338"/>
    <col min="13313" max="13313" width="0.140625" style="338" customWidth="1"/>
    <col min="13314" max="13314" width="2.7109375" style="338" customWidth="1"/>
    <col min="13315" max="13315" width="18.5703125" style="338" customWidth="1"/>
    <col min="13316" max="13316" width="1.28515625" style="338" customWidth="1"/>
    <col min="13317" max="13317" width="30.7109375" style="338" customWidth="1"/>
    <col min="13318" max="13322" width="10.7109375" style="338" customWidth="1"/>
    <col min="13323" max="13568" width="11.42578125" style="338"/>
    <col min="13569" max="13569" width="0.140625" style="338" customWidth="1"/>
    <col min="13570" max="13570" width="2.7109375" style="338" customWidth="1"/>
    <col min="13571" max="13571" width="18.5703125" style="338" customWidth="1"/>
    <col min="13572" max="13572" width="1.28515625" style="338" customWidth="1"/>
    <col min="13573" max="13573" width="30.7109375" style="338" customWidth="1"/>
    <col min="13574" max="13578" width="10.7109375" style="338" customWidth="1"/>
    <col min="13579" max="13824" width="11.42578125" style="338"/>
    <col min="13825" max="13825" width="0.140625" style="338" customWidth="1"/>
    <col min="13826" max="13826" width="2.7109375" style="338" customWidth="1"/>
    <col min="13827" max="13827" width="18.5703125" style="338" customWidth="1"/>
    <col min="13828" max="13828" width="1.28515625" style="338" customWidth="1"/>
    <col min="13829" max="13829" width="30.7109375" style="338" customWidth="1"/>
    <col min="13830" max="13834" width="10.7109375" style="338" customWidth="1"/>
    <col min="13835" max="14080" width="11.42578125" style="338"/>
    <col min="14081" max="14081" width="0.140625" style="338" customWidth="1"/>
    <col min="14082" max="14082" width="2.7109375" style="338" customWidth="1"/>
    <col min="14083" max="14083" width="18.5703125" style="338" customWidth="1"/>
    <col min="14084" max="14084" width="1.28515625" style="338" customWidth="1"/>
    <col min="14085" max="14085" width="30.7109375" style="338" customWidth="1"/>
    <col min="14086" max="14090" width="10.7109375" style="338" customWidth="1"/>
    <col min="14091" max="14336" width="11.42578125" style="338"/>
    <col min="14337" max="14337" width="0.140625" style="338" customWidth="1"/>
    <col min="14338" max="14338" width="2.7109375" style="338" customWidth="1"/>
    <col min="14339" max="14339" width="18.5703125" style="338" customWidth="1"/>
    <col min="14340" max="14340" width="1.28515625" style="338" customWidth="1"/>
    <col min="14341" max="14341" width="30.7109375" style="338" customWidth="1"/>
    <col min="14342" max="14346" width="10.7109375" style="338" customWidth="1"/>
    <col min="14347" max="14592" width="11.42578125" style="338"/>
    <col min="14593" max="14593" width="0.140625" style="338" customWidth="1"/>
    <col min="14594" max="14594" width="2.7109375" style="338" customWidth="1"/>
    <col min="14595" max="14595" width="18.5703125" style="338" customWidth="1"/>
    <col min="14596" max="14596" width="1.28515625" style="338" customWidth="1"/>
    <col min="14597" max="14597" width="30.7109375" style="338" customWidth="1"/>
    <col min="14598" max="14602" width="10.7109375" style="338" customWidth="1"/>
    <col min="14603" max="14848" width="11.42578125" style="338"/>
    <col min="14849" max="14849" width="0.140625" style="338" customWidth="1"/>
    <col min="14850" max="14850" width="2.7109375" style="338" customWidth="1"/>
    <col min="14851" max="14851" width="18.5703125" style="338" customWidth="1"/>
    <col min="14852" max="14852" width="1.28515625" style="338" customWidth="1"/>
    <col min="14853" max="14853" width="30.7109375" style="338" customWidth="1"/>
    <col min="14854" max="14858" width="10.7109375" style="338" customWidth="1"/>
    <col min="14859" max="15104" width="11.42578125" style="338"/>
    <col min="15105" max="15105" width="0.140625" style="338" customWidth="1"/>
    <col min="15106" max="15106" width="2.7109375" style="338" customWidth="1"/>
    <col min="15107" max="15107" width="18.5703125" style="338" customWidth="1"/>
    <col min="15108" max="15108" width="1.28515625" style="338" customWidth="1"/>
    <col min="15109" max="15109" width="30.7109375" style="338" customWidth="1"/>
    <col min="15110" max="15114" width="10.7109375" style="338" customWidth="1"/>
    <col min="15115" max="15360" width="11.42578125" style="338"/>
    <col min="15361" max="15361" width="0.140625" style="338" customWidth="1"/>
    <col min="15362" max="15362" width="2.7109375" style="338" customWidth="1"/>
    <col min="15363" max="15363" width="18.5703125" style="338" customWidth="1"/>
    <col min="15364" max="15364" width="1.28515625" style="338" customWidth="1"/>
    <col min="15365" max="15365" width="30.7109375" style="338" customWidth="1"/>
    <col min="15366" max="15370" width="10.7109375" style="338" customWidth="1"/>
    <col min="15371" max="15616" width="11.42578125" style="338"/>
    <col min="15617" max="15617" width="0.140625" style="338" customWidth="1"/>
    <col min="15618" max="15618" width="2.7109375" style="338" customWidth="1"/>
    <col min="15619" max="15619" width="18.5703125" style="338" customWidth="1"/>
    <col min="15620" max="15620" width="1.28515625" style="338" customWidth="1"/>
    <col min="15621" max="15621" width="30.7109375" style="338" customWidth="1"/>
    <col min="15622" max="15626" width="10.7109375" style="338" customWidth="1"/>
    <col min="15627" max="15872" width="11.42578125" style="338"/>
    <col min="15873" max="15873" width="0.140625" style="338" customWidth="1"/>
    <col min="15874" max="15874" width="2.7109375" style="338" customWidth="1"/>
    <col min="15875" max="15875" width="18.5703125" style="338" customWidth="1"/>
    <col min="15876" max="15876" width="1.28515625" style="338" customWidth="1"/>
    <col min="15877" max="15877" width="30.7109375" style="338" customWidth="1"/>
    <col min="15878" max="15882" width="10.7109375" style="338" customWidth="1"/>
    <col min="15883" max="16128" width="11.42578125" style="338"/>
    <col min="16129" max="16129" width="0.140625" style="338" customWidth="1"/>
    <col min="16130" max="16130" width="2.7109375" style="338" customWidth="1"/>
    <col min="16131" max="16131" width="18.5703125" style="338" customWidth="1"/>
    <col min="16132" max="16132" width="1.28515625" style="338" customWidth="1"/>
    <col min="16133" max="16133" width="30.7109375" style="338" customWidth="1"/>
    <col min="16134" max="16138" width="10.7109375" style="338" customWidth="1"/>
    <col min="16139" max="16384" width="11.42578125" style="338"/>
  </cols>
  <sheetData>
    <row r="1" spans="1:7" s="335" customFormat="1" ht="0.75" customHeight="1"/>
    <row r="2" spans="1:7" s="335" customFormat="1" ht="21" customHeight="1">
      <c r="B2" s="336"/>
      <c r="E2" s="92" t="s">
        <v>50</v>
      </c>
      <c r="F2" s="342"/>
      <c r="G2" s="342"/>
    </row>
    <row r="3" spans="1:7" s="335" customFormat="1" ht="15" customHeight="1">
      <c r="E3" s="289" t="s">
        <v>176</v>
      </c>
      <c r="F3" s="343"/>
      <c r="G3" s="343"/>
    </row>
    <row r="4" spans="1:7" s="267" customFormat="1" ht="20.25" customHeight="1">
      <c r="B4" s="266"/>
      <c r="C4" s="6" t="str">
        <f>Indice!C4</f>
        <v>Producción de energía eléctrica</v>
      </c>
    </row>
    <row r="5" spans="1:7" s="267" customFormat="1" ht="12.75" customHeight="1">
      <c r="B5" s="266"/>
      <c r="C5" s="337"/>
    </row>
    <row r="6" spans="1:7" s="267" customFormat="1" ht="13.5" customHeight="1">
      <c r="B6" s="266"/>
      <c r="C6" s="269"/>
      <c r="D6" s="270"/>
      <c r="E6" s="270"/>
    </row>
    <row r="7" spans="1:7" s="267" customFormat="1" ht="12.75" customHeight="1">
      <c r="B7" s="266"/>
      <c r="C7" s="1066" t="s">
        <v>528</v>
      </c>
      <c r="D7" s="270"/>
      <c r="E7" s="626"/>
    </row>
    <row r="8" spans="1:7" s="335" customFormat="1" ht="12.75" customHeight="1">
      <c r="A8" s="267"/>
      <c r="B8" s="266"/>
      <c r="C8" s="1066"/>
      <c r="D8" s="270"/>
      <c r="E8" s="626"/>
      <c r="F8" s="298"/>
      <c r="G8" s="298"/>
    </row>
    <row r="9" spans="1:7" s="335" customFormat="1" ht="12.75" customHeight="1">
      <c r="A9" s="267"/>
      <c r="B9" s="266"/>
      <c r="C9" s="514" t="s">
        <v>529</v>
      </c>
      <c r="D9" s="270"/>
      <c r="E9" s="626"/>
      <c r="F9" s="298"/>
      <c r="G9" s="298"/>
    </row>
    <row r="10" spans="1:7" s="335" customFormat="1" ht="12.75" customHeight="1">
      <c r="A10" s="267"/>
      <c r="B10" s="266"/>
      <c r="D10" s="270"/>
      <c r="E10" s="626"/>
      <c r="F10" s="298"/>
      <c r="G10" s="298"/>
    </row>
    <row r="11" spans="1:7" s="335" customFormat="1" ht="12.75" customHeight="1">
      <c r="A11" s="267"/>
      <c r="B11" s="266"/>
      <c r="D11" s="270"/>
      <c r="E11" s="788"/>
      <c r="F11" s="298"/>
      <c r="G11" s="298"/>
    </row>
    <row r="12" spans="1:7" s="335" customFormat="1" ht="12.75" customHeight="1">
      <c r="A12" s="267"/>
      <c r="B12" s="266"/>
      <c r="C12" s="269"/>
      <c r="D12" s="270"/>
      <c r="E12" s="788"/>
      <c r="F12" s="298"/>
      <c r="G12" s="298"/>
    </row>
    <row r="13" spans="1:7" s="335" customFormat="1" ht="12.75" customHeight="1">
      <c r="A13" s="267"/>
      <c r="B13" s="266"/>
      <c r="C13" s="269"/>
      <c r="D13" s="270"/>
      <c r="E13" s="788"/>
      <c r="F13" s="298"/>
      <c r="G13" s="298"/>
    </row>
    <row r="14" spans="1:7" s="335" customFormat="1" ht="12.75" customHeight="1">
      <c r="A14" s="267"/>
      <c r="B14" s="266"/>
      <c r="C14" s="269"/>
      <c r="D14" s="270"/>
      <c r="E14" s="788"/>
      <c r="F14" s="298"/>
      <c r="G14" s="298"/>
    </row>
    <row r="15" spans="1:7" s="335" customFormat="1" ht="12.75" customHeight="1">
      <c r="A15" s="267"/>
      <c r="B15" s="266"/>
      <c r="C15" s="269"/>
      <c r="D15" s="270"/>
      <c r="E15" s="788"/>
      <c r="F15" s="298"/>
      <c r="G15" s="298"/>
    </row>
    <row r="16" spans="1:7" s="335" customFormat="1" ht="12.75" customHeight="1">
      <c r="A16" s="267"/>
      <c r="B16" s="266"/>
      <c r="C16" s="269"/>
      <c r="D16" s="270"/>
      <c r="E16" s="788"/>
      <c r="F16" s="298"/>
      <c r="G16" s="298"/>
    </row>
    <row r="17" spans="1:11" s="335" customFormat="1" ht="12.75" customHeight="1">
      <c r="A17" s="267"/>
      <c r="B17" s="266"/>
      <c r="C17" s="269"/>
      <c r="D17" s="270"/>
      <c r="E17" s="788"/>
      <c r="F17" s="298"/>
      <c r="G17" s="298"/>
    </row>
    <row r="18" spans="1:11" s="335" customFormat="1" ht="12.75" customHeight="1">
      <c r="A18" s="267"/>
      <c r="B18" s="266"/>
      <c r="C18" s="269"/>
      <c r="D18" s="270"/>
      <c r="E18" s="788"/>
      <c r="F18" s="298"/>
      <c r="G18" s="298"/>
    </row>
    <row r="19" spans="1:11" s="335" customFormat="1" ht="12.75" customHeight="1">
      <c r="A19" s="267"/>
      <c r="B19" s="266"/>
      <c r="C19" s="269"/>
      <c r="D19" s="270"/>
      <c r="E19" s="788"/>
      <c r="F19" s="298"/>
      <c r="G19" s="298"/>
    </row>
    <row r="20" spans="1:11" s="335" customFormat="1" ht="12.75" customHeight="1">
      <c r="A20" s="267"/>
      <c r="B20" s="266"/>
      <c r="C20" s="269"/>
      <c r="D20" s="270"/>
      <c r="E20" s="788"/>
      <c r="F20" s="298"/>
      <c r="G20" s="298"/>
    </row>
    <row r="21" spans="1:11" s="335" customFormat="1" ht="12.75" customHeight="1">
      <c r="A21" s="267"/>
      <c r="B21" s="266"/>
      <c r="C21" s="269"/>
      <c r="D21" s="270"/>
      <c r="E21" s="788"/>
      <c r="F21" s="298"/>
      <c r="G21" s="298"/>
    </row>
    <row r="22" spans="1:11">
      <c r="E22" s="789"/>
    </row>
    <row r="23" spans="1:11">
      <c r="E23" s="789"/>
      <c r="H23" s="339"/>
      <c r="I23" s="339"/>
      <c r="J23" s="339"/>
      <c r="K23" s="339"/>
    </row>
    <row r="24" spans="1:11">
      <c r="E24" s="790"/>
      <c r="F24" s="341"/>
      <c r="G24" s="341"/>
      <c r="H24" s="339"/>
      <c r="I24" s="339"/>
      <c r="J24" s="339"/>
      <c r="K24" s="339"/>
    </row>
    <row r="25" spans="1:11" ht="16.149999999999999" customHeight="1">
      <c r="E25" s="1050" t="s">
        <v>371</v>
      </c>
      <c r="F25" s="340"/>
      <c r="G25" s="340"/>
      <c r="H25" s="339"/>
      <c r="I25" s="339"/>
      <c r="J25" s="339"/>
      <c r="K25" s="339"/>
    </row>
    <row r="26" spans="1:11">
      <c r="E26" s="1051" t="s">
        <v>602</v>
      </c>
      <c r="F26" s="340"/>
      <c r="G26" s="340"/>
      <c r="H26" s="339"/>
      <c r="I26" s="339"/>
      <c r="J26" s="339"/>
      <c r="K26" s="339"/>
    </row>
    <row r="27" spans="1:11" ht="22.5">
      <c r="E27" s="1052" t="s">
        <v>474</v>
      </c>
      <c r="F27" s="341"/>
      <c r="G27" s="341"/>
      <c r="H27" s="339"/>
      <c r="I27" s="339"/>
      <c r="J27" s="339"/>
      <c r="K27" s="339"/>
    </row>
    <row r="28" spans="1:11">
      <c r="F28" s="341"/>
      <c r="G28" s="341"/>
      <c r="H28" s="339"/>
      <c r="I28" s="339"/>
      <c r="J28" s="339"/>
      <c r="K28" s="339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autoPageBreaks="0" fitToPage="1"/>
  </sheetPr>
  <dimension ref="A1:R48"/>
  <sheetViews>
    <sheetView showGridLines="0" showRowColHeaders="0" showOutlineSymbols="0" zoomScaleNormal="100" workbookViewId="0"/>
  </sheetViews>
  <sheetFormatPr baseColWidth="10" defaultRowHeight="11.25"/>
  <cols>
    <col min="1" max="1" width="0.140625" style="280" customWidth="1"/>
    <col min="2" max="2" width="2.7109375" style="280" customWidth="1"/>
    <col min="3" max="3" width="23.7109375" style="280" customWidth="1"/>
    <col min="4" max="4" width="1.28515625" style="280" customWidth="1"/>
    <col min="5" max="5" width="15.85546875" style="280" customWidth="1"/>
    <col min="6" max="14" width="6.140625" style="280" customWidth="1"/>
    <col min="15" max="15" width="6.5703125" style="280" customWidth="1"/>
    <col min="16" max="256" width="11.42578125" style="280"/>
    <col min="257" max="257" width="0.140625" style="280" customWidth="1"/>
    <col min="258" max="258" width="2.7109375" style="280" customWidth="1"/>
    <col min="259" max="259" width="15.42578125" style="280" customWidth="1"/>
    <col min="260" max="260" width="1.28515625" style="280" customWidth="1"/>
    <col min="261" max="261" width="15.85546875" style="280" customWidth="1"/>
    <col min="262" max="270" width="6.140625" style="280" customWidth="1"/>
    <col min="271" max="271" width="6.5703125" style="280" customWidth="1"/>
    <col min="272" max="272" width="8.42578125" style="280" customWidth="1"/>
    <col min="273" max="273" width="7.28515625" style="280" customWidth="1"/>
    <col min="274" max="274" width="3" style="280" bestFit="1" customWidth="1"/>
    <col min="275" max="275" width="11.7109375" style="280" customWidth="1"/>
    <col min="276" max="277" width="4" style="280" bestFit="1" customWidth="1"/>
    <col min="278" max="278" width="5.5703125" style="280" bestFit="1" customWidth="1"/>
    <col min="279" max="279" width="7.42578125" style="280" customWidth="1"/>
    <col min="280" max="280" width="7.5703125" style="280" customWidth="1"/>
    <col min="281" max="512" width="11.42578125" style="280"/>
    <col min="513" max="513" width="0.140625" style="280" customWidth="1"/>
    <col min="514" max="514" width="2.7109375" style="280" customWidth="1"/>
    <col min="515" max="515" width="15.42578125" style="280" customWidth="1"/>
    <col min="516" max="516" width="1.28515625" style="280" customWidth="1"/>
    <col min="517" max="517" width="15.85546875" style="280" customWidth="1"/>
    <col min="518" max="526" width="6.140625" style="280" customWidth="1"/>
    <col min="527" max="527" width="6.5703125" style="280" customWidth="1"/>
    <col min="528" max="528" width="8.42578125" style="280" customWidth="1"/>
    <col min="529" max="529" width="7.28515625" style="280" customWidth="1"/>
    <col min="530" max="530" width="3" style="280" bestFit="1" customWidth="1"/>
    <col min="531" max="531" width="11.7109375" style="280" customWidth="1"/>
    <col min="532" max="533" width="4" style="280" bestFit="1" customWidth="1"/>
    <col min="534" max="534" width="5.5703125" style="280" bestFit="1" customWidth="1"/>
    <col min="535" max="535" width="7.42578125" style="280" customWidth="1"/>
    <col min="536" max="536" width="7.5703125" style="280" customWidth="1"/>
    <col min="537" max="768" width="11.42578125" style="280"/>
    <col min="769" max="769" width="0.140625" style="280" customWidth="1"/>
    <col min="770" max="770" width="2.7109375" style="280" customWidth="1"/>
    <col min="771" max="771" width="15.42578125" style="280" customWidth="1"/>
    <col min="772" max="772" width="1.28515625" style="280" customWidth="1"/>
    <col min="773" max="773" width="15.85546875" style="280" customWidth="1"/>
    <col min="774" max="782" width="6.140625" style="280" customWidth="1"/>
    <col min="783" max="783" width="6.5703125" style="280" customWidth="1"/>
    <col min="784" max="784" width="8.42578125" style="280" customWidth="1"/>
    <col min="785" max="785" width="7.28515625" style="280" customWidth="1"/>
    <col min="786" max="786" width="3" style="280" bestFit="1" customWidth="1"/>
    <col min="787" max="787" width="11.7109375" style="280" customWidth="1"/>
    <col min="788" max="789" width="4" style="280" bestFit="1" customWidth="1"/>
    <col min="790" max="790" width="5.5703125" style="280" bestFit="1" customWidth="1"/>
    <col min="791" max="791" width="7.42578125" style="280" customWidth="1"/>
    <col min="792" max="792" width="7.5703125" style="280" customWidth="1"/>
    <col min="793" max="1024" width="11.42578125" style="280"/>
    <col min="1025" max="1025" width="0.140625" style="280" customWidth="1"/>
    <col min="1026" max="1026" width="2.7109375" style="280" customWidth="1"/>
    <col min="1027" max="1027" width="15.42578125" style="280" customWidth="1"/>
    <col min="1028" max="1028" width="1.28515625" style="280" customWidth="1"/>
    <col min="1029" max="1029" width="15.85546875" style="280" customWidth="1"/>
    <col min="1030" max="1038" width="6.140625" style="280" customWidth="1"/>
    <col min="1039" max="1039" width="6.5703125" style="280" customWidth="1"/>
    <col min="1040" max="1040" width="8.42578125" style="280" customWidth="1"/>
    <col min="1041" max="1041" width="7.28515625" style="280" customWidth="1"/>
    <col min="1042" max="1042" width="3" style="280" bestFit="1" customWidth="1"/>
    <col min="1043" max="1043" width="11.7109375" style="280" customWidth="1"/>
    <col min="1044" max="1045" width="4" style="280" bestFit="1" customWidth="1"/>
    <col min="1046" max="1046" width="5.5703125" style="280" bestFit="1" customWidth="1"/>
    <col min="1047" max="1047" width="7.42578125" style="280" customWidth="1"/>
    <col min="1048" max="1048" width="7.5703125" style="280" customWidth="1"/>
    <col min="1049" max="1280" width="11.42578125" style="280"/>
    <col min="1281" max="1281" width="0.140625" style="280" customWidth="1"/>
    <col min="1282" max="1282" width="2.7109375" style="280" customWidth="1"/>
    <col min="1283" max="1283" width="15.42578125" style="280" customWidth="1"/>
    <col min="1284" max="1284" width="1.28515625" style="280" customWidth="1"/>
    <col min="1285" max="1285" width="15.85546875" style="280" customWidth="1"/>
    <col min="1286" max="1294" width="6.140625" style="280" customWidth="1"/>
    <col min="1295" max="1295" width="6.5703125" style="280" customWidth="1"/>
    <col min="1296" max="1296" width="8.42578125" style="280" customWidth="1"/>
    <col min="1297" max="1297" width="7.28515625" style="280" customWidth="1"/>
    <col min="1298" max="1298" width="3" style="280" bestFit="1" customWidth="1"/>
    <col min="1299" max="1299" width="11.7109375" style="280" customWidth="1"/>
    <col min="1300" max="1301" width="4" style="280" bestFit="1" customWidth="1"/>
    <col min="1302" max="1302" width="5.5703125" style="280" bestFit="1" customWidth="1"/>
    <col min="1303" max="1303" width="7.42578125" style="280" customWidth="1"/>
    <col min="1304" max="1304" width="7.5703125" style="280" customWidth="1"/>
    <col min="1305" max="1536" width="11.42578125" style="280"/>
    <col min="1537" max="1537" width="0.140625" style="280" customWidth="1"/>
    <col min="1538" max="1538" width="2.7109375" style="280" customWidth="1"/>
    <col min="1539" max="1539" width="15.42578125" style="280" customWidth="1"/>
    <col min="1540" max="1540" width="1.28515625" style="280" customWidth="1"/>
    <col min="1541" max="1541" width="15.85546875" style="280" customWidth="1"/>
    <col min="1542" max="1550" width="6.140625" style="280" customWidth="1"/>
    <col min="1551" max="1551" width="6.5703125" style="280" customWidth="1"/>
    <col min="1552" max="1552" width="8.42578125" style="280" customWidth="1"/>
    <col min="1553" max="1553" width="7.28515625" style="280" customWidth="1"/>
    <col min="1554" max="1554" width="3" style="280" bestFit="1" customWidth="1"/>
    <col min="1555" max="1555" width="11.7109375" style="280" customWidth="1"/>
    <col min="1556" max="1557" width="4" style="280" bestFit="1" customWidth="1"/>
    <col min="1558" max="1558" width="5.5703125" style="280" bestFit="1" customWidth="1"/>
    <col min="1559" max="1559" width="7.42578125" style="280" customWidth="1"/>
    <col min="1560" max="1560" width="7.5703125" style="280" customWidth="1"/>
    <col min="1561" max="1792" width="11.42578125" style="280"/>
    <col min="1793" max="1793" width="0.140625" style="280" customWidth="1"/>
    <col min="1794" max="1794" width="2.7109375" style="280" customWidth="1"/>
    <col min="1795" max="1795" width="15.42578125" style="280" customWidth="1"/>
    <col min="1796" max="1796" width="1.28515625" style="280" customWidth="1"/>
    <col min="1797" max="1797" width="15.85546875" style="280" customWidth="1"/>
    <col min="1798" max="1806" width="6.140625" style="280" customWidth="1"/>
    <col min="1807" max="1807" width="6.5703125" style="280" customWidth="1"/>
    <col min="1808" max="1808" width="8.42578125" style="280" customWidth="1"/>
    <col min="1809" max="1809" width="7.28515625" style="280" customWidth="1"/>
    <col min="1810" max="1810" width="3" style="280" bestFit="1" customWidth="1"/>
    <col min="1811" max="1811" width="11.7109375" style="280" customWidth="1"/>
    <col min="1812" max="1813" width="4" style="280" bestFit="1" customWidth="1"/>
    <col min="1814" max="1814" width="5.5703125" style="280" bestFit="1" customWidth="1"/>
    <col min="1815" max="1815" width="7.42578125" style="280" customWidth="1"/>
    <col min="1816" max="1816" width="7.5703125" style="280" customWidth="1"/>
    <col min="1817" max="2048" width="11.42578125" style="280"/>
    <col min="2049" max="2049" width="0.140625" style="280" customWidth="1"/>
    <col min="2050" max="2050" width="2.7109375" style="280" customWidth="1"/>
    <col min="2051" max="2051" width="15.42578125" style="280" customWidth="1"/>
    <col min="2052" max="2052" width="1.28515625" style="280" customWidth="1"/>
    <col min="2053" max="2053" width="15.85546875" style="280" customWidth="1"/>
    <col min="2054" max="2062" width="6.140625" style="280" customWidth="1"/>
    <col min="2063" max="2063" width="6.5703125" style="280" customWidth="1"/>
    <col min="2064" max="2064" width="8.42578125" style="280" customWidth="1"/>
    <col min="2065" max="2065" width="7.28515625" style="280" customWidth="1"/>
    <col min="2066" max="2066" width="3" style="280" bestFit="1" customWidth="1"/>
    <col min="2067" max="2067" width="11.7109375" style="280" customWidth="1"/>
    <col min="2068" max="2069" width="4" style="280" bestFit="1" customWidth="1"/>
    <col min="2070" max="2070" width="5.5703125" style="280" bestFit="1" customWidth="1"/>
    <col min="2071" max="2071" width="7.42578125" style="280" customWidth="1"/>
    <col min="2072" max="2072" width="7.5703125" style="280" customWidth="1"/>
    <col min="2073" max="2304" width="11.42578125" style="280"/>
    <col min="2305" max="2305" width="0.140625" style="280" customWidth="1"/>
    <col min="2306" max="2306" width="2.7109375" style="280" customWidth="1"/>
    <col min="2307" max="2307" width="15.42578125" style="280" customWidth="1"/>
    <col min="2308" max="2308" width="1.28515625" style="280" customWidth="1"/>
    <col min="2309" max="2309" width="15.85546875" style="280" customWidth="1"/>
    <col min="2310" max="2318" width="6.140625" style="280" customWidth="1"/>
    <col min="2319" max="2319" width="6.5703125" style="280" customWidth="1"/>
    <col min="2320" max="2320" width="8.42578125" style="280" customWidth="1"/>
    <col min="2321" max="2321" width="7.28515625" style="280" customWidth="1"/>
    <col min="2322" max="2322" width="3" style="280" bestFit="1" customWidth="1"/>
    <col min="2323" max="2323" width="11.7109375" style="280" customWidth="1"/>
    <col min="2324" max="2325" width="4" style="280" bestFit="1" customWidth="1"/>
    <col min="2326" max="2326" width="5.5703125" style="280" bestFit="1" customWidth="1"/>
    <col min="2327" max="2327" width="7.42578125" style="280" customWidth="1"/>
    <col min="2328" max="2328" width="7.5703125" style="280" customWidth="1"/>
    <col min="2329" max="2560" width="11.42578125" style="280"/>
    <col min="2561" max="2561" width="0.140625" style="280" customWidth="1"/>
    <col min="2562" max="2562" width="2.7109375" style="280" customWidth="1"/>
    <col min="2563" max="2563" width="15.42578125" style="280" customWidth="1"/>
    <col min="2564" max="2564" width="1.28515625" style="280" customWidth="1"/>
    <col min="2565" max="2565" width="15.85546875" style="280" customWidth="1"/>
    <col min="2566" max="2574" width="6.140625" style="280" customWidth="1"/>
    <col min="2575" max="2575" width="6.5703125" style="280" customWidth="1"/>
    <col min="2576" max="2576" width="8.42578125" style="280" customWidth="1"/>
    <col min="2577" max="2577" width="7.28515625" style="280" customWidth="1"/>
    <col min="2578" max="2578" width="3" style="280" bestFit="1" customWidth="1"/>
    <col min="2579" max="2579" width="11.7109375" style="280" customWidth="1"/>
    <col min="2580" max="2581" width="4" style="280" bestFit="1" customWidth="1"/>
    <col min="2582" max="2582" width="5.5703125" style="280" bestFit="1" customWidth="1"/>
    <col min="2583" max="2583" width="7.42578125" style="280" customWidth="1"/>
    <col min="2584" max="2584" width="7.5703125" style="280" customWidth="1"/>
    <col min="2585" max="2816" width="11.42578125" style="280"/>
    <col min="2817" max="2817" width="0.140625" style="280" customWidth="1"/>
    <col min="2818" max="2818" width="2.7109375" style="280" customWidth="1"/>
    <col min="2819" max="2819" width="15.42578125" style="280" customWidth="1"/>
    <col min="2820" max="2820" width="1.28515625" style="280" customWidth="1"/>
    <col min="2821" max="2821" width="15.85546875" style="280" customWidth="1"/>
    <col min="2822" max="2830" width="6.140625" style="280" customWidth="1"/>
    <col min="2831" max="2831" width="6.5703125" style="280" customWidth="1"/>
    <col min="2832" max="2832" width="8.42578125" style="280" customWidth="1"/>
    <col min="2833" max="2833" width="7.28515625" style="280" customWidth="1"/>
    <col min="2834" max="2834" width="3" style="280" bestFit="1" customWidth="1"/>
    <col min="2835" max="2835" width="11.7109375" style="280" customWidth="1"/>
    <col min="2836" max="2837" width="4" style="280" bestFit="1" customWidth="1"/>
    <col min="2838" max="2838" width="5.5703125" style="280" bestFit="1" customWidth="1"/>
    <col min="2839" max="2839" width="7.42578125" style="280" customWidth="1"/>
    <col min="2840" max="2840" width="7.5703125" style="280" customWidth="1"/>
    <col min="2841" max="3072" width="11.42578125" style="280"/>
    <col min="3073" max="3073" width="0.140625" style="280" customWidth="1"/>
    <col min="3074" max="3074" width="2.7109375" style="280" customWidth="1"/>
    <col min="3075" max="3075" width="15.42578125" style="280" customWidth="1"/>
    <col min="3076" max="3076" width="1.28515625" style="280" customWidth="1"/>
    <col min="3077" max="3077" width="15.85546875" style="280" customWidth="1"/>
    <col min="3078" max="3086" width="6.140625" style="280" customWidth="1"/>
    <col min="3087" max="3087" width="6.5703125" style="280" customWidth="1"/>
    <col min="3088" max="3088" width="8.42578125" style="280" customWidth="1"/>
    <col min="3089" max="3089" width="7.28515625" style="280" customWidth="1"/>
    <col min="3090" max="3090" width="3" style="280" bestFit="1" customWidth="1"/>
    <col min="3091" max="3091" width="11.7109375" style="280" customWidth="1"/>
    <col min="3092" max="3093" width="4" style="280" bestFit="1" customWidth="1"/>
    <col min="3094" max="3094" width="5.5703125" style="280" bestFit="1" customWidth="1"/>
    <col min="3095" max="3095" width="7.42578125" style="280" customWidth="1"/>
    <col min="3096" max="3096" width="7.5703125" style="280" customWidth="1"/>
    <col min="3097" max="3328" width="11.42578125" style="280"/>
    <col min="3329" max="3329" width="0.140625" style="280" customWidth="1"/>
    <col min="3330" max="3330" width="2.7109375" style="280" customWidth="1"/>
    <col min="3331" max="3331" width="15.42578125" style="280" customWidth="1"/>
    <col min="3332" max="3332" width="1.28515625" style="280" customWidth="1"/>
    <col min="3333" max="3333" width="15.85546875" style="280" customWidth="1"/>
    <col min="3334" max="3342" width="6.140625" style="280" customWidth="1"/>
    <col min="3343" max="3343" width="6.5703125" style="280" customWidth="1"/>
    <col min="3344" max="3344" width="8.42578125" style="280" customWidth="1"/>
    <col min="3345" max="3345" width="7.28515625" style="280" customWidth="1"/>
    <col min="3346" max="3346" width="3" style="280" bestFit="1" customWidth="1"/>
    <col min="3347" max="3347" width="11.7109375" style="280" customWidth="1"/>
    <col min="3348" max="3349" width="4" style="280" bestFit="1" customWidth="1"/>
    <col min="3350" max="3350" width="5.5703125" style="280" bestFit="1" customWidth="1"/>
    <col min="3351" max="3351" width="7.42578125" style="280" customWidth="1"/>
    <col min="3352" max="3352" width="7.5703125" style="280" customWidth="1"/>
    <col min="3353" max="3584" width="11.42578125" style="280"/>
    <col min="3585" max="3585" width="0.140625" style="280" customWidth="1"/>
    <col min="3586" max="3586" width="2.7109375" style="280" customWidth="1"/>
    <col min="3587" max="3587" width="15.42578125" style="280" customWidth="1"/>
    <col min="3588" max="3588" width="1.28515625" style="280" customWidth="1"/>
    <col min="3589" max="3589" width="15.85546875" style="280" customWidth="1"/>
    <col min="3590" max="3598" width="6.140625" style="280" customWidth="1"/>
    <col min="3599" max="3599" width="6.5703125" style="280" customWidth="1"/>
    <col min="3600" max="3600" width="8.42578125" style="280" customWidth="1"/>
    <col min="3601" max="3601" width="7.28515625" style="280" customWidth="1"/>
    <col min="3602" max="3602" width="3" style="280" bestFit="1" customWidth="1"/>
    <col min="3603" max="3603" width="11.7109375" style="280" customWidth="1"/>
    <col min="3604" max="3605" width="4" style="280" bestFit="1" customWidth="1"/>
    <col min="3606" max="3606" width="5.5703125" style="280" bestFit="1" customWidth="1"/>
    <col min="3607" max="3607" width="7.42578125" style="280" customWidth="1"/>
    <col min="3608" max="3608" width="7.5703125" style="280" customWidth="1"/>
    <col min="3609" max="3840" width="11.42578125" style="280"/>
    <col min="3841" max="3841" width="0.140625" style="280" customWidth="1"/>
    <col min="3842" max="3842" width="2.7109375" style="280" customWidth="1"/>
    <col min="3843" max="3843" width="15.42578125" style="280" customWidth="1"/>
    <col min="3844" max="3844" width="1.28515625" style="280" customWidth="1"/>
    <col min="3845" max="3845" width="15.85546875" style="280" customWidth="1"/>
    <col min="3846" max="3854" width="6.140625" style="280" customWidth="1"/>
    <col min="3855" max="3855" width="6.5703125" style="280" customWidth="1"/>
    <col min="3856" max="3856" width="8.42578125" style="280" customWidth="1"/>
    <col min="3857" max="3857" width="7.28515625" style="280" customWidth="1"/>
    <col min="3858" max="3858" width="3" style="280" bestFit="1" customWidth="1"/>
    <col min="3859" max="3859" width="11.7109375" style="280" customWidth="1"/>
    <col min="3860" max="3861" width="4" style="280" bestFit="1" customWidth="1"/>
    <col min="3862" max="3862" width="5.5703125" style="280" bestFit="1" customWidth="1"/>
    <col min="3863" max="3863" width="7.42578125" style="280" customWidth="1"/>
    <col min="3864" max="3864" width="7.5703125" style="280" customWidth="1"/>
    <col min="3865" max="4096" width="11.42578125" style="280"/>
    <col min="4097" max="4097" width="0.140625" style="280" customWidth="1"/>
    <col min="4098" max="4098" width="2.7109375" style="280" customWidth="1"/>
    <col min="4099" max="4099" width="15.42578125" style="280" customWidth="1"/>
    <col min="4100" max="4100" width="1.28515625" style="280" customWidth="1"/>
    <col min="4101" max="4101" width="15.85546875" style="280" customWidth="1"/>
    <col min="4102" max="4110" width="6.140625" style="280" customWidth="1"/>
    <col min="4111" max="4111" width="6.5703125" style="280" customWidth="1"/>
    <col min="4112" max="4112" width="8.42578125" style="280" customWidth="1"/>
    <col min="4113" max="4113" width="7.28515625" style="280" customWidth="1"/>
    <col min="4114" max="4114" width="3" style="280" bestFit="1" customWidth="1"/>
    <col min="4115" max="4115" width="11.7109375" style="280" customWidth="1"/>
    <col min="4116" max="4117" width="4" style="280" bestFit="1" customWidth="1"/>
    <col min="4118" max="4118" width="5.5703125" style="280" bestFit="1" customWidth="1"/>
    <col min="4119" max="4119" width="7.42578125" style="280" customWidth="1"/>
    <col min="4120" max="4120" width="7.5703125" style="280" customWidth="1"/>
    <col min="4121" max="4352" width="11.42578125" style="280"/>
    <col min="4353" max="4353" width="0.140625" style="280" customWidth="1"/>
    <col min="4354" max="4354" width="2.7109375" style="280" customWidth="1"/>
    <col min="4355" max="4355" width="15.42578125" style="280" customWidth="1"/>
    <col min="4356" max="4356" width="1.28515625" style="280" customWidth="1"/>
    <col min="4357" max="4357" width="15.85546875" style="280" customWidth="1"/>
    <col min="4358" max="4366" width="6.140625" style="280" customWidth="1"/>
    <col min="4367" max="4367" width="6.5703125" style="280" customWidth="1"/>
    <col min="4368" max="4368" width="8.42578125" style="280" customWidth="1"/>
    <col min="4369" max="4369" width="7.28515625" style="280" customWidth="1"/>
    <col min="4370" max="4370" width="3" style="280" bestFit="1" customWidth="1"/>
    <col min="4371" max="4371" width="11.7109375" style="280" customWidth="1"/>
    <col min="4372" max="4373" width="4" style="280" bestFit="1" customWidth="1"/>
    <col min="4374" max="4374" width="5.5703125" style="280" bestFit="1" customWidth="1"/>
    <col min="4375" max="4375" width="7.42578125" style="280" customWidth="1"/>
    <col min="4376" max="4376" width="7.5703125" style="280" customWidth="1"/>
    <col min="4377" max="4608" width="11.42578125" style="280"/>
    <col min="4609" max="4609" width="0.140625" style="280" customWidth="1"/>
    <col min="4610" max="4610" width="2.7109375" style="280" customWidth="1"/>
    <col min="4611" max="4611" width="15.42578125" style="280" customWidth="1"/>
    <col min="4612" max="4612" width="1.28515625" style="280" customWidth="1"/>
    <col min="4613" max="4613" width="15.85546875" style="280" customWidth="1"/>
    <col min="4614" max="4622" width="6.140625" style="280" customWidth="1"/>
    <col min="4623" max="4623" width="6.5703125" style="280" customWidth="1"/>
    <col min="4624" max="4624" width="8.42578125" style="280" customWidth="1"/>
    <col min="4625" max="4625" width="7.28515625" style="280" customWidth="1"/>
    <col min="4626" max="4626" width="3" style="280" bestFit="1" customWidth="1"/>
    <col min="4627" max="4627" width="11.7109375" style="280" customWidth="1"/>
    <col min="4628" max="4629" width="4" style="280" bestFit="1" customWidth="1"/>
    <col min="4630" max="4630" width="5.5703125" style="280" bestFit="1" customWidth="1"/>
    <col min="4631" max="4631" width="7.42578125" style="280" customWidth="1"/>
    <col min="4632" max="4632" width="7.5703125" style="280" customWidth="1"/>
    <col min="4633" max="4864" width="11.42578125" style="280"/>
    <col min="4865" max="4865" width="0.140625" style="280" customWidth="1"/>
    <col min="4866" max="4866" width="2.7109375" style="280" customWidth="1"/>
    <col min="4867" max="4867" width="15.42578125" style="280" customWidth="1"/>
    <col min="4868" max="4868" width="1.28515625" style="280" customWidth="1"/>
    <col min="4869" max="4869" width="15.85546875" style="280" customWidth="1"/>
    <col min="4870" max="4878" width="6.140625" style="280" customWidth="1"/>
    <col min="4879" max="4879" width="6.5703125" style="280" customWidth="1"/>
    <col min="4880" max="4880" width="8.42578125" style="280" customWidth="1"/>
    <col min="4881" max="4881" width="7.28515625" style="280" customWidth="1"/>
    <col min="4882" max="4882" width="3" style="280" bestFit="1" customWidth="1"/>
    <col min="4883" max="4883" width="11.7109375" style="280" customWidth="1"/>
    <col min="4884" max="4885" width="4" style="280" bestFit="1" customWidth="1"/>
    <col min="4886" max="4886" width="5.5703125" style="280" bestFit="1" customWidth="1"/>
    <col min="4887" max="4887" width="7.42578125" style="280" customWidth="1"/>
    <col min="4888" max="4888" width="7.5703125" style="280" customWidth="1"/>
    <col min="4889" max="5120" width="11.42578125" style="280"/>
    <col min="5121" max="5121" width="0.140625" style="280" customWidth="1"/>
    <col min="5122" max="5122" width="2.7109375" style="280" customWidth="1"/>
    <col min="5123" max="5123" width="15.42578125" style="280" customWidth="1"/>
    <col min="5124" max="5124" width="1.28515625" style="280" customWidth="1"/>
    <col min="5125" max="5125" width="15.85546875" style="280" customWidth="1"/>
    <col min="5126" max="5134" width="6.140625" style="280" customWidth="1"/>
    <col min="5135" max="5135" width="6.5703125" style="280" customWidth="1"/>
    <col min="5136" max="5136" width="8.42578125" style="280" customWidth="1"/>
    <col min="5137" max="5137" width="7.28515625" style="280" customWidth="1"/>
    <col min="5138" max="5138" width="3" style="280" bestFit="1" customWidth="1"/>
    <col min="5139" max="5139" width="11.7109375" style="280" customWidth="1"/>
    <col min="5140" max="5141" width="4" style="280" bestFit="1" customWidth="1"/>
    <col min="5142" max="5142" width="5.5703125" style="280" bestFit="1" customWidth="1"/>
    <col min="5143" max="5143" width="7.42578125" style="280" customWidth="1"/>
    <col min="5144" max="5144" width="7.5703125" style="280" customWidth="1"/>
    <col min="5145" max="5376" width="11.42578125" style="280"/>
    <col min="5377" max="5377" width="0.140625" style="280" customWidth="1"/>
    <col min="5378" max="5378" width="2.7109375" style="280" customWidth="1"/>
    <col min="5379" max="5379" width="15.42578125" style="280" customWidth="1"/>
    <col min="5380" max="5380" width="1.28515625" style="280" customWidth="1"/>
    <col min="5381" max="5381" width="15.85546875" style="280" customWidth="1"/>
    <col min="5382" max="5390" width="6.140625" style="280" customWidth="1"/>
    <col min="5391" max="5391" width="6.5703125" style="280" customWidth="1"/>
    <col min="5392" max="5392" width="8.42578125" style="280" customWidth="1"/>
    <col min="5393" max="5393" width="7.28515625" style="280" customWidth="1"/>
    <col min="5394" max="5394" width="3" style="280" bestFit="1" customWidth="1"/>
    <col min="5395" max="5395" width="11.7109375" style="280" customWidth="1"/>
    <col min="5396" max="5397" width="4" style="280" bestFit="1" customWidth="1"/>
    <col min="5398" max="5398" width="5.5703125" style="280" bestFit="1" customWidth="1"/>
    <col min="5399" max="5399" width="7.42578125" style="280" customWidth="1"/>
    <col min="5400" max="5400" width="7.5703125" style="280" customWidth="1"/>
    <col min="5401" max="5632" width="11.42578125" style="280"/>
    <col min="5633" max="5633" width="0.140625" style="280" customWidth="1"/>
    <col min="5634" max="5634" width="2.7109375" style="280" customWidth="1"/>
    <col min="5635" max="5635" width="15.42578125" style="280" customWidth="1"/>
    <col min="5636" max="5636" width="1.28515625" style="280" customWidth="1"/>
    <col min="5637" max="5637" width="15.85546875" style="280" customWidth="1"/>
    <col min="5638" max="5646" width="6.140625" style="280" customWidth="1"/>
    <col min="5647" max="5647" width="6.5703125" style="280" customWidth="1"/>
    <col min="5648" max="5648" width="8.42578125" style="280" customWidth="1"/>
    <col min="5649" max="5649" width="7.28515625" style="280" customWidth="1"/>
    <col min="5650" max="5650" width="3" style="280" bestFit="1" customWidth="1"/>
    <col min="5651" max="5651" width="11.7109375" style="280" customWidth="1"/>
    <col min="5652" max="5653" width="4" style="280" bestFit="1" customWidth="1"/>
    <col min="5654" max="5654" width="5.5703125" style="280" bestFit="1" customWidth="1"/>
    <col min="5655" max="5655" width="7.42578125" style="280" customWidth="1"/>
    <col min="5656" max="5656" width="7.5703125" style="280" customWidth="1"/>
    <col min="5657" max="5888" width="11.42578125" style="280"/>
    <col min="5889" max="5889" width="0.140625" style="280" customWidth="1"/>
    <col min="5890" max="5890" width="2.7109375" style="280" customWidth="1"/>
    <col min="5891" max="5891" width="15.42578125" style="280" customWidth="1"/>
    <col min="5892" max="5892" width="1.28515625" style="280" customWidth="1"/>
    <col min="5893" max="5893" width="15.85546875" style="280" customWidth="1"/>
    <col min="5894" max="5902" width="6.140625" style="280" customWidth="1"/>
    <col min="5903" max="5903" width="6.5703125" style="280" customWidth="1"/>
    <col min="5904" max="5904" width="8.42578125" style="280" customWidth="1"/>
    <col min="5905" max="5905" width="7.28515625" style="280" customWidth="1"/>
    <col min="5906" max="5906" width="3" style="280" bestFit="1" customWidth="1"/>
    <col min="5907" max="5907" width="11.7109375" style="280" customWidth="1"/>
    <col min="5908" max="5909" width="4" style="280" bestFit="1" customWidth="1"/>
    <col min="5910" max="5910" width="5.5703125" style="280" bestFit="1" customWidth="1"/>
    <col min="5911" max="5911" width="7.42578125" style="280" customWidth="1"/>
    <col min="5912" max="5912" width="7.5703125" style="280" customWidth="1"/>
    <col min="5913" max="6144" width="11.42578125" style="280"/>
    <col min="6145" max="6145" width="0.140625" style="280" customWidth="1"/>
    <col min="6146" max="6146" width="2.7109375" style="280" customWidth="1"/>
    <col min="6147" max="6147" width="15.42578125" style="280" customWidth="1"/>
    <col min="6148" max="6148" width="1.28515625" style="280" customWidth="1"/>
    <col min="6149" max="6149" width="15.85546875" style="280" customWidth="1"/>
    <col min="6150" max="6158" width="6.140625" style="280" customWidth="1"/>
    <col min="6159" max="6159" width="6.5703125" style="280" customWidth="1"/>
    <col min="6160" max="6160" width="8.42578125" style="280" customWidth="1"/>
    <col min="6161" max="6161" width="7.28515625" style="280" customWidth="1"/>
    <col min="6162" max="6162" width="3" style="280" bestFit="1" customWidth="1"/>
    <col min="6163" max="6163" width="11.7109375" style="280" customWidth="1"/>
    <col min="6164" max="6165" width="4" style="280" bestFit="1" customWidth="1"/>
    <col min="6166" max="6166" width="5.5703125" style="280" bestFit="1" customWidth="1"/>
    <col min="6167" max="6167" width="7.42578125" style="280" customWidth="1"/>
    <col min="6168" max="6168" width="7.5703125" style="280" customWidth="1"/>
    <col min="6169" max="6400" width="11.42578125" style="280"/>
    <col min="6401" max="6401" width="0.140625" style="280" customWidth="1"/>
    <col min="6402" max="6402" width="2.7109375" style="280" customWidth="1"/>
    <col min="6403" max="6403" width="15.42578125" style="280" customWidth="1"/>
    <col min="6404" max="6404" width="1.28515625" style="280" customWidth="1"/>
    <col min="6405" max="6405" width="15.85546875" style="280" customWidth="1"/>
    <col min="6406" max="6414" width="6.140625" style="280" customWidth="1"/>
    <col min="6415" max="6415" width="6.5703125" style="280" customWidth="1"/>
    <col min="6416" max="6416" width="8.42578125" style="280" customWidth="1"/>
    <col min="6417" max="6417" width="7.28515625" style="280" customWidth="1"/>
    <col min="6418" max="6418" width="3" style="280" bestFit="1" customWidth="1"/>
    <col min="6419" max="6419" width="11.7109375" style="280" customWidth="1"/>
    <col min="6420" max="6421" width="4" style="280" bestFit="1" customWidth="1"/>
    <col min="6422" max="6422" width="5.5703125" style="280" bestFit="1" customWidth="1"/>
    <col min="6423" max="6423" width="7.42578125" style="280" customWidth="1"/>
    <col min="6424" max="6424" width="7.5703125" style="280" customWidth="1"/>
    <col min="6425" max="6656" width="11.42578125" style="280"/>
    <col min="6657" max="6657" width="0.140625" style="280" customWidth="1"/>
    <col min="6658" max="6658" width="2.7109375" style="280" customWidth="1"/>
    <col min="6659" max="6659" width="15.42578125" style="280" customWidth="1"/>
    <col min="6660" max="6660" width="1.28515625" style="280" customWidth="1"/>
    <col min="6661" max="6661" width="15.85546875" style="280" customWidth="1"/>
    <col min="6662" max="6670" width="6.140625" style="280" customWidth="1"/>
    <col min="6671" max="6671" width="6.5703125" style="280" customWidth="1"/>
    <col min="6672" max="6672" width="8.42578125" style="280" customWidth="1"/>
    <col min="6673" max="6673" width="7.28515625" style="280" customWidth="1"/>
    <col min="6674" max="6674" width="3" style="280" bestFit="1" customWidth="1"/>
    <col min="6675" max="6675" width="11.7109375" style="280" customWidth="1"/>
    <col min="6676" max="6677" width="4" style="280" bestFit="1" customWidth="1"/>
    <col min="6678" max="6678" width="5.5703125" style="280" bestFit="1" customWidth="1"/>
    <col min="6679" max="6679" width="7.42578125" style="280" customWidth="1"/>
    <col min="6680" max="6680" width="7.5703125" style="280" customWidth="1"/>
    <col min="6681" max="6912" width="11.42578125" style="280"/>
    <col min="6913" max="6913" width="0.140625" style="280" customWidth="1"/>
    <col min="6914" max="6914" width="2.7109375" style="280" customWidth="1"/>
    <col min="6915" max="6915" width="15.42578125" style="280" customWidth="1"/>
    <col min="6916" max="6916" width="1.28515625" style="280" customWidth="1"/>
    <col min="6917" max="6917" width="15.85546875" style="280" customWidth="1"/>
    <col min="6918" max="6926" width="6.140625" style="280" customWidth="1"/>
    <col min="6927" max="6927" width="6.5703125" style="280" customWidth="1"/>
    <col min="6928" max="6928" width="8.42578125" style="280" customWidth="1"/>
    <col min="6929" max="6929" width="7.28515625" style="280" customWidth="1"/>
    <col min="6930" max="6930" width="3" style="280" bestFit="1" customWidth="1"/>
    <col min="6931" max="6931" width="11.7109375" style="280" customWidth="1"/>
    <col min="6932" max="6933" width="4" style="280" bestFit="1" customWidth="1"/>
    <col min="6934" max="6934" width="5.5703125" style="280" bestFit="1" customWidth="1"/>
    <col min="6935" max="6935" width="7.42578125" style="280" customWidth="1"/>
    <col min="6936" max="6936" width="7.5703125" style="280" customWidth="1"/>
    <col min="6937" max="7168" width="11.42578125" style="280"/>
    <col min="7169" max="7169" width="0.140625" style="280" customWidth="1"/>
    <col min="7170" max="7170" width="2.7109375" style="280" customWidth="1"/>
    <col min="7171" max="7171" width="15.42578125" style="280" customWidth="1"/>
    <col min="7172" max="7172" width="1.28515625" style="280" customWidth="1"/>
    <col min="7173" max="7173" width="15.85546875" style="280" customWidth="1"/>
    <col min="7174" max="7182" width="6.140625" style="280" customWidth="1"/>
    <col min="7183" max="7183" width="6.5703125" style="280" customWidth="1"/>
    <col min="7184" max="7184" width="8.42578125" style="280" customWidth="1"/>
    <col min="7185" max="7185" width="7.28515625" style="280" customWidth="1"/>
    <col min="7186" max="7186" width="3" style="280" bestFit="1" customWidth="1"/>
    <col min="7187" max="7187" width="11.7109375" style="280" customWidth="1"/>
    <col min="7188" max="7189" width="4" style="280" bestFit="1" customWidth="1"/>
    <col min="7190" max="7190" width="5.5703125" style="280" bestFit="1" customWidth="1"/>
    <col min="7191" max="7191" width="7.42578125" style="280" customWidth="1"/>
    <col min="7192" max="7192" width="7.5703125" style="280" customWidth="1"/>
    <col min="7193" max="7424" width="11.42578125" style="280"/>
    <col min="7425" max="7425" width="0.140625" style="280" customWidth="1"/>
    <col min="7426" max="7426" width="2.7109375" style="280" customWidth="1"/>
    <col min="7427" max="7427" width="15.42578125" style="280" customWidth="1"/>
    <col min="7428" max="7428" width="1.28515625" style="280" customWidth="1"/>
    <col min="7429" max="7429" width="15.85546875" style="280" customWidth="1"/>
    <col min="7430" max="7438" width="6.140625" style="280" customWidth="1"/>
    <col min="7439" max="7439" width="6.5703125" style="280" customWidth="1"/>
    <col min="7440" max="7440" width="8.42578125" style="280" customWidth="1"/>
    <col min="7441" max="7441" width="7.28515625" style="280" customWidth="1"/>
    <col min="7442" max="7442" width="3" style="280" bestFit="1" customWidth="1"/>
    <col min="7443" max="7443" width="11.7109375" style="280" customWidth="1"/>
    <col min="7444" max="7445" width="4" style="280" bestFit="1" customWidth="1"/>
    <col min="7446" max="7446" width="5.5703125" style="280" bestFit="1" customWidth="1"/>
    <col min="7447" max="7447" width="7.42578125" style="280" customWidth="1"/>
    <col min="7448" max="7448" width="7.5703125" style="280" customWidth="1"/>
    <col min="7449" max="7680" width="11.42578125" style="280"/>
    <col min="7681" max="7681" width="0.140625" style="280" customWidth="1"/>
    <col min="7682" max="7682" width="2.7109375" style="280" customWidth="1"/>
    <col min="7683" max="7683" width="15.42578125" style="280" customWidth="1"/>
    <col min="7684" max="7684" width="1.28515625" style="280" customWidth="1"/>
    <col min="7685" max="7685" width="15.85546875" style="280" customWidth="1"/>
    <col min="7686" max="7694" width="6.140625" style="280" customWidth="1"/>
    <col min="7695" max="7695" width="6.5703125" style="280" customWidth="1"/>
    <col min="7696" max="7696" width="8.42578125" style="280" customWidth="1"/>
    <col min="7697" max="7697" width="7.28515625" style="280" customWidth="1"/>
    <col min="7698" max="7698" width="3" style="280" bestFit="1" customWidth="1"/>
    <col min="7699" max="7699" width="11.7109375" style="280" customWidth="1"/>
    <col min="7700" max="7701" width="4" style="280" bestFit="1" customWidth="1"/>
    <col min="7702" max="7702" width="5.5703125" style="280" bestFit="1" customWidth="1"/>
    <col min="7703" max="7703" width="7.42578125" style="280" customWidth="1"/>
    <col min="7704" max="7704" width="7.5703125" style="280" customWidth="1"/>
    <col min="7705" max="7936" width="11.42578125" style="280"/>
    <col min="7937" max="7937" width="0.140625" style="280" customWidth="1"/>
    <col min="7938" max="7938" width="2.7109375" style="280" customWidth="1"/>
    <col min="7939" max="7939" width="15.42578125" style="280" customWidth="1"/>
    <col min="7940" max="7940" width="1.28515625" style="280" customWidth="1"/>
    <col min="7941" max="7941" width="15.85546875" style="280" customWidth="1"/>
    <col min="7942" max="7950" width="6.140625" style="280" customWidth="1"/>
    <col min="7951" max="7951" width="6.5703125" style="280" customWidth="1"/>
    <col min="7952" max="7952" width="8.42578125" style="280" customWidth="1"/>
    <col min="7953" max="7953" width="7.28515625" style="280" customWidth="1"/>
    <col min="7954" max="7954" width="3" style="280" bestFit="1" customWidth="1"/>
    <col min="7955" max="7955" width="11.7109375" style="280" customWidth="1"/>
    <col min="7956" max="7957" width="4" style="280" bestFit="1" customWidth="1"/>
    <col min="7958" max="7958" width="5.5703125" style="280" bestFit="1" customWidth="1"/>
    <col min="7959" max="7959" width="7.42578125" style="280" customWidth="1"/>
    <col min="7960" max="7960" width="7.5703125" style="280" customWidth="1"/>
    <col min="7961" max="8192" width="11.42578125" style="280"/>
    <col min="8193" max="8193" width="0.140625" style="280" customWidth="1"/>
    <col min="8194" max="8194" width="2.7109375" style="280" customWidth="1"/>
    <col min="8195" max="8195" width="15.42578125" style="280" customWidth="1"/>
    <col min="8196" max="8196" width="1.28515625" style="280" customWidth="1"/>
    <col min="8197" max="8197" width="15.85546875" style="280" customWidth="1"/>
    <col min="8198" max="8206" width="6.140625" style="280" customWidth="1"/>
    <col min="8207" max="8207" width="6.5703125" style="280" customWidth="1"/>
    <col min="8208" max="8208" width="8.42578125" style="280" customWidth="1"/>
    <col min="8209" max="8209" width="7.28515625" style="280" customWidth="1"/>
    <col min="8210" max="8210" width="3" style="280" bestFit="1" customWidth="1"/>
    <col min="8211" max="8211" width="11.7109375" style="280" customWidth="1"/>
    <col min="8212" max="8213" width="4" style="280" bestFit="1" customWidth="1"/>
    <col min="8214" max="8214" width="5.5703125" style="280" bestFit="1" customWidth="1"/>
    <col min="8215" max="8215" width="7.42578125" style="280" customWidth="1"/>
    <col min="8216" max="8216" width="7.5703125" style="280" customWidth="1"/>
    <col min="8217" max="8448" width="11.42578125" style="280"/>
    <col min="8449" max="8449" width="0.140625" style="280" customWidth="1"/>
    <col min="8450" max="8450" width="2.7109375" style="280" customWidth="1"/>
    <col min="8451" max="8451" width="15.42578125" style="280" customWidth="1"/>
    <col min="8452" max="8452" width="1.28515625" style="280" customWidth="1"/>
    <col min="8453" max="8453" width="15.85546875" style="280" customWidth="1"/>
    <col min="8454" max="8462" width="6.140625" style="280" customWidth="1"/>
    <col min="8463" max="8463" width="6.5703125" style="280" customWidth="1"/>
    <col min="8464" max="8464" width="8.42578125" style="280" customWidth="1"/>
    <col min="8465" max="8465" width="7.28515625" style="280" customWidth="1"/>
    <col min="8466" max="8466" width="3" style="280" bestFit="1" customWidth="1"/>
    <col min="8467" max="8467" width="11.7109375" style="280" customWidth="1"/>
    <col min="8468" max="8469" width="4" style="280" bestFit="1" customWidth="1"/>
    <col min="8470" max="8470" width="5.5703125" style="280" bestFit="1" customWidth="1"/>
    <col min="8471" max="8471" width="7.42578125" style="280" customWidth="1"/>
    <col min="8472" max="8472" width="7.5703125" style="280" customWidth="1"/>
    <col min="8473" max="8704" width="11.42578125" style="280"/>
    <col min="8705" max="8705" width="0.140625" style="280" customWidth="1"/>
    <col min="8706" max="8706" width="2.7109375" style="280" customWidth="1"/>
    <col min="8707" max="8707" width="15.42578125" style="280" customWidth="1"/>
    <col min="8708" max="8708" width="1.28515625" style="280" customWidth="1"/>
    <col min="8709" max="8709" width="15.85546875" style="280" customWidth="1"/>
    <col min="8710" max="8718" width="6.140625" style="280" customWidth="1"/>
    <col min="8719" max="8719" width="6.5703125" style="280" customWidth="1"/>
    <col min="8720" max="8720" width="8.42578125" style="280" customWidth="1"/>
    <col min="8721" max="8721" width="7.28515625" style="280" customWidth="1"/>
    <col min="8722" max="8722" width="3" style="280" bestFit="1" customWidth="1"/>
    <col min="8723" max="8723" width="11.7109375" style="280" customWidth="1"/>
    <col min="8724" max="8725" width="4" style="280" bestFit="1" customWidth="1"/>
    <col min="8726" max="8726" width="5.5703125" style="280" bestFit="1" customWidth="1"/>
    <col min="8727" max="8727" width="7.42578125" style="280" customWidth="1"/>
    <col min="8728" max="8728" width="7.5703125" style="280" customWidth="1"/>
    <col min="8729" max="8960" width="11.42578125" style="280"/>
    <col min="8961" max="8961" width="0.140625" style="280" customWidth="1"/>
    <col min="8962" max="8962" width="2.7109375" style="280" customWidth="1"/>
    <col min="8963" max="8963" width="15.42578125" style="280" customWidth="1"/>
    <col min="8964" max="8964" width="1.28515625" style="280" customWidth="1"/>
    <col min="8965" max="8965" width="15.85546875" style="280" customWidth="1"/>
    <col min="8966" max="8974" width="6.140625" style="280" customWidth="1"/>
    <col min="8975" max="8975" width="6.5703125" style="280" customWidth="1"/>
    <col min="8976" max="8976" width="8.42578125" style="280" customWidth="1"/>
    <col min="8977" max="8977" width="7.28515625" style="280" customWidth="1"/>
    <col min="8978" max="8978" width="3" style="280" bestFit="1" customWidth="1"/>
    <col min="8979" max="8979" width="11.7109375" style="280" customWidth="1"/>
    <col min="8980" max="8981" width="4" style="280" bestFit="1" customWidth="1"/>
    <col min="8982" max="8982" width="5.5703125" style="280" bestFit="1" customWidth="1"/>
    <col min="8983" max="8983" width="7.42578125" style="280" customWidth="1"/>
    <col min="8984" max="8984" width="7.5703125" style="280" customWidth="1"/>
    <col min="8985" max="9216" width="11.42578125" style="280"/>
    <col min="9217" max="9217" width="0.140625" style="280" customWidth="1"/>
    <col min="9218" max="9218" width="2.7109375" style="280" customWidth="1"/>
    <col min="9219" max="9219" width="15.42578125" style="280" customWidth="1"/>
    <col min="9220" max="9220" width="1.28515625" style="280" customWidth="1"/>
    <col min="9221" max="9221" width="15.85546875" style="280" customWidth="1"/>
    <col min="9222" max="9230" width="6.140625" style="280" customWidth="1"/>
    <col min="9231" max="9231" width="6.5703125" style="280" customWidth="1"/>
    <col min="9232" max="9232" width="8.42578125" style="280" customWidth="1"/>
    <col min="9233" max="9233" width="7.28515625" style="280" customWidth="1"/>
    <col min="9234" max="9234" width="3" style="280" bestFit="1" customWidth="1"/>
    <col min="9235" max="9235" width="11.7109375" style="280" customWidth="1"/>
    <col min="9236" max="9237" width="4" style="280" bestFit="1" customWidth="1"/>
    <col min="9238" max="9238" width="5.5703125" style="280" bestFit="1" customWidth="1"/>
    <col min="9239" max="9239" width="7.42578125" style="280" customWidth="1"/>
    <col min="9240" max="9240" width="7.5703125" style="280" customWidth="1"/>
    <col min="9241" max="9472" width="11.42578125" style="280"/>
    <col min="9473" max="9473" width="0.140625" style="280" customWidth="1"/>
    <col min="9474" max="9474" width="2.7109375" style="280" customWidth="1"/>
    <col min="9475" max="9475" width="15.42578125" style="280" customWidth="1"/>
    <col min="9476" max="9476" width="1.28515625" style="280" customWidth="1"/>
    <col min="9477" max="9477" width="15.85546875" style="280" customWidth="1"/>
    <col min="9478" max="9486" width="6.140625" style="280" customWidth="1"/>
    <col min="9487" max="9487" width="6.5703125" style="280" customWidth="1"/>
    <col min="9488" max="9488" width="8.42578125" style="280" customWidth="1"/>
    <col min="9489" max="9489" width="7.28515625" style="280" customWidth="1"/>
    <col min="9490" max="9490" width="3" style="280" bestFit="1" customWidth="1"/>
    <col min="9491" max="9491" width="11.7109375" style="280" customWidth="1"/>
    <col min="9492" max="9493" width="4" style="280" bestFit="1" customWidth="1"/>
    <col min="9494" max="9494" width="5.5703125" style="280" bestFit="1" customWidth="1"/>
    <col min="9495" max="9495" width="7.42578125" style="280" customWidth="1"/>
    <col min="9496" max="9496" width="7.5703125" style="280" customWidth="1"/>
    <col min="9497" max="9728" width="11.42578125" style="280"/>
    <col min="9729" max="9729" width="0.140625" style="280" customWidth="1"/>
    <col min="9730" max="9730" width="2.7109375" style="280" customWidth="1"/>
    <col min="9731" max="9731" width="15.42578125" style="280" customWidth="1"/>
    <col min="9732" max="9732" width="1.28515625" style="280" customWidth="1"/>
    <col min="9733" max="9733" width="15.85546875" style="280" customWidth="1"/>
    <col min="9734" max="9742" width="6.140625" style="280" customWidth="1"/>
    <col min="9743" max="9743" width="6.5703125" style="280" customWidth="1"/>
    <col min="9744" max="9744" width="8.42578125" style="280" customWidth="1"/>
    <col min="9745" max="9745" width="7.28515625" style="280" customWidth="1"/>
    <col min="9746" max="9746" width="3" style="280" bestFit="1" customWidth="1"/>
    <col min="9747" max="9747" width="11.7109375" style="280" customWidth="1"/>
    <col min="9748" max="9749" width="4" style="280" bestFit="1" customWidth="1"/>
    <col min="9750" max="9750" width="5.5703125" style="280" bestFit="1" customWidth="1"/>
    <col min="9751" max="9751" width="7.42578125" style="280" customWidth="1"/>
    <col min="9752" max="9752" width="7.5703125" style="280" customWidth="1"/>
    <col min="9753" max="9984" width="11.42578125" style="280"/>
    <col min="9985" max="9985" width="0.140625" style="280" customWidth="1"/>
    <col min="9986" max="9986" width="2.7109375" style="280" customWidth="1"/>
    <col min="9987" max="9987" width="15.42578125" style="280" customWidth="1"/>
    <col min="9988" max="9988" width="1.28515625" style="280" customWidth="1"/>
    <col min="9989" max="9989" width="15.85546875" style="280" customWidth="1"/>
    <col min="9990" max="9998" width="6.140625" style="280" customWidth="1"/>
    <col min="9999" max="9999" width="6.5703125" style="280" customWidth="1"/>
    <col min="10000" max="10000" width="8.42578125" style="280" customWidth="1"/>
    <col min="10001" max="10001" width="7.28515625" style="280" customWidth="1"/>
    <col min="10002" max="10002" width="3" style="280" bestFit="1" customWidth="1"/>
    <col min="10003" max="10003" width="11.7109375" style="280" customWidth="1"/>
    <col min="10004" max="10005" width="4" style="280" bestFit="1" customWidth="1"/>
    <col min="10006" max="10006" width="5.5703125" style="280" bestFit="1" customWidth="1"/>
    <col min="10007" max="10007" width="7.42578125" style="280" customWidth="1"/>
    <col min="10008" max="10008" width="7.5703125" style="280" customWidth="1"/>
    <col min="10009" max="10240" width="11.42578125" style="280"/>
    <col min="10241" max="10241" width="0.140625" style="280" customWidth="1"/>
    <col min="10242" max="10242" width="2.7109375" style="280" customWidth="1"/>
    <col min="10243" max="10243" width="15.42578125" style="280" customWidth="1"/>
    <col min="10244" max="10244" width="1.28515625" style="280" customWidth="1"/>
    <col min="10245" max="10245" width="15.85546875" style="280" customWidth="1"/>
    <col min="10246" max="10254" width="6.140625" style="280" customWidth="1"/>
    <col min="10255" max="10255" width="6.5703125" style="280" customWidth="1"/>
    <col min="10256" max="10256" width="8.42578125" style="280" customWidth="1"/>
    <col min="10257" max="10257" width="7.28515625" style="280" customWidth="1"/>
    <col min="10258" max="10258" width="3" style="280" bestFit="1" customWidth="1"/>
    <col min="10259" max="10259" width="11.7109375" style="280" customWidth="1"/>
    <col min="10260" max="10261" width="4" style="280" bestFit="1" customWidth="1"/>
    <col min="10262" max="10262" width="5.5703125" style="280" bestFit="1" customWidth="1"/>
    <col min="10263" max="10263" width="7.42578125" style="280" customWidth="1"/>
    <col min="10264" max="10264" width="7.5703125" style="280" customWidth="1"/>
    <col min="10265" max="10496" width="11.42578125" style="280"/>
    <col min="10497" max="10497" width="0.140625" style="280" customWidth="1"/>
    <col min="10498" max="10498" width="2.7109375" style="280" customWidth="1"/>
    <col min="10499" max="10499" width="15.42578125" style="280" customWidth="1"/>
    <col min="10500" max="10500" width="1.28515625" style="280" customWidth="1"/>
    <col min="10501" max="10501" width="15.85546875" style="280" customWidth="1"/>
    <col min="10502" max="10510" width="6.140625" style="280" customWidth="1"/>
    <col min="10511" max="10511" width="6.5703125" style="280" customWidth="1"/>
    <col min="10512" max="10512" width="8.42578125" style="280" customWidth="1"/>
    <col min="10513" max="10513" width="7.28515625" style="280" customWidth="1"/>
    <col min="10514" max="10514" width="3" style="280" bestFit="1" customWidth="1"/>
    <col min="10515" max="10515" width="11.7109375" style="280" customWidth="1"/>
    <col min="10516" max="10517" width="4" style="280" bestFit="1" customWidth="1"/>
    <col min="10518" max="10518" width="5.5703125" style="280" bestFit="1" customWidth="1"/>
    <col min="10519" max="10519" width="7.42578125" style="280" customWidth="1"/>
    <col min="10520" max="10520" width="7.5703125" style="280" customWidth="1"/>
    <col min="10521" max="10752" width="11.42578125" style="280"/>
    <col min="10753" max="10753" width="0.140625" style="280" customWidth="1"/>
    <col min="10754" max="10754" width="2.7109375" style="280" customWidth="1"/>
    <col min="10755" max="10755" width="15.42578125" style="280" customWidth="1"/>
    <col min="10756" max="10756" width="1.28515625" style="280" customWidth="1"/>
    <col min="10757" max="10757" width="15.85546875" style="280" customWidth="1"/>
    <col min="10758" max="10766" width="6.140625" style="280" customWidth="1"/>
    <col min="10767" max="10767" width="6.5703125" style="280" customWidth="1"/>
    <col min="10768" max="10768" width="8.42578125" style="280" customWidth="1"/>
    <col min="10769" max="10769" width="7.28515625" style="280" customWidth="1"/>
    <col min="10770" max="10770" width="3" style="280" bestFit="1" customWidth="1"/>
    <col min="10771" max="10771" width="11.7109375" style="280" customWidth="1"/>
    <col min="10772" max="10773" width="4" style="280" bestFit="1" customWidth="1"/>
    <col min="10774" max="10774" width="5.5703125" style="280" bestFit="1" customWidth="1"/>
    <col min="10775" max="10775" width="7.42578125" style="280" customWidth="1"/>
    <col min="10776" max="10776" width="7.5703125" style="280" customWidth="1"/>
    <col min="10777" max="11008" width="11.42578125" style="280"/>
    <col min="11009" max="11009" width="0.140625" style="280" customWidth="1"/>
    <col min="11010" max="11010" width="2.7109375" style="280" customWidth="1"/>
    <col min="11011" max="11011" width="15.42578125" style="280" customWidth="1"/>
    <col min="11012" max="11012" width="1.28515625" style="280" customWidth="1"/>
    <col min="11013" max="11013" width="15.85546875" style="280" customWidth="1"/>
    <col min="11014" max="11022" width="6.140625" style="280" customWidth="1"/>
    <col min="11023" max="11023" width="6.5703125" style="280" customWidth="1"/>
    <col min="11024" max="11024" width="8.42578125" style="280" customWidth="1"/>
    <col min="11025" max="11025" width="7.28515625" style="280" customWidth="1"/>
    <col min="11026" max="11026" width="3" style="280" bestFit="1" customWidth="1"/>
    <col min="11027" max="11027" width="11.7109375" style="280" customWidth="1"/>
    <col min="11028" max="11029" width="4" style="280" bestFit="1" customWidth="1"/>
    <col min="11030" max="11030" width="5.5703125" style="280" bestFit="1" customWidth="1"/>
    <col min="11031" max="11031" width="7.42578125" style="280" customWidth="1"/>
    <col min="11032" max="11032" width="7.5703125" style="280" customWidth="1"/>
    <col min="11033" max="11264" width="11.42578125" style="280"/>
    <col min="11265" max="11265" width="0.140625" style="280" customWidth="1"/>
    <col min="11266" max="11266" width="2.7109375" style="280" customWidth="1"/>
    <col min="11267" max="11267" width="15.42578125" style="280" customWidth="1"/>
    <col min="11268" max="11268" width="1.28515625" style="280" customWidth="1"/>
    <col min="11269" max="11269" width="15.85546875" style="280" customWidth="1"/>
    <col min="11270" max="11278" width="6.140625" style="280" customWidth="1"/>
    <col min="11279" max="11279" width="6.5703125" style="280" customWidth="1"/>
    <col min="11280" max="11280" width="8.42578125" style="280" customWidth="1"/>
    <col min="11281" max="11281" width="7.28515625" style="280" customWidth="1"/>
    <col min="11282" max="11282" width="3" style="280" bestFit="1" customWidth="1"/>
    <col min="11283" max="11283" width="11.7109375" style="280" customWidth="1"/>
    <col min="11284" max="11285" width="4" style="280" bestFit="1" customWidth="1"/>
    <col min="11286" max="11286" width="5.5703125" style="280" bestFit="1" customWidth="1"/>
    <col min="11287" max="11287" width="7.42578125" style="280" customWidth="1"/>
    <col min="11288" max="11288" width="7.5703125" style="280" customWidth="1"/>
    <col min="11289" max="11520" width="11.42578125" style="280"/>
    <col min="11521" max="11521" width="0.140625" style="280" customWidth="1"/>
    <col min="11522" max="11522" width="2.7109375" style="280" customWidth="1"/>
    <col min="11523" max="11523" width="15.42578125" style="280" customWidth="1"/>
    <col min="11524" max="11524" width="1.28515625" style="280" customWidth="1"/>
    <col min="11525" max="11525" width="15.85546875" style="280" customWidth="1"/>
    <col min="11526" max="11534" width="6.140625" style="280" customWidth="1"/>
    <col min="11535" max="11535" width="6.5703125" style="280" customWidth="1"/>
    <col min="11536" max="11536" width="8.42578125" style="280" customWidth="1"/>
    <col min="11537" max="11537" width="7.28515625" style="280" customWidth="1"/>
    <col min="11538" max="11538" width="3" style="280" bestFit="1" customWidth="1"/>
    <col min="11539" max="11539" width="11.7109375" style="280" customWidth="1"/>
    <col min="11540" max="11541" width="4" style="280" bestFit="1" customWidth="1"/>
    <col min="11542" max="11542" width="5.5703125" style="280" bestFit="1" customWidth="1"/>
    <col min="11543" max="11543" width="7.42578125" style="280" customWidth="1"/>
    <col min="11544" max="11544" width="7.5703125" style="280" customWidth="1"/>
    <col min="11545" max="11776" width="11.42578125" style="280"/>
    <col min="11777" max="11777" width="0.140625" style="280" customWidth="1"/>
    <col min="11778" max="11778" width="2.7109375" style="280" customWidth="1"/>
    <col min="11779" max="11779" width="15.42578125" style="280" customWidth="1"/>
    <col min="11780" max="11780" width="1.28515625" style="280" customWidth="1"/>
    <col min="11781" max="11781" width="15.85546875" style="280" customWidth="1"/>
    <col min="11782" max="11790" width="6.140625" style="280" customWidth="1"/>
    <col min="11791" max="11791" width="6.5703125" style="280" customWidth="1"/>
    <col min="11792" max="11792" width="8.42578125" style="280" customWidth="1"/>
    <col min="11793" max="11793" width="7.28515625" style="280" customWidth="1"/>
    <col min="11794" max="11794" width="3" style="280" bestFit="1" customWidth="1"/>
    <col min="11795" max="11795" width="11.7109375" style="280" customWidth="1"/>
    <col min="11796" max="11797" width="4" style="280" bestFit="1" customWidth="1"/>
    <col min="11798" max="11798" width="5.5703125" style="280" bestFit="1" customWidth="1"/>
    <col min="11799" max="11799" width="7.42578125" style="280" customWidth="1"/>
    <col min="11800" max="11800" width="7.5703125" style="280" customWidth="1"/>
    <col min="11801" max="12032" width="11.42578125" style="280"/>
    <col min="12033" max="12033" width="0.140625" style="280" customWidth="1"/>
    <col min="12034" max="12034" width="2.7109375" style="280" customWidth="1"/>
    <col min="12035" max="12035" width="15.42578125" style="280" customWidth="1"/>
    <col min="12036" max="12036" width="1.28515625" style="280" customWidth="1"/>
    <col min="12037" max="12037" width="15.85546875" style="280" customWidth="1"/>
    <col min="12038" max="12046" width="6.140625" style="280" customWidth="1"/>
    <col min="12047" max="12047" width="6.5703125" style="280" customWidth="1"/>
    <col min="12048" max="12048" width="8.42578125" style="280" customWidth="1"/>
    <col min="12049" max="12049" width="7.28515625" style="280" customWidth="1"/>
    <col min="12050" max="12050" width="3" style="280" bestFit="1" customWidth="1"/>
    <col min="12051" max="12051" width="11.7109375" style="280" customWidth="1"/>
    <col min="12052" max="12053" width="4" style="280" bestFit="1" customWidth="1"/>
    <col min="12054" max="12054" width="5.5703125" style="280" bestFit="1" customWidth="1"/>
    <col min="12055" max="12055" width="7.42578125" style="280" customWidth="1"/>
    <col min="12056" max="12056" width="7.5703125" style="280" customWidth="1"/>
    <col min="12057" max="12288" width="11.42578125" style="280"/>
    <col min="12289" max="12289" width="0.140625" style="280" customWidth="1"/>
    <col min="12290" max="12290" width="2.7109375" style="280" customWidth="1"/>
    <col min="12291" max="12291" width="15.42578125" style="280" customWidth="1"/>
    <col min="12292" max="12292" width="1.28515625" style="280" customWidth="1"/>
    <col min="12293" max="12293" width="15.85546875" style="280" customWidth="1"/>
    <col min="12294" max="12302" width="6.140625" style="280" customWidth="1"/>
    <col min="12303" max="12303" width="6.5703125" style="280" customWidth="1"/>
    <col min="12304" max="12304" width="8.42578125" style="280" customWidth="1"/>
    <col min="12305" max="12305" width="7.28515625" style="280" customWidth="1"/>
    <col min="12306" max="12306" width="3" style="280" bestFit="1" customWidth="1"/>
    <col min="12307" max="12307" width="11.7109375" style="280" customWidth="1"/>
    <col min="12308" max="12309" width="4" style="280" bestFit="1" customWidth="1"/>
    <col min="12310" max="12310" width="5.5703125" style="280" bestFit="1" customWidth="1"/>
    <col min="12311" max="12311" width="7.42578125" style="280" customWidth="1"/>
    <col min="12312" max="12312" width="7.5703125" style="280" customWidth="1"/>
    <col min="12313" max="12544" width="11.42578125" style="280"/>
    <col min="12545" max="12545" width="0.140625" style="280" customWidth="1"/>
    <col min="12546" max="12546" width="2.7109375" style="280" customWidth="1"/>
    <col min="12547" max="12547" width="15.42578125" style="280" customWidth="1"/>
    <col min="12548" max="12548" width="1.28515625" style="280" customWidth="1"/>
    <col min="12549" max="12549" width="15.85546875" style="280" customWidth="1"/>
    <col min="12550" max="12558" width="6.140625" style="280" customWidth="1"/>
    <col min="12559" max="12559" width="6.5703125" style="280" customWidth="1"/>
    <col min="12560" max="12560" width="8.42578125" style="280" customWidth="1"/>
    <col min="12561" max="12561" width="7.28515625" style="280" customWidth="1"/>
    <col min="12562" max="12562" width="3" style="280" bestFit="1" customWidth="1"/>
    <col min="12563" max="12563" width="11.7109375" style="280" customWidth="1"/>
    <col min="12564" max="12565" width="4" style="280" bestFit="1" customWidth="1"/>
    <col min="12566" max="12566" width="5.5703125" style="280" bestFit="1" customWidth="1"/>
    <col min="12567" max="12567" width="7.42578125" style="280" customWidth="1"/>
    <col min="12568" max="12568" width="7.5703125" style="280" customWidth="1"/>
    <col min="12569" max="12800" width="11.42578125" style="280"/>
    <col min="12801" max="12801" width="0.140625" style="280" customWidth="1"/>
    <col min="12802" max="12802" width="2.7109375" style="280" customWidth="1"/>
    <col min="12803" max="12803" width="15.42578125" style="280" customWidth="1"/>
    <col min="12804" max="12804" width="1.28515625" style="280" customWidth="1"/>
    <col min="12805" max="12805" width="15.85546875" style="280" customWidth="1"/>
    <col min="12806" max="12814" width="6.140625" style="280" customWidth="1"/>
    <col min="12815" max="12815" width="6.5703125" style="280" customWidth="1"/>
    <col min="12816" max="12816" width="8.42578125" style="280" customWidth="1"/>
    <col min="12817" max="12817" width="7.28515625" style="280" customWidth="1"/>
    <col min="12818" max="12818" width="3" style="280" bestFit="1" customWidth="1"/>
    <col min="12819" max="12819" width="11.7109375" style="280" customWidth="1"/>
    <col min="12820" max="12821" width="4" style="280" bestFit="1" customWidth="1"/>
    <col min="12822" max="12822" width="5.5703125" style="280" bestFit="1" customWidth="1"/>
    <col min="12823" max="12823" width="7.42578125" style="280" customWidth="1"/>
    <col min="12824" max="12824" width="7.5703125" style="280" customWidth="1"/>
    <col min="12825" max="13056" width="11.42578125" style="280"/>
    <col min="13057" max="13057" width="0.140625" style="280" customWidth="1"/>
    <col min="13058" max="13058" width="2.7109375" style="280" customWidth="1"/>
    <col min="13059" max="13059" width="15.42578125" style="280" customWidth="1"/>
    <col min="13060" max="13060" width="1.28515625" style="280" customWidth="1"/>
    <col min="13061" max="13061" width="15.85546875" style="280" customWidth="1"/>
    <col min="13062" max="13070" width="6.140625" style="280" customWidth="1"/>
    <col min="13071" max="13071" width="6.5703125" style="280" customWidth="1"/>
    <col min="13072" max="13072" width="8.42578125" style="280" customWidth="1"/>
    <col min="13073" max="13073" width="7.28515625" style="280" customWidth="1"/>
    <col min="13074" max="13074" width="3" style="280" bestFit="1" customWidth="1"/>
    <col min="13075" max="13075" width="11.7109375" style="280" customWidth="1"/>
    <col min="13076" max="13077" width="4" style="280" bestFit="1" customWidth="1"/>
    <col min="13078" max="13078" width="5.5703125" style="280" bestFit="1" customWidth="1"/>
    <col min="13079" max="13079" width="7.42578125" style="280" customWidth="1"/>
    <col min="13080" max="13080" width="7.5703125" style="280" customWidth="1"/>
    <col min="13081" max="13312" width="11.42578125" style="280"/>
    <col min="13313" max="13313" width="0.140625" style="280" customWidth="1"/>
    <col min="13314" max="13314" width="2.7109375" style="280" customWidth="1"/>
    <col min="13315" max="13315" width="15.42578125" style="280" customWidth="1"/>
    <col min="13316" max="13316" width="1.28515625" style="280" customWidth="1"/>
    <col min="13317" max="13317" width="15.85546875" style="280" customWidth="1"/>
    <col min="13318" max="13326" width="6.140625" style="280" customWidth="1"/>
    <col min="13327" max="13327" width="6.5703125" style="280" customWidth="1"/>
    <col min="13328" max="13328" width="8.42578125" style="280" customWidth="1"/>
    <col min="13329" max="13329" width="7.28515625" style="280" customWidth="1"/>
    <col min="13330" max="13330" width="3" style="280" bestFit="1" customWidth="1"/>
    <col min="13331" max="13331" width="11.7109375" style="280" customWidth="1"/>
    <col min="13332" max="13333" width="4" style="280" bestFit="1" customWidth="1"/>
    <col min="13334" max="13334" width="5.5703125" style="280" bestFit="1" customWidth="1"/>
    <col min="13335" max="13335" width="7.42578125" style="280" customWidth="1"/>
    <col min="13336" max="13336" width="7.5703125" style="280" customWidth="1"/>
    <col min="13337" max="13568" width="11.42578125" style="280"/>
    <col min="13569" max="13569" width="0.140625" style="280" customWidth="1"/>
    <col min="13570" max="13570" width="2.7109375" style="280" customWidth="1"/>
    <col min="13571" max="13571" width="15.42578125" style="280" customWidth="1"/>
    <col min="13572" max="13572" width="1.28515625" style="280" customWidth="1"/>
    <col min="13573" max="13573" width="15.85546875" style="280" customWidth="1"/>
    <col min="13574" max="13582" width="6.140625" style="280" customWidth="1"/>
    <col min="13583" max="13583" width="6.5703125" style="280" customWidth="1"/>
    <col min="13584" max="13584" width="8.42578125" style="280" customWidth="1"/>
    <col min="13585" max="13585" width="7.28515625" style="280" customWidth="1"/>
    <col min="13586" max="13586" width="3" style="280" bestFit="1" customWidth="1"/>
    <col min="13587" max="13587" width="11.7109375" style="280" customWidth="1"/>
    <col min="13588" max="13589" width="4" style="280" bestFit="1" customWidth="1"/>
    <col min="13590" max="13590" width="5.5703125" style="280" bestFit="1" customWidth="1"/>
    <col min="13591" max="13591" width="7.42578125" style="280" customWidth="1"/>
    <col min="13592" max="13592" width="7.5703125" style="280" customWidth="1"/>
    <col min="13593" max="13824" width="11.42578125" style="280"/>
    <col min="13825" max="13825" width="0.140625" style="280" customWidth="1"/>
    <col min="13826" max="13826" width="2.7109375" style="280" customWidth="1"/>
    <col min="13827" max="13827" width="15.42578125" style="280" customWidth="1"/>
    <col min="13828" max="13828" width="1.28515625" style="280" customWidth="1"/>
    <col min="13829" max="13829" width="15.85546875" style="280" customWidth="1"/>
    <col min="13830" max="13838" width="6.140625" style="280" customWidth="1"/>
    <col min="13839" max="13839" width="6.5703125" style="280" customWidth="1"/>
    <col min="13840" max="13840" width="8.42578125" style="280" customWidth="1"/>
    <col min="13841" max="13841" width="7.28515625" style="280" customWidth="1"/>
    <col min="13842" max="13842" width="3" style="280" bestFit="1" customWidth="1"/>
    <col min="13843" max="13843" width="11.7109375" style="280" customWidth="1"/>
    <col min="13844" max="13845" width="4" style="280" bestFit="1" customWidth="1"/>
    <col min="13846" max="13846" width="5.5703125" style="280" bestFit="1" customWidth="1"/>
    <col min="13847" max="13847" width="7.42578125" style="280" customWidth="1"/>
    <col min="13848" max="13848" width="7.5703125" style="280" customWidth="1"/>
    <col min="13849" max="14080" width="11.42578125" style="280"/>
    <col min="14081" max="14081" width="0.140625" style="280" customWidth="1"/>
    <col min="14082" max="14082" width="2.7109375" style="280" customWidth="1"/>
    <col min="14083" max="14083" width="15.42578125" style="280" customWidth="1"/>
    <col min="14084" max="14084" width="1.28515625" style="280" customWidth="1"/>
    <col min="14085" max="14085" width="15.85546875" style="280" customWidth="1"/>
    <col min="14086" max="14094" width="6.140625" style="280" customWidth="1"/>
    <col min="14095" max="14095" width="6.5703125" style="280" customWidth="1"/>
    <col min="14096" max="14096" width="8.42578125" style="280" customWidth="1"/>
    <col min="14097" max="14097" width="7.28515625" style="280" customWidth="1"/>
    <col min="14098" max="14098" width="3" style="280" bestFit="1" customWidth="1"/>
    <col min="14099" max="14099" width="11.7109375" style="280" customWidth="1"/>
    <col min="14100" max="14101" width="4" style="280" bestFit="1" customWidth="1"/>
    <col min="14102" max="14102" width="5.5703125" style="280" bestFit="1" customWidth="1"/>
    <col min="14103" max="14103" width="7.42578125" style="280" customWidth="1"/>
    <col min="14104" max="14104" width="7.5703125" style="280" customWidth="1"/>
    <col min="14105" max="14336" width="11.42578125" style="280"/>
    <col min="14337" max="14337" width="0.140625" style="280" customWidth="1"/>
    <col min="14338" max="14338" width="2.7109375" style="280" customWidth="1"/>
    <col min="14339" max="14339" width="15.42578125" style="280" customWidth="1"/>
    <col min="14340" max="14340" width="1.28515625" style="280" customWidth="1"/>
    <col min="14341" max="14341" width="15.85546875" style="280" customWidth="1"/>
    <col min="14342" max="14350" width="6.140625" style="280" customWidth="1"/>
    <col min="14351" max="14351" width="6.5703125" style="280" customWidth="1"/>
    <col min="14352" max="14352" width="8.42578125" style="280" customWidth="1"/>
    <col min="14353" max="14353" width="7.28515625" style="280" customWidth="1"/>
    <col min="14354" max="14354" width="3" style="280" bestFit="1" customWidth="1"/>
    <col min="14355" max="14355" width="11.7109375" style="280" customWidth="1"/>
    <col min="14356" max="14357" width="4" style="280" bestFit="1" customWidth="1"/>
    <col min="14358" max="14358" width="5.5703125" style="280" bestFit="1" customWidth="1"/>
    <col min="14359" max="14359" width="7.42578125" style="280" customWidth="1"/>
    <col min="14360" max="14360" width="7.5703125" style="280" customWidth="1"/>
    <col min="14361" max="14592" width="11.42578125" style="280"/>
    <col min="14593" max="14593" width="0.140625" style="280" customWidth="1"/>
    <col min="14594" max="14594" width="2.7109375" style="280" customWidth="1"/>
    <col min="14595" max="14595" width="15.42578125" style="280" customWidth="1"/>
    <col min="14596" max="14596" width="1.28515625" style="280" customWidth="1"/>
    <col min="14597" max="14597" width="15.85546875" style="280" customWidth="1"/>
    <col min="14598" max="14606" width="6.140625" style="280" customWidth="1"/>
    <col min="14607" max="14607" width="6.5703125" style="280" customWidth="1"/>
    <col min="14608" max="14608" width="8.42578125" style="280" customWidth="1"/>
    <col min="14609" max="14609" width="7.28515625" style="280" customWidth="1"/>
    <col min="14610" max="14610" width="3" style="280" bestFit="1" customWidth="1"/>
    <col min="14611" max="14611" width="11.7109375" style="280" customWidth="1"/>
    <col min="14612" max="14613" width="4" style="280" bestFit="1" customWidth="1"/>
    <col min="14614" max="14614" width="5.5703125" style="280" bestFit="1" customWidth="1"/>
    <col min="14615" max="14615" width="7.42578125" style="280" customWidth="1"/>
    <col min="14616" max="14616" width="7.5703125" style="280" customWidth="1"/>
    <col min="14617" max="14848" width="11.42578125" style="280"/>
    <col min="14849" max="14849" width="0.140625" style="280" customWidth="1"/>
    <col min="14850" max="14850" width="2.7109375" style="280" customWidth="1"/>
    <col min="14851" max="14851" width="15.42578125" style="280" customWidth="1"/>
    <col min="14852" max="14852" width="1.28515625" style="280" customWidth="1"/>
    <col min="14853" max="14853" width="15.85546875" style="280" customWidth="1"/>
    <col min="14854" max="14862" width="6.140625" style="280" customWidth="1"/>
    <col min="14863" max="14863" width="6.5703125" style="280" customWidth="1"/>
    <col min="14864" max="14864" width="8.42578125" style="280" customWidth="1"/>
    <col min="14865" max="14865" width="7.28515625" style="280" customWidth="1"/>
    <col min="14866" max="14866" width="3" style="280" bestFit="1" customWidth="1"/>
    <col min="14867" max="14867" width="11.7109375" style="280" customWidth="1"/>
    <col min="14868" max="14869" width="4" style="280" bestFit="1" customWidth="1"/>
    <col min="14870" max="14870" width="5.5703125" style="280" bestFit="1" customWidth="1"/>
    <col min="14871" max="14871" width="7.42578125" style="280" customWidth="1"/>
    <col min="14872" max="14872" width="7.5703125" style="280" customWidth="1"/>
    <col min="14873" max="15104" width="11.42578125" style="280"/>
    <col min="15105" max="15105" width="0.140625" style="280" customWidth="1"/>
    <col min="15106" max="15106" width="2.7109375" style="280" customWidth="1"/>
    <col min="15107" max="15107" width="15.42578125" style="280" customWidth="1"/>
    <col min="15108" max="15108" width="1.28515625" style="280" customWidth="1"/>
    <col min="15109" max="15109" width="15.85546875" style="280" customWidth="1"/>
    <col min="15110" max="15118" width="6.140625" style="280" customWidth="1"/>
    <col min="15119" max="15119" width="6.5703125" style="280" customWidth="1"/>
    <col min="15120" max="15120" width="8.42578125" style="280" customWidth="1"/>
    <col min="15121" max="15121" width="7.28515625" style="280" customWidth="1"/>
    <col min="15122" max="15122" width="3" style="280" bestFit="1" customWidth="1"/>
    <col min="15123" max="15123" width="11.7109375" style="280" customWidth="1"/>
    <col min="15124" max="15125" width="4" style="280" bestFit="1" customWidth="1"/>
    <col min="15126" max="15126" width="5.5703125" style="280" bestFit="1" customWidth="1"/>
    <col min="15127" max="15127" width="7.42578125" style="280" customWidth="1"/>
    <col min="15128" max="15128" width="7.5703125" style="280" customWidth="1"/>
    <col min="15129" max="15360" width="11.42578125" style="280"/>
    <col min="15361" max="15361" width="0.140625" style="280" customWidth="1"/>
    <col min="15362" max="15362" width="2.7109375" style="280" customWidth="1"/>
    <col min="15363" max="15363" width="15.42578125" style="280" customWidth="1"/>
    <col min="15364" max="15364" width="1.28515625" style="280" customWidth="1"/>
    <col min="15365" max="15365" width="15.85546875" style="280" customWidth="1"/>
    <col min="15366" max="15374" width="6.140625" style="280" customWidth="1"/>
    <col min="15375" max="15375" width="6.5703125" style="280" customWidth="1"/>
    <col min="15376" max="15376" width="8.42578125" style="280" customWidth="1"/>
    <col min="15377" max="15377" width="7.28515625" style="280" customWidth="1"/>
    <col min="15378" max="15378" width="3" style="280" bestFit="1" customWidth="1"/>
    <col min="15379" max="15379" width="11.7109375" style="280" customWidth="1"/>
    <col min="15380" max="15381" width="4" style="280" bestFit="1" customWidth="1"/>
    <col min="15382" max="15382" width="5.5703125" style="280" bestFit="1" customWidth="1"/>
    <col min="15383" max="15383" width="7.42578125" style="280" customWidth="1"/>
    <col min="15384" max="15384" width="7.5703125" style="280" customWidth="1"/>
    <col min="15385" max="15616" width="11.42578125" style="280"/>
    <col min="15617" max="15617" width="0.140625" style="280" customWidth="1"/>
    <col min="15618" max="15618" width="2.7109375" style="280" customWidth="1"/>
    <col min="15619" max="15619" width="15.42578125" style="280" customWidth="1"/>
    <col min="15620" max="15620" width="1.28515625" style="280" customWidth="1"/>
    <col min="15621" max="15621" width="15.85546875" style="280" customWidth="1"/>
    <col min="15622" max="15630" width="6.140625" style="280" customWidth="1"/>
    <col min="15631" max="15631" width="6.5703125" style="280" customWidth="1"/>
    <col min="15632" max="15632" width="8.42578125" style="280" customWidth="1"/>
    <col min="15633" max="15633" width="7.28515625" style="280" customWidth="1"/>
    <col min="15634" max="15634" width="3" style="280" bestFit="1" customWidth="1"/>
    <col min="15635" max="15635" width="11.7109375" style="280" customWidth="1"/>
    <col min="15636" max="15637" width="4" style="280" bestFit="1" customWidth="1"/>
    <col min="15638" max="15638" width="5.5703125" style="280" bestFit="1" customWidth="1"/>
    <col min="15639" max="15639" width="7.42578125" style="280" customWidth="1"/>
    <col min="15640" max="15640" width="7.5703125" style="280" customWidth="1"/>
    <col min="15641" max="15872" width="11.42578125" style="280"/>
    <col min="15873" max="15873" width="0.140625" style="280" customWidth="1"/>
    <col min="15874" max="15874" width="2.7109375" style="280" customWidth="1"/>
    <col min="15875" max="15875" width="15.42578125" style="280" customWidth="1"/>
    <col min="15876" max="15876" width="1.28515625" style="280" customWidth="1"/>
    <col min="15877" max="15877" width="15.85546875" style="280" customWidth="1"/>
    <col min="15878" max="15886" width="6.140625" style="280" customWidth="1"/>
    <col min="15887" max="15887" width="6.5703125" style="280" customWidth="1"/>
    <col min="15888" max="15888" width="8.42578125" style="280" customWidth="1"/>
    <col min="15889" max="15889" width="7.28515625" style="280" customWidth="1"/>
    <col min="15890" max="15890" width="3" style="280" bestFit="1" customWidth="1"/>
    <col min="15891" max="15891" width="11.7109375" style="280" customWidth="1"/>
    <col min="15892" max="15893" width="4" style="280" bestFit="1" customWidth="1"/>
    <col min="15894" max="15894" width="5.5703125" style="280" bestFit="1" customWidth="1"/>
    <col min="15895" max="15895" width="7.42578125" style="280" customWidth="1"/>
    <col min="15896" max="15896" width="7.5703125" style="280" customWidth="1"/>
    <col min="15897" max="16128" width="11.42578125" style="280"/>
    <col min="16129" max="16129" width="0.140625" style="280" customWidth="1"/>
    <col min="16130" max="16130" width="2.7109375" style="280" customWidth="1"/>
    <col min="16131" max="16131" width="15.42578125" style="280" customWidth="1"/>
    <col min="16132" max="16132" width="1.28515625" style="280" customWidth="1"/>
    <col min="16133" max="16133" width="15.85546875" style="280" customWidth="1"/>
    <col min="16134" max="16142" width="6.140625" style="280" customWidth="1"/>
    <col min="16143" max="16143" width="6.5703125" style="280" customWidth="1"/>
    <col min="16144" max="16144" width="8.42578125" style="280" customWidth="1"/>
    <col min="16145" max="16145" width="7.28515625" style="280" customWidth="1"/>
    <col min="16146" max="16146" width="3" style="280" bestFit="1" customWidth="1"/>
    <col min="16147" max="16147" width="11.7109375" style="280" customWidth="1"/>
    <col min="16148" max="16149" width="4" style="280" bestFit="1" customWidth="1"/>
    <col min="16150" max="16150" width="5.5703125" style="280" bestFit="1" customWidth="1"/>
    <col min="16151" max="16151" width="7.42578125" style="280" customWidth="1"/>
    <col min="16152" max="16152" width="7.5703125" style="280" customWidth="1"/>
    <col min="16153" max="16384" width="11.42578125" style="280"/>
  </cols>
  <sheetData>
    <row r="1" spans="1:18" ht="0.75" customHeight="1"/>
    <row r="2" spans="1:18" ht="21" customHeight="1">
      <c r="O2" s="92" t="s">
        <v>50</v>
      </c>
    </row>
    <row r="3" spans="1:18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  <c r="N3" s="1078"/>
      <c r="O3" s="1078"/>
    </row>
    <row r="4" spans="1:18" ht="20.25" customHeight="1">
      <c r="C4" s="6" t="str">
        <f>Indice!C4</f>
        <v>Producción de energía eléctrica</v>
      </c>
    </row>
    <row r="5" spans="1:18" ht="12.75" customHeight="1"/>
    <row r="6" spans="1:18" ht="13.5" customHeight="1"/>
    <row r="7" spans="1:18" ht="81.75">
      <c r="C7" s="199" t="s">
        <v>645</v>
      </c>
      <c r="E7" s="422"/>
      <c r="F7" s="423" t="s">
        <v>435</v>
      </c>
      <c r="G7" s="423" t="s">
        <v>436</v>
      </c>
      <c r="H7" s="423" t="s">
        <v>437</v>
      </c>
      <c r="I7" s="423" t="s">
        <v>438</v>
      </c>
      <c r="J7" s="423" t="s">
        <v>439</v>
      </c>
      <c r="K7" s="423" t="s">
        <v>440</v>
      </c>
      <c r="L7" s="423" t="s">
        <v>441</v>
      </c>
      <c r="M7" s="423" t="s">
        <v>442</v>
      </c>
      <c r="N7" s="423" t="s">
        <v>443</v>
      </c>
      <c r="O7" s="423" t="s">
        <v>444</v>
      </c>
      <c r="Q7" s="434"/>
    </row>
    <row r="8" spans="1:18" ht="12.75" customHeight="1">
      <c r="C8" s="494" t="s">
        <v>527</v>
      </c>
      <c r="E8" s="591" t="s">
        <v>317</v>
      </c>
      <c r="F8" s="824">
        <f>'Data 3'!D187</f>
        <v>1178.941</v>
      </c>
      <c r="G8" s="824">
        <f>'Data 3'!E187</f>
        <v>1548.4360000000001</v>
      </c>
      <c r="H8" s="824">
        <f>'Data 3'!F187</f>
        <v>804.928</v>
      </c>
      <c r="I8" s="824" t="str">
        <f>'Data 3'!G187</f>
        <v>-</v>
      </c>
      <c r="J8" s="824">
        <f>'Data 3'!H187</f>
        <v>2151.7089999999998</v>
      </c>
      <c r="K8" s="824">
        <f>'Data 3'!I187</f>
        <v>1.2630000000000001</v>
      </c>
      <c r="L8" s="824">
        <f>'Data 3'!J187</f>
        <v>458.92400000000004</v>
      </c>
      <c r="M8" s="824">
        <f>'Data 3'!K187</f>
        <v>866.25800000000004</v>
      </c>
      <c r="N8" s="824">
        <f>'Data 3'!L187</f>
        <v>4398.6179999999995</v>
      </c>
      <c r="O8" s="824">
        <f>'Data 3'!M187</f>
        <v>2356.047</v>
      </c>
      <c r="Q8" s="434"/>
      <c r="R8" s="426"/>
    </row>
    <row r="9" spans="1:18" ht="12.75" customHeight="1">
      <c r="E9" s="591" t="s">
        <v>3</v>
      </c>
      <c r="F9" s="824" t="str">
        <f>'Data 3'!D188</f>
        <v>-</v>
      </c>
      <c r="G9" s="824" t="str">
        <f>'Data 3'!E188</f>
        <v>-</v>
      </c>
      <c r="H9" s="824" t="str">
        <f>'Data 3'!F188</f>
        <v>-</v>
      </c>
      <c r="I9" s="824" t="str">
        <f>'Data 3'!G188</f>
        <v>-</v>
      </c>
      <c r="J9" s="824">
        <f>'Data 3'!H188</f>
        <v>1063.94</v>
      </c>
      <c r="K9" s="824" t="str">
        <f>'Data 3'!I188</f>
        <v>-</v>
      </c>
      <c r="L9" s="824" t="str">
        <f>'Data 3'!J188</f>
        <v>-</v>
      </c>
      <c r="M9" s="824">
        <f>'Data 3'!K188</f>
        <v>1003.41</v>
      </c>
      <c r="N9" s="824">
        <f>'Data 3'!L188</f>
        <v>455.29</v>
      </c>
      <c r="O9" s="824">
        <f>'Data 3'!M188</f>
        <v>3032.81</v>
      </c>
      <c r="Q9" s="434"/>
      <c r="R9" s="426"/>
    </row>
    <row r="10" spans="1:18" ht="12.75" customHeight="1">
      <c r="C10" s="313"/>
      <c r="E10" s="591" t="s">
        <v>4</v>
      </c>
      <c r="F10" s="824">
        <f>'Data 3'!D189</f>
        <v>1989.4</v>
      </c>
      <c r="G10" s="824">
        <f>'Data 3'!E189</f>
        <v>1055.77</v>
      </c>
      <c r="H10" s="824">
        <f>'Data 3'!F189</f>
        <v>2364.59</v>
      </c>
      <c r="I10" s="824">
        <f>'Data 3'!G189</f>
        <v>468.4</v>
      </c>
      <c r="J10" s="824" t="str">
        <f>'Data 3'!H189</f>
        <v>-</v>
      </c>
      <c r="K10" s="824" t="str">
        <f>'Data 3'!I189</f>
        <v>-</v>
      </c>
      <c r="L10" s="824" t="str">
        <f>'Data 3'!J189</f>
        <v>-</v>
      </c>
      <c r="M10" s="824">
        <f>'Data 3'!K189</f>
        <v>502.64</v>
      </c>
      <c r="N10" s="824">
        <f>'Data 3'!L189</f>
        <v>2595.23</v>
      </c>
      <c r="O10" s="824" t="str">
        <f>'Data 3'!M189</f>
        <v>-</v>
      </c>
      <c r="Q10" s="434"/>
      <c r="R10" s="426"/>
    </row>
    <row r="11" spans="1:18" ht="12.75" customHeight="1">
      <c r="C11"/>
      <c r="D11"/>
      <c r="E11" s="619" t="s">
        <v>82</v>
      </c>
      <c r="F11" s="824" t="str">
        <f>'Data 3'!D190</f>
        <v>-</v>
      </c>
      <c r="G11" s="824" t="str">
        <f>'Data 3'!E190</f>
        <v>-</v>
      </c>
      <c r="H11" s="824" t="str">
        <f>'Data 3'!F190</f>
        <v>-</v>
      </c>
      <c r="I11" s="824">
        <f>'Data 3'!G190</f>
        <v>787.4</v>
      </c>
      <c r="J11" s="824" t="str">
        <f>'Data 3'!H190</f>
        <v>-</v>
      </c>
      <c r="K11" s="824">
        <f>'Data 3'!I190</f>
        <v>1535.7</v>
      </c>
      <c r="L11" s="824" t="str">
        <f>'Data 3'!J190</f>
        <v>-</v>
      </c>
      <c r="M11" s="824" t="str">
        <f>'Data 3'!K190</f>
        <v>-</v>
      </c>
      <c r="N11" s="824" t="str">
        <f>'Data 3'!L190</f>
        <v>-</v>
      </c>
      <c r="O11" s="824" t="str">
        <f>'Data 3'!M190</f>
        <v>-</v>
      </c>
      <c r="Q11" s="434"/>
      <c r="R11" s="426"/>
    </row>
    <row r="12" spans="1:18" ht="12.75" customHeight="1">
      <c r="C12"/>
      <c r="D12"/>
      <c r="E12" s="619" t="s">
        <v>83</v>
      </c>
      <c r="F12" s="824">
        <f>'Data 3'!D191</f>
        <v>5951.72</v>
      </c>
      <c r="G12" s="824">
        <f>'Data 3'!E191</f>
        <v>1869.68</v>
      </c>
      <c r="H12" s="824">
        <f>'Data 3'!F191</f>
        <v>854.17</v>
      </c>
      <c r="I12" s="824">
        <f>'Data 3'!G191</f>
        <v>857.95</v>
      </c>
      <c r="J12" s="824">
        <f>'Data 3'!H191</f>
        <v>2853.54</v>
      </c>
      <c r="K12" s="824">
        <f>'Data 3'!I191</f>
        <v>864.2</v>
      </c>
      <c r="L12" s="824" t="str">
        <f>'Data 3'!J191</f>
        <v>-</v>
      </c>
      <c r="M12" s="824">
        <f>'Data 3'!K191</f>
        <v>758.74</v>
      </c>
      <c r="N12" s="824" t="str">
        <f>'Data 3'!L191</f>
        <v>-</v>
      </c>
      <c r="O12" s="824">
        <f>'Data 3'!M191</f>
        <v>4174.08</v>
      </c>
      <c r="R12" s="426"/>
    </row>
    <row r="13" spans="1:18" ht="12.75" customHeight="1">
      <c r="C13"/>
      <c r="D13"/>
      <c r="E13" s="591" t="s">
        <v>318</v>
      </c>
      <c r="F13" s="824" t="str">
        <f>'Data 3'!D192</f>
        <v>-</v>
      </c>
      <c r="G13" s="824" t="str">
        <f>'Data 3'!E192</f>
        <v>-</v>
      </c>
      <c r="H13" s="824" t="str">
        <f>'Data 3'!F192</f>
        <v>-</v>
      </c>
      <c r="I13" s="824" t="str">
        <f>'Data 3'!G192</f>
        <v>-</v>
      </c>
      <c r="J13" s="824" t="str">
        <f>'Data 3'!H192</f>
        <v>-</v>
      </c>
      <c r="K13" s="824">
        <f>'Data 3'!I192</f>
        <v>11.39</v>
      </c>
      <c r="L13" s="824" t="str">
        <f>'Data 3'!J192</f>
        <v>-</v>
      </c>
      <c r="M13" s="824" t="str">
        <f>'Data 3'!K192</f>
        <v>-</v>
      </c>
      <c r="N13" s="824" t="str">
        <f>'Data 3'!L192</f>
        <v>-</v>
      </c>
      <c r="O13" s="824" t="str">
        <f>'Data 3'!M192</f>
        <v>-</v>
      </c>
      <c r="R13" s="426"/>
    </row>
    <row r="14" spans="1:18" s="415" customFormat="1" ht="12.75" customHeight="1">
      <c r="A14" s="280"/>
      <c r="B14" s="280"/>
      <c r="C14"/>
      <c r="D14"/>
      <c r="E14" s="591" t="s">
        <v>319</v>
      </c>
      <c r="F14" s="824">
        <f>'Data 3'!D193</f>
        <v>3324.5070000000001</v>
      </c>
      <c r="G14" s="824">
        <f>'Data 3'!E193</f>
        <v>1815.51</v>
      </c>
      <c r="H14" s="824">
        <f>'Data 3'!F193</f>
        <v>476.21</v>
      </c>
      <c r="I14" s="824">
        <f>'Data 3'!G193</f>
        <v>3.6499999999999901</v>
      </c>
      <c r="J14" s="824">
        <f>'Data 3'!H193</f>
        <v>1193.2439999999999</v>
      </c>
      <c r="K14" s="824">
        <f>'Data 3'!I193</f>
        <v>152.59</v>
      </c>
      <c r="L14" s="824">
        <f>'Data 3'!J193</f>
        <v>35.305999999999997</v>
      </c>
      <c r="M14" s="824">
        <f>'Data 3'!K193</f>
        <v>3799.9989999999998</v>
      </c>
      <c r="N14" s="824">
        <f>'Data 3'!L193</f>
        <v>5652.1840000000002</v>
      </c>
      <c r="O14" s="824">
        <f>'Data 3'!M193</f>
        <v>1283.51</v>
      </c>
      <c r="P14" s="280"/>
      <c r="R14" s="426"/>
    </row>
    <row r="15" spans="1:18" s="415" customFormat="1" ht="12.75" customHeight="1">
      <c r="A15" s="280"/>
      <c r="B15" s="280"/>
      <c r="C15"/>
      <c r="D15"/>
      <c r="E15" s="591" t="s">
        <v>320</v>
      </c>
      <c r="F15" s="824">
        <f>'Data 3'!D194</f>
        <v>869.21300000006192</v>
      </c>
      <c r="G15" s="824">
        <f>'Data 3'!E194</f>
        <v>167.26</v>
      </c>
      <c r="H15" s="824">
        <f>'Data 3'!F194</f>
        <v>0.74099999999999999</v>
      </c>
      <c r="I15" s="824">
        <f>'Data 3'!G194</f>
        <v>77.559999999999405</v>
      </c>
      <c r="J15" s="824">
        <f>'Data 3'!H194</f>
        <v>348.19499999999402</v>
      </c>
      <c r="K15" s="824">
        <f>'Data 3'!I194</f>
        <v>166.19499999999999</v>
      </c>
      <c r="L15" s="824">
        <f>'Data 3'!J194</f>
        <v>2.044</v>
      </c>
      <c r="M15" s="824">
        <f>'Data 3'!K194</f>
        <v>922.610000000068</v>
      </c>
      <c r="N15" s="824">
        <f>'Data 3'!L194</f>
        <v>493.677000000004</v>
      </c>
      <c r="O15" s="824">
        <f>'Data 3'!M194</f>
        <v>263.35800000000006</v>
      </c>
      <c r="P15" s="280"/>
      <c r="R15" s="426"/>
    </row>
    <row r="16" spans="1:18" ht="12.75" customHeight="1">
      <c r="C16"/>
      <c r="D16"/>
      <c r="E16" s="591" t="s">
        <v>321</v>
      </c>
      <c r="F16" s="824">
        <f>'Data 3'!D195</f>
        <v>997.22699999999998</v>
      </c>
      <c r="G16" s="824" t="str">
        <f>'Data 3'!E195</f>
        <v>-</v>
      </c>
      <c r="H16" s="824" t="str">
        <f>'Data 3'!F195</f>
        <v>-</v>
      </c>
      <c r="I16" s="824" t="str">
        <f>'Data 3'!G195</f>
        <v>-</v>
      </c>
      <c r="J16" s="824">
        <f>'Data 3'!H195</f>
        <v>49.9</v>
      </c>
      <c r="K16" s="824" t="str">
        <f>'Data 3'!I195</f>
        <v>-</v>
      </c>
      <c r="L16" s="824" t="str">
        <f>'Data 3'!J195</f>
        <v>-</v>
      </c>
      <c r="M16" s="824">
        <f>'Data 3'!K195</f>
        <v>349.4</v>
      </c>
      <c r="N16" s="824" t="str">
        <f>'Data 3'!L195</f>
        <v>-</v>
      </c>
      <c r="O16" s="824">
        <f>'Data 3'!M195</f>
        <v>22.5</v>
      </c>
      <c r="R16" s="426"/>
    </row>
    <row r="17" spans="3:18" ht="12.75" customHeight="1">
      <c r="C17"/>
      <c r="D17"/>
      <c r="E17" s="619" t="s">
        <v>631</v>
      </c>
      <c r="F17" s="824">
        <f>'Data 3'!D196</f>
        <v>256.33300000000003</v>
      </c>
      <c r="G17" s="824">
        <f>'Data 3'!E196</f>
        <v>16.216000000000001</v>
      </c>
      <c r="H17" s="824">
        <f>'Data 3'!F196</f>
        <v>46.684000000000005</v>
      </c>
      <c r="I17" s="824">
        <f>'Data 3'!G196</f>
        <v>2.13</v>
      </c>
      <c r="J17" s="824">
        <f>'Data 3'!H196</f>
        <v>18.054000000000002</v>
      </c>
      <c r="K17" s="824">
        <f>'Data 3'!I196</f>
        <v>3.3679999999999999</v>
      </c>
      <c r="L17" s="824">
        <f>'Data 3'!J196</f>
        <v>12.862</v>
      </c>
      <c r="M17" s="824">
        <f>'Data 3'!K196</f>
        <v>58.708999999999996</v>
      </c>
      <c r="N17" s="824">
        <f>'Data 3'!L196</f>
        <v>44.545000000000002</v>
      </c>
      <c r="O17" s="824">
        <f>'Data 3'!M196</f>
        <v>65.728999999999999</v>
      </c>
      <c r="R17" s="426"/>
    </row>
    <row r="18" spans="3:18" ht="12.75" customHeight="1">
      <c r="C18"/>
      <c r="D18"/>
      <c r="E18" s="619" t="s">
        <v>632</v>
      </c>
      <c r="F18" s="824">
        <f>'Data 3'!D197</f>
        <v>874.86599999999999</v>
      </c>
      <c r="G18" s="824">
        <f>'Data 3'!E197</f>
        <v>602.19500000000005</v>
      </c>
      <c r="H18" s="824">
        <f>'Data 3'!F197</f>
        <v>82.959000000000003</v>
      </c>
      <c r="I18" s="824">
        <f>'Data 3'!G197</f>
        <v>10.746</v>
      </c>
      <c r="J18" s="824">
        <f>'Data 3'!H197</f>
        <v>606.51200000000006</v>
      </c>
      <c r="K18" s="824">
        <f>'Data 3'!I197</f>
        <v>33.268000000000001</v>
      </c>
      <c r="L18" s="824">
        <f>'Data 3'!J197</f>
        <v>301.62899999999996</v>
      </c>
      <c r="M18" s="824">
        <f>'Data 3'!K197</f>
        <v>460.81700000000001</v>
      </c>
      <c r="N18" s="824">
        <f>'Data 3'!L197</f>
        <v>641.10700000000008</v>
      </c>
      <c r="O18" s="824">
        <f>'Data 3'!M197</f>
        <v>1286.7860000000001</v>
      </c>
      <c r="R18" s="426"/>
    </row>
    <row r="19" spans="3:18" ht="12.75" customHeight="1">
      <c r="C19"/>
      <c r="D19"/>
      <c r="E19" s="619" t="s">
        <v>554</v>
      </c>
      <c r="F19" s="824">
        <f>'Data 3'!D198</f>
        <v>95.867999999999995</v>
      </c>
      <c r="G19" s="824">
        <f>'Data 3'!E198</f>
        <v>80.884</v>
      </c>
      <c r="H19" s="824">
        <f>'Data 3'!F198</f>
        <v>113.718</v>
      </c>
      <c r="I19" s="824">
        <f>'Data 3'!G198</f>
        <v>74.8</v>
      </c>
      <c r="J19" s="824">
        <f>'Data 3'!H198</f>
        <v>62.519999999999996</v>
      </c>
      <c r="K19" s="824" t="str">
        <f>'Data 3'!I198</f>
        <v>-</v>
      </c>
      <c r="L19" s="824">
        <f>'Data 3'!J198</f>
        <v>9.9339999999999993</v>
      </c>
      <c r="M19" s="824" t="str">
        <f>'Data 3'!K198</f>
        <v>-</v>
      </c>
      <c r="N19" s="824" t="str">
        <f>'Data 3'!L198</f>
        <v>-</v>
      </c>
      <c r="O19" s="824">
        <f>'Data 3'!M198</f>
        <v>56.113999999999997</v>
      </c>
      <c r="R19" s="426"/>
    </row>
    <row r="20" spans="3:18" ht="12.75" customHeight="1">
      <c r="C20"/>
      <c r="D20"/>
      <c r="E20" s="623" t="s">
        <v>460</v>
      </c>
      <c r="F20" s="623">
        <f t="shared" ref="F20:O20" si="0">SUM(F8:F19)</f>
        <v>15538.075000000064</v>
      </c>
      <c r="G20" s="623">
        <f t="shared" si="0"/>
        <v>7155.9510000000009</v>
      </c>
      <c r="H20" s="623">
        <f t="shared" si="0"/>
        <v>4744</v>
      </c>
      <c r="I20" s="623">
        <f t="shared" si="0"/>
        <v>2282.636</v>
      </c>
      <c r="J20" s="623">
        <f t="shared" si="0"/>
        <v>8347.6139999999941</v>
      </c>
      <c r="K20" s="623">
        <f t="shared" si="0"/>
        <v>2767.9740000000002</v>
      </c>
      <c r="L20" s="623">
        <f t="shared" si="0"/>
        <v>820.69899999999996</v>
      </c>
      <c r="M20" s="623">
        <f t="shared" si="0"/>
        <v>8722.5830000000678</v>
      </c>
      <c r="N20" s="623">
        <f t="shared" si="0"/>
        <v>14280.651000000003</v>
      </c>
      <c r="O20" s="623">
        <f t="shared" si="0"/>
        <v>12540.933999999999</v>
      </c>
    </row>
    <row r="21" spans="3:18" ht="12.75" customHeight="1">
      <c r="C21"/>
      <c r="D21"/>
      <c r="E21" s="841" t="s">
        <v>459</v>
      </c>
      <c r="F21" s="841">
        <f>'Data 3'!D181</f>
        <v>15535.542000000063</v>
      </c>
      <c r="G21" s="841">
        <f>'Data 3'!E181</f>
        <v>7142.1600000000017</v>
      </c>
      <c r="H21" s="841">
        <f>'Data 3'!F181</f>
        <v>4744</v>
      </c>
      <c r="I21" s="841">
        <f>'Data 3'!G181</f>
        <v>2282.5939999999996</v>
      </c>
      <c r="J21" s="841">
        <f>'Data 3'!H181</f>
        <v>7456.9579999999924</v>
      </c>
      <c r="K21" s="841">
        <f>'Data 3'!I181</f>
        <v>2767.3209999999999</v>
      </c>
      <c r="L21" s="841">
        <f>'Data 3'!J181</f>
        <v>820.67700000000002</v>
      </c>
      <c r="M21" s="841">
        <f>'Data 3'!K181</f>
        <v>8710.0560000000678</v>
      </c>
      <c r="N21" s="841">
        <f>'Data 3'!L181</f>
        <v>14275.075000000003</v>
      </c>
      <c r="O21" s="841">
        <f>'Data 3'!M181</f>
        <v>13024.486999999997</v>
      </c>
    </row>
    <row r="22" spans="3:18" ht="12.75" customHeight="1">
      <c r="C22"/>
      <c r="D22"/>
      <c r="E22" s="842" t="s">
        <v>434</v>
      </c>
      <c r="F22" s="832">
        <f t="shared" ref="F22:N22" si="1">(F20/F21-1)*100</f>
        <v>1.6304548627932292E-2</v>
      </c>
      <c r="G22" s="832">
        <f t="shared" si="1"/>
        <v>0.19309284586175313</v>
      </c>
      <c r="H22" s="832">
        <f t="shared" si="1"/>
        <v>0</v>
      </c>
      <c r="I22" s="832">
        <f>(I20/I21-1)*100</f>
        <v>1.8400118461769921E-3</v>
      </c>
      <c r="J22" s="832">
        <f t="shared" si="1"/>
        <v>11.943958917295806</v>
      </c>
      <c r="K22" s="832">
        <f>(K20/K21-1)*100</f>
        <v>2.3596828846383922E-2</v>
      </c>
      <c r="L22" s="832">
        <f>(L20/L21-1)*100</f>
        <v>2.6807136059625591E-3</v>
      </c>
      <c r="M22" s="832">
        <f>(M20/M21-1)*100</f>
        <v>0.14382226704396928</v>
      </c>
      <c r="N22" s="832">
        <f t="shared" si="1"/>
        <v>3.9061090747338767E-2</v>
      </c>
      <c r="O22" s="832">
        <f>(O20/O21-1)*100</f>
        <v>-3.7126452657981757</v>
      </c>
    </row>
    <row r="23" spans="3:18" ht="12.75" customHeight="1">
      <c r="C23"/>
      <c r="D23"/>
      <c r="E23" s="424"/>
      <c r="F23" s="420"/>
      <c r="G23" s="420"/>
      <c r="H23" s="420"/>
      <c r="I23" s="420"/>
      <c r="J23" s="420"/>
      <c r="K23" s="420"/>
      <c r="L23" s="420"/>
      <c r="M23" s="420"/>
      <c r="N23" s="420"/>
      <c r="O23" s="420"/>
    </row>
    <row r="24" spans="3:18" ht="57.75">
      <c r="C24"/>
      <c r="D24"/>
      <c r="E24" s="422"/>
      <c r="F24" s="423" t="s">
        <v>358</v>
      </c>
      <c r="G24" s="423" t="s">
        <v>445</v>
      </c>
      <c r="H24" s="423" t="s">
        <v>446</v>
      </c>
      <c r="I24" s="423" t="s">
        <v>447</v>
      </c>
      <c r="J24" s="423" t="s">
        <v>181</v>
      </c>
      <c r="K24" s="423" t="s">
        <v>328</v>
      </c>
      <c r="L24" s="423" t="s">
        <v>448</v>
      </c>
      <c r="M24" s="423" t="s">
        <v>449</v>
      </c>
      <c r="N24" s="423" t="s">
        <v>450</v>
      </c>
      <c r="O24" s="423" t="s">
        <v>451</v>
      </c>
    </row>
    <row r="25" spans="3:18" ht="12.75" customHeight="1">
      <c r="E25" s="591" t="s">
        <v>317</v>
      </c>
      <c r="F25" s="824" t="str">
        <f>'Data 3'!N187</f>
        <v>-</v>
      </c>
      <c r="G25" s="824">
        <f>'Data 3'!O187</f>
        <v>2277.7750000000001</v>
      </c>
      <c r="H25" s="824">
        <f>'Data 3'!P187</f>
        <v>3690.3070000000002</v>
      </c>
      <c r="I25" s="824">
        <f>'Data 3'!Q187</f>
        <v>55.55</v>
      </c>
      <c r="J25" s="824">
        <f>'Data 3'!R187</f>
        <v>109.361</v>
      </c>
      <c r="K25" s="824" t="str">
        <f>'Data 3'!S187</f>
        <v>-</v>
      </c>
      <c r="L25" s="824">
        <f>'Data 3'!T187</f>
        <v>35.683999999999997</v>
      </c>
      <c r="M25" s="824">
        <f>'Data 3'!U187</f>
        <v>246.60500000000002</v>
      </c>
      <c r="N25" s="824">
        <f>'Data 3'!V187</f>
        <v>172.57299999999998</v>
      </c>
      <c r="O25" s="824">
        <f>SUM(F8:O8,F25:N25)</f>
        <v>20352.978999999999</v>
      </c>
      <c r="R25" s="426"/>
    </row>
    <row r="26" spans="3:18" ht="12.75" customHeight="1">
      <c r="E26" s="591" t="s">
        <v>3</v>
      </c>
      <c r="F26" s="824" t="str">
        <f>'Data 3'!N188</f>
        <v>-</v>
      </c>
      <c r="G26" s="824">
        <f>'Data 3'!O188</f>
        <v>2017.13</v>
      </c>
      <c r="H26" s="824" t="str">
        <f>'Data 3'!P188</f>
        <v>-</v>
      </c>
      <c r="I26" s="824" t="str">
        <f>'Data 3'!Q188</f>
        <v>-</v>
      </c>
      <c r="J26" s="824" t="str">
        <f>'Data 3'!R188</f>
        <v>-</v>
      </c>
      <c r="K26" s="824" t="str">
        <f>'Data 3'!S188</f>
        <v>-</v>
      </c>
      <c r="L26" s="824" t="str">
        <f>'Data 3'!T188</f>
        <v>-</v>
      </c>
      <c r="M26" s="824" t="str">
        <f>'Data 3'!U188</f>
        <v>-</v>
      </c>
      <c r="N26" s="824" t="str">
        <f>'Data 3'!V188</f>
        <v>-</v>
      </c>
      <c r="O26" s="824">
        <f t="shared" ref="O26:O36" si="2">SUM(F9:O9,F26:N26)</f>
        <v>7572.58</v>
      </c>
      <c r="R26" s="426"/>
    </row>
    <row r="27" spans="3:18" ht="12.75" customHeight="1">
      <c r="E27" s="591" t="s">
        <v>4</v>
      </c>
      <c r="F27" s="824" t="str">
        <f>'Data 3'!N189</f>
        <v>-</v>
      </c>
      <c r="G27" s="824" t="str">
        <f>'Data 3'!O189</f>
        <v>-</v>
      </c>
      <c r="H27" s="824">
        <f>'Data 3'!P189</f>
        <v>1960.39</v>
      </c>
      <c r="I27" s="824" t="str">
        <f>'Data 3'!Q189</f>
        <v>-</v>
      </c>
      <c r="J27" s="824" t="str">
        <f>'Data 3'!R189</f>
        <v>-</v>
      </c>
      <c r="K27" s="824" t="str">
        <f>'Data 3'!S189</f>
        <v>-</v>
      </c>
      <c r="L27" s="824" t="str">
        <f>'Data 3'!T189</f>
        <v>-</v>
      </c>
      <c r="M27" s="824" t="str">
        <f>'Data 3'!U189</f>
        <v>-</v>
      </c>
      <c r="N27" s="824" t="str">
        <f>'Data 3'!V189</f>
        <v>-</v>
      </c>
      <c r="O27" s="824">
        <f t="shared" si="2"/>
        <v>10936.42</v>
      </c>
      <c r="R27" s="426"/>
    </row>
    <row r="28" spans="3:18" ht="12.75" customHeight="1">
      <c r="E28" s="619" t="s">
        <v>82</v>
      </c>
      <c r="F28" s="824">
        <f>'Data 3'!N190</f>
        <v>90.82</v>
      </c>
      <c r="G28" s="824" t="str">
        <f>'Data 3'!O190</f>
        <v>-</v>
      </c>
      <c r="H28" s="824" t="str">
        <f>'Data 3'!P190</f>
        <v>-</v>
      </c>
      <c r="I28" s="824" t="str">
        <f>'Data 3'!Q190</f>
        <v>-</v>
      </c>
      <c r="J28" s="824" t="str">
        <f>'Data 3'!R190</f>
        <v>-</v>
      </c>
      <c r="K28" s="824">
        <f>'Data 3'!S190</f>
        <v>76.14</v>
      </c>
      <c r="L28" s="824" t="str">
        <f>'Data 3'!T190</f>
        <v>-</v>
      </c>
      <c r="M28" s="824" t="str">
        <f>'Data 3'!U190</f>
        <v>-</v>
      </c>
      <c r="N28" s="824" t="str">
        <f>'Data 3'!V190</f>
        <v>-</v>
      </c>
      <c r="O28" s="824">
        <f t="shared" si="2"/>
        <v>2490.06</v>
      </c>
      <c r="R28" s="426"/>
    </row>
    <row r="29" spans="3:18" ht="12.75" customHeight="1">
      <c r="E29" s="619" t="s">
        <v>83</v>
      </c>
      <c r="F29" s="824" t="str">
        <f>'Data 3'!N191</f>
        <v>-</v>
      </c>
      <c r="G29" s="824" t="str">
        <f>'Data 3'!O191</f>
        <v>-</v>
      </c>
      <c r="H29" s="824">
        <f>'Data 3'!P191</f>
        <v>1246.98</v>
      </c>
      <c r="I29" s="824">
        <f>'Data 3'!Q191</f>
        <v>784.7</v>
      </c>
      <c r="J29" s="824" t="str">
        <f>'Data 3'!R191</f>
        <v>-</v>
      </c>
      <c r="K29" s="824" t="str">
        <f>'Data 3'!S191</f>
        <v>-</v>
      </c>
      <c r="L29" s="824">
        <f>'Data 3'!T191</f>
        <v>3263.71</v>
      </c>
      <c r="M29" s="824">
        <f>'Data 3'!U191</f>
        <v>1222.32</v>
      </c>
      <c r="N29" s="824">
        <f>'Data 3'!V191</f>
        <v>1968.07</v>
      </c>
      <c r="O29" s="824">
        <f t="shared" si="2"/>
        <v>26669.86</v>
      </c>
      <c r="R29" s="426"/>
    </row>
    <row r="30" spans="3:18" ht="12.75" customHeight="1">
      <c r="E30" s="591" t="s">
        <v>318</v>
      </c>
      <c r="F30" s="824" t="str">
        <f>'Data 3'!N192</f>
        <v>-</v>
      </c>
      <c r="G30" s="824" t="str">
        <f>'Data 3'!O192</f>
        <v>-</v>
      </c>
      <c r="H30" s="824" t="str">
        <f>'Data 3'!P192</f>
        <v>-</v>
      </c>
      <c r="I30" s="824" t="str">
        <f>'Data 3'!Q192</f>
        <v>-</v>
      </c>
      <c r="J30" s="824" t="str">
        <f>'Data 3'!R192</f>
        <v>-</v>
      </c>
      <c r="K30" s="824" t="str">
        <f>'Data 3'!S192</f>
        <v>-</v>
      </c>
      <c r="L30" s="824" t="str">
        <f>'Data 3'!T192</f>
        <v>-</v>
      </c>
      <c r="M30" s="824" t="str">
        <f>'Data 3'!U192</f>
        <v>-</v>
      </c>
      <c r="N30" s="824" t="str">
        <f>'Data 3'!V192</f>
        <v>-</v>
      </c>
      <c r="O30" s="824">
        <f t="shared" si="2"/>
        <v>11.39</v>
      </c>
      <c r="R30" s="426"/>
    </row>
    <row r="31" spans="3:18" ht="12.75" customHeight="1">
      <c r="E31" s="591" t="s">
        <v>319</v>
      </c>
      <c r="F31" s="824" t="str">
        <f>'Data 3'!N193</f>
        <v>-</v>
      </c>
      <c r="G31" s="824" t="str">
        <f>'Data 3'!O193</f>
        <v>-</v>
      </c>
      <c r="H31" s="824">
        <f>'Data 3'!P193</f>
        <v>3361.817</v>
      </c>
      <c r="I31" s="824">
        <f>'Data 3'!Q193</f>
        <v>448.18</v>
      </c>
      <c r="J31" s="824" t="str">
        <f>'Data 3'!R193</f>
        <v>-</v>
      </c>
      <c r="K31" s="824" t="str">
        <f>'Data 3'!S193</f>
        <v>-</v>
      </c>
      <c r="L31" s="824">
        <f>'Data 3'!T193</f>
        <v>263.286</v>
      </c>
      <c r="M31" s="824">
        <f>'Data 3'!U193</f>
        <v>1016.638</v>
      </c>
      <c r="N31" s="824">
        <f>'Data 3'!V193</f>
        <v>193.85</v>
      </c>
      <c r="O31" s="824">
        <f t="shared" si="2"/>
        <v>23020.480999999996</v>
      </c>
      <c r="R31" s="426"/>
    </row>
    <row r="32" spans="3:18" ht="12.75" customHeight="1">
      <c r="E32" s="591" t="s">
        <v>320</v>
      </c>
      <c r="F32" s="824" t="str">
        <f>'Data 3'!N194</f>
        <v>-</v>
      </c>
      <c r="G32" s="824">
        <f>'Data 3'!O194</f>
        <v>560.16400000000999</v>
      </c>
      <c r="H32" s="824">
        <f>'Data 3'!P194</f>
        <v>16.111999999999998</v>
      </c>
      <c r="I32" s="824">
        <f>'Data 3'!Q194</f>
        <v>85.660000000000096</v>
      </c>
      <c r="J32" s="824">
        <f>'Data 3'!R194</f>
        <v>66.397000000000304</v>
      </c>
      <c r="K32" s="824">
        <f>'Data 3'!S194</f>
        <v>5.7000000000000002E-2</v>
      </c>
      <c r="L32" s="824">
        <f>'Data 3'!T194</f>
        <v>438.86399999998503</v>
      </c>
      <c r="M32" s="824">
        <f>'Data 3'!U194</f>
        <v>160.45699999999599</v>
      </c>
      <c r="N32" s="824">
        <f>'Data 3'!V194</f>
        <v>25.636000000000099</v>
      </c>
      <c r="O32" s="824">
        <f t="shared" si="2"/>
        <v>4664.200000000119</v>
      </c>
      <c r="R32" s="426"/>
    </row>
    <row r="33" spans="3:18" ht="12.75" customHeight="1">
      <c r="E33" s="591" t="s">
        <v>321</v>
      </c>
      <c r="F33" s="824" t="str">
        <f>'Data 3'!N195</f>
        <v>-</v>
      </c>
      <c r="G33" s="824">
        <f>'Data 3'!O195</f>
        <v>849.1</v>
      </c>
      <c r="H33" s="824" t="str">
        <f>'Data 3'!P195</f>
        <v>-</v>
      </c>
      <c r="I33" s="824" t="str">
        <f>'Data 3'!Q195</f>
        <v>-</v>
      </c>
      <c r="J33" s="824" t="str">
        <f>'Data 3'!R195</f>
        <v>-</v>
      </c>
      <c r="K33" s="824" t="str">
        <f>'Data 3'!S195</f>
        <v>-</v>
      </c>
      <c r="L33" s="824">
        <f>'Data 3'!T195</f>
        <v>31.4</v>
      </c>
      <c r="M33" s="824" t="str">
        <f>'Data 3'!U195</f>
        <v>-</v>
      </c>
      <c r="N33" s="824" t="str">
        <f>'Data 3'!V195</f>
        <v>-</v>
      </c>
      <c r="O33" s="824">
        <f t="shared" si="2"/>
        <v>2299.527</v>
      </c>
      <c r="R33" s="426"/>
    </row>
    <row r="34" spans="3:18" ht="12.75" customHeight="1">
      <c r="C34" s="282"/>
      <c r="D34" s="283"/>
      <c r="E34" s="619" t="s">
        <v>631</v>
      </c>
      <c r="F34" s="824" t="str">
        <f>'Data 3'!N196</f>
        <v>-</v>
      </c>
      <c r="G34" s="824">
        <f>'Data 3'!O196</f>
        <v>37.099999999999994</v>
      </c>
      <c r="H34" s="824">
        <f>'Data 3'!P196</f>
        <v>50.389000000000003</v>
      </c>
      <c r="I34" s="824">
        <f>'Data 3'!Q196</f>
        <v>4.3529999999999998</v>
      </c>
      <c r="J34" s="824">
        <f>'Data 3'!R196</f>
        <v>42.545000000000002</v>
      </c>
      <c r="K34" s="824" t="str">
        <f>'Data 3'!S196</f>
        <v>-</v>
      </c>
      <c r="L34" s="824">
        <f>'Data 3'!T196</f>
        <v>11.414</v>
      </c>
      <c r="M34" s="824">
        <f>'Data 3'!U196</f>
        <v>46.710999999999999</v>
      </c>
      <c r="N34" s="824">
        <f>'Data 3'!V196</f>
        <v>30.042999999999999</v>
      </c>
      <c r="O34" s="824">
        <f t="shared" si="2"/>
        <v>747.18500000000006</v>
      </c>
      <c r="R34" s="426"/>
    </row>
    <row r="35" spans="3:18" ht="12.75" customHeight="1">
      <c r="E35" s="619" t="s">
        <v>632</v>
      </c>
      <c r="F35" s="824" t="str">
        <f>'Data 3'!N197</f>
        <v>-</v>
      </c>
      <c r="G35" s="824">
        <f>'Data 3'!O197</f>
        <v>19.399999999999999</v>
      </c>
      <c r="H35" s="824">
        <f>'Data 3'!P197</f>
        <v>552.548</v>
      </c>
      <c r="I35" s="824">
        <f>'Data 3'!Q197</f>
        <v>46.316000000000003</v>
      </c>
      <c r="J35" s="824">
        <f>'Data 3'!R197</f>
        <v>296.77600000000001</v>
      </c>
      <c r="K35" s="824" t="str">
        <f>'Data 3'!S197</f>
        <v>-</v>
      </c>
      <c r="L35" s="824">
        <f>'Data 3'!T197</f>
        <v>337.63</v>
      </c>
      <c r="M35" s="824">
        <f>'Data 3'!U197</f>
        <v>174.88499999999999</v>
      </c>
      <c r="N35" s="824">
        <f>'Data 3'!V197</f>
        <v>399.46600000000001</v>
      </c>
      <c r="O35" s="824">
        <f t="shared" si="2"/>
        <v>6727.9059999999999</v>
      </c>
      <c r="R35" s="426"/>
    </row>
    <row r="36" spans="3:18" ht="12.75" customHeight="1">
      <c r="E36" s="619" t="s">
        <v>554</v>
      </c>
      <c r="F36" s="824" t="str">
        <f>'Data 3'!N198</f>
        <v>-</v>
      </c>
      <c r="G36" s="824" t="str">
        <f>'Data 3'!O198</f>
        <v>-</v>
      </c>
      <c r="H36" s="824">
        <f>'Data 3'!P198</f>
        <v>65.680000000000007</v>
      </c>
      <c r="I36" s="824" t="str">
        <f>'Data 3'!Q198</f>
        <v>-</v>
      </c>
      <c r="J36" s="824">
        <f>'Data 3'!R198</f>
        <v>29.8</v>
      </c>
      <c r="K36" s="824">
        <f>'Data 3'!S198</f>
        <v>2.1680000000000001</v>
      </c>
      <c r="L36" s="824">
        <f>'Data 3'!T198</f>
        <v>9.68</v>
      </c>
      <c r="M36" s="824" t="str">
        <f>'Data 3'!U198</f>
        <v>-</v>
      </c>
      <c r="N36" s="824">
        <f>'Data 3'!V198</f>
        <v>153.208</v>
      </c>
      <c r="O36" s="824">
        <f t="shared" si="2"/>
        <v>754.37399999999991</v>
      </c>
      <c r="R36" s="426"/>
    </row>
    <row r="37" spans="3:18" ht="12.75" customHeight="1">
      <c r="E37" s="623" t="s">
        <v>460</v>
      </c>
      <c r="F37" s="623">
        <f>SUM(F25:F36)</f>
        <v>90.82</v>
      </c>
      <c r="G37" s="623">
        <f t="shared" ref="G37:N37" si="3">SUM(G25:G36)</f>
        <v>5760.6690000000108</v>
      </c>
      <c r="H37" s="623">
        <f t="shared" si="3"/>
        <v>10944.222999999998</v>
      </c>
      <c r="I37" s="623">
        <f t="shared" si="3"/>
        <v>1424.7590000000002</v>
      </c>
      <c r="J37" s="623">
        <f t="shared" si="3"/>
        <v>544.87900000000036</v>
      </c>
      <c r="K37" s="623">
        <f t="shared" si="3"/>
        <v>78.365000000000009</v>
      </c>
      <c r="L37" s="623">
        <f t="shared" si="3"/>
        <v>4391.667999999986</v>
      </c>
      <c r="M37" s="623">
        <f t="shared" si="3"/>
        <v>2867.6159999999954</v>
      </c>
      <c r="N37" s="623">
        <f t="shared" si="3"/>
        <v>2942.846</v>
      </c>
      <c r="O37" s="623">
        <f>SUM(F20:O20,F37:N37)</f>
        <v>106246.96200000015</v>
      </c>
    </row>
    <row r="38" spans="3:18" ht="12.75" customHeight="1">
      <c r="E38" s="841" t="s">
        <v>459</v>
      </c>
      <c r="F38" s="841">
        <f>'Data 3'!N181</f>
        <v>90.82</v>
      </c>
      <c r="G38" s="841">
        <f>'Data 3'!O181</f>
        <v>5758.6750000000111</v>
      </c>
      <c r="H38" s="841">
        <f>'Data 3'!P181</f>
        <v>10917.049000000003</v>
      </c>
      <c r="I38" s="841">
        <f>'Data 3'!Q181</f>
        <v>1424.4990000000003</v>
      </c>
      <c r="J38" s="841">
        <f>'Data 3'!R181</f>
        <v>543.81200000000035</v>
      </c>
      <c r="K38" s="841">
        <f>'Data 3'!S181</f>
        <v>78.365000000000009</v>
      </c>
      <c r="L38" s="841">
        <f>'Data 3'!T181</f>
        <v>4385.497999999985</v>
      </c>
      <c r="M38" s="841">
        <f>'Data 3'!U181</f>
        <v>2864.9549999999963</v>
      </c>
      <c r="N38" s="841">
        <f>'Data 3'!V181</f>
        <v>2940.0709999999999</v>
      </c>
      <c r="O38" s="841">
        <f>SUM(F21:O21,F38:N38)</f>
        <v>105762.61400000013</v>
      </c>
    </row>
    <row r="39" spans="3:18" ht="12.75" customHeight="1">
      <c r="E39" s="842" t="s">
        <v>434</v>
      </c>
      <c r="F39" s="832">
        <f>(F37/F38-1)*100</f>
        <v>0</v>
      </c>
      <c r="G39" s="832">
        <f>(G37/G38-1)*100</f>
        <v>3.4626020742622998E-2</v>
      </c>
      <c r="H39" s="832">
        <f t="shared" ref="H39:N39" si="4">(H37/H38-1)*100</f>
        <v>0.24891341973454217</v>
      </c>
      <c r="I39" s="832">
        <f>(I37/I38-1)*100</f>
        <v>1.8252031064958096E-2</v>
      </c>
      <c r="J39" s="832">
        <f t="shared" si="4"/>
        <v>0.19620751289048943</v>
      </c>
      <c r="K39" s="832">
        <f>(K37/K38-1)*100</f>
        <v>0</v>
      </c>
      <c r="L39" s="832">
        <f t="shared" si="4"/>
        <v>0.14069097739870529</v>
      </c>
      <c r="M39" s="832">
        <f t="shared" si="4"/>
        <v>9.2881040016301597E-2</v>
      </c>
      <c r="N39" s="832">
        <f t="shared" si="4"/>
        <v>9.4385475724911849E-2</v>
      </c>
      <c r="O39" s="832">
        <f>(O37/O38-1)*100</f>
        <v>0.45795766734737509</v>
      </c>
      <c r="R39" s="281"/>
    </row>
    <row r="40" spans="3:18" ht="11.25" customHeight="1">
      <c r="E40" s="1127" t="s">
        <v>633</v>
      </c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</row>
    <row r="41" spans="3:18">
      <c r="E41" s="1128" t="s">
        <v>634</v>
      </c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</row>
    <row r="42" spans="3:18">
      <c r="E42" s="1119" t="s">
        <v>635</v>
      </c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</row>
    <row r="43" spans="3:18" ht="25.5" customHeight="1">
      <c r="E43" s="1129" t="s">
        <v>474</v>
      </c>
      <c r="F43" s="1129"/>
      <c r="G43" s="1129"/>
      <c r="H43" s="1129"/>
      <c r="I43" s="1129"/>
      <c r="J43" s="1129"/>
      <c r="K43" s="1129"/>
      <c r="L43" s="1129"/>
      <c r="M43" s="1129"/>
      <c r="N43" s="1129"/>
      <c r="O43" s="1129"/>
    </row>
    <row r="44" spans="3:18"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</row>
    <row r="45" spans="3:18">
      <c r="E45" s="576"/>
      <c r="F45" s="576"/>
      <c r="G45" s="576"/>
      <c r="H45" s="576"/>
      <c r="I45" s="576"/>
      <c r="J45" s="576"/>
      <c r="K45" s="576"/>
    </row>
    <row r="46" spans="3:18">
      <c r="E46" s="577"/>
      <c r="F46" s="577"/>
      <c r="G46" s="577"/>
      <c r="H46" s="577"/>
      <c r="I46" s="577"/>
      <c r="J46" s="577"/>
      <c r="K46" s="577"/>
    </row>
    <row r="47" spans="3:18">
      <c r="E47" s="576"/>
      <c r="F47" s="576"/>
      <c r="G47" s="576"/>
      <c r="H47" s="576"/>
      <c r="I47" s="576"/>
      <c r="J47" s="576"/>
      <c r="K47" s="576"/>
    </row>
    <row r="48" spans="3:18">
      <c r="E48" s="576"/>
      <c r="F48" s="576"/>
      <c r="G48" s="576"/>
      <c r="H48" s="576"/>
      <c r="I48" s="576"/>
      <c r="J48" s="576"/>
      <c r="K48" s="576"/>
    </row>
  </sheetData>
  <mergeCells count="5">
    <mergeCell ref="E3:O3"/>
    <mergeCell ref="E40:O40"/>
    <mergeCell ref="E41:O41"/>
    <mergeCell ref="E42:O42"/>
    <mergeCell ref="E43:O43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scale="83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/>
  </sheetPr>
  <dimension ref="C1:E26"/>
  <sheetViews>
    <sheetView showGridLines="0" showRowColHeaders="0" showOutlineSymbols="0" zoomScaleNormal="100" workbookViewId="0"/>
  </sheetViews>
  <sheetFormatPr baseColWidth="10" defaultRowHeight="11.25"/>
  <cols>
    <col min="1" max="1" width="0.140625" style="280" customWidth="1"/>
    <col min="2" max="2" width="2.7109375" style="280" customWidth="1"/>
    <col min="3" max="3" width="23.7109375" style="280" customWidth="1"/>
    <col min="4" max="4" width="1.28515625" style="280" customWidth="1"/>
    <col min="5" max="5" width="105.7109375" style="280" customWidth="1"/>
    <col min="6" max="256" width="11.42578125" style="280"/>
    <col min="257" max="257" width="0.140625" style="280" customWidth="1"/>
    <col min="258" max="258" width="2.7109375" style="280" customWidth="1"/>
    <col min="259" max="259" width="15.42578125" style="280" customWidth="1"/>
    <col min="260" max="260" width="1.28515625" style="280" customWidth="1"/>
    <col min="261" max="261" width="71.42578125" style="280" customWidth="1"/>
    <col min="262" max="262" width="6.5703125" style="280" bestFit="1" customWidth="1"/>
    <col min="263" max="264" width="6.5703125" style="280" customWidth="1"/>
    <col min="265" max="265" width="4" style="280" bestFit="1" customWidth="1"/>
    <col min="266" max="268" width="6.5703125" style="280" bestFit="1" customWidth="1"/>
    <col min="269" max="269" width="6.5703125" style="280" customWidth="1"/>
    <col min="270" max="272" width="6.5703125" style="280" bestFit="1" customWidth="1"/>
    <col min="273" max="274" width="3" style="280" bestFit="1" customWidth="1"/>
    <col min="275" max="275" width="4.140625" style="280" customWidth="1"/>
    <col min="276" max="277" width="4" style="280" bestFit="1" customWidth="1"/>
    <col min="278" max="278" width="5.5703125" style="280" bestFit="1" customWidth="1"/>
    <col min="279" max="279" width="0.28515625" style="280" customWidth="1"/>
    <col min="280" max="280" width="7.42578125" style="280" customWidth="1"/>
    <col min="281" max="281" width="7.5703125" style="280" customWidth="1"/>
    <col min="282" max="282" width="7.5703125" style="280" bestFit="1" customWidth="1"/>
    <col min="283" max="512" width="11.42578125" style="280"/>
    <col min="513" max="513" width="0.140625" style="280" customWidth="1"/>
    <col min="514" max="514" width="2.7109375" style="280" customWidth="1"/>
    <col min="515" max="515" width="15.42578125" style="280" customWidth="1"/>
    <col min="516" max="516" width="1.28515625" style="280" customWidth="1"/>
    <col min="517" max="517" width="71.42578125" style="280" customWidth="1"/>
    <col min="518" max="518" width="6.5703125" style="280" bestFit="1" customWidth="1"/>
    <col min="519" max="520" width="6.5703125" style="280" customWidth="1"/>
    <col min="521" max="521" width="4" style="280" bestFit="1" customWidth="1"/>
    <col min="522" max="524" width="6.5703125" style="280" bestFit="1" customWidth="1"/>
    <col min="525" max="525" width="6.5703125" style="280" customWidth="1"/>
    <col min="526" max="528" width="6.5703125" style="280" bestFit="1" customWidth="1"/>
    <col min="529" max="530" width="3" style="280" bestFit="1" customWidth="1"/>
    <col min="531" max="531" width="4.140625" style="280" customWidth="1"/>
    <col min="532" max="533" width="4" style="280" bestFit="1" customWidth="1"/>
    <col min="534" max="534" width="5.5703125" style="280" bestFit="1" customWidth="1"/>
    <col min="535" max="535" width="0.28515625" style="280" customWidth="1"/>
    <col min="536" max="536" width="7.42578125" style="280" customWidth="1"/>
    <col min="537" max="537" width="7.5703125" style="280" customWidth="1"/>
    <col min="538" max="538" width="7.5703125" style="280" bestFit="1" customWidth="1"/>
    <col min="539" max="768" width="11.42578125" style="280"/>
    <col min="769" max="769" width="0.140625" style="280" customWidth="1"/>
    <col min="770" max="770" width="2.7109375" style="280" customWidth="1"/>
    <col min="771" max="771" width="15.42578125" style="280" customWidth="1"/>
    <col min="772" max="772" width="1.28515625" style="280" customWidth="1"/>
    <col min="773" max="773" width="71.42578125" style="280" customWidth="1"/>
    <col min="774" max="774" width="6.5703125" style="280" bestFit="1" customWidth="1"/>
    <col min="775" max="776" width="6.5703125" style="280" customWidth="1"/>
    <col min="777" max="777" width="4" style="280" bestFit="1" customWidth="1"/>
    <col min="778" max="780" width="6.5703125" style="280" bestFit="1" customWidth="1"/>
    <col min="781" max="781" width="6.5703125" style="280" customWidth="1"/>
    <col min="782" max="784" width="6.5703125" style="280" bestFit="1" customWidth="1"/>
    <col min="785" max="786" width="3" style="280" bestFit="1" customWidth="1"/>
    <col min="787" max="787" width="4.140625" style="280" customWidth="1"/>
    <col min="788" max="789" width="4" style="280" bestFit="1" customWidth="1"/>
    <col min="790" max="790" width="5.5703125" style="280" bestFit="1" customWidth="1"/>
    <col min="791" max="791" width="0.28515625" style="280" customWidth="1"/>
    <col min="792" max="792" width="7.42578125" style="280" customWidth="1"/>
    <col min="793" max="793" width="7.5703125" style="280" customWidth="1"/>
    <col min="794" max="794" width="7.5703125" style="280" bestFit="1" customWidth="1"/>
    <col min="795" max="1024" width="11.42578125" style="280"/>
    <col min="1025" max="1025" width="0.140625" style="280" customWidth="1"/>
    <col min="1026" max="1026" width="2.7109375" style="280" customWidth="1"/>
    <col min="1027" max="1027" width="15.42578125" style="280" customWidth="1"/>
    <col min="1028" max="1028" width="1.28515625" style="280" customWidth="1"/>
    <col min="1029" max="1029" width="71.42578125" style="280" customWidth="1"/>
    <col min="1030" max="1030" width="6.5703125" style="280" bestFit="1" customWidth="1"/>
    <col min="1031" max="1032" width="6.5703125" style="280" customWidth="1"/>
    <col min="1033" max="1033" width="4" style="280" bestFit="1" customWidth="1"/>
    <col min="1034" max="1036" width="6.5703125" style="280" bestFit="1" customWidth="1"/>
    <col min="1037" max="1037" width="6.5703125" style="280" customWidth="1"/>
    <col min="1038" max="1040" width="6.5703125" style="280" bestFit="1" customWidth="1"/>
    <col min="1041" max="1042" width="3" style="280" bestFit="1" customWidth="1"/>
    <col min="1043" max="1043" width="4.140625" style="280" customWidth="1"/>
    <col min="1044" max="1045" width="4" style="280" bestFit="1" customWidth="1"/>
    <col min="1046" max="1046" width="5.5703125" style="280" bestFit="1" customWidth="1"/>
    <col min="1047" max="1047" width="0.28515625" style="280" customWidth="1"/>
    <col min="1048" max="1048" width="7.42578125" style="280" customWidth="1"/>
    <col min="1049" max="1049" width="7.5703125" style="280" customWidth="1"/>
    <col min="1050" max="1050" width="7.5703125" style="280" bestFit="1" customWidth="1"/>
    <col min="1051" max="1280" width="11.42578125" style="280"/>
    <col min="1281" max="1281" width="0.140625" style="280" customWidth="1"/>
    <col min="1282" max="1282" width="2.7109375" style="280" customWidth="1"/>
    <col min="1283" max="1283" width="15.42578125" style="280" customWidth="1"/>
    <col min="1284" max="1284" width="1.28515625" style="280" customWidth="1"/>
    <col min="1285" max="1285" width="71.42578125" style="280" customWidth="1"/>
    <col min="1286" max="1286" width="6.5703125" style="280" bestFit="1" customWidth="1"/>
    <col min="1287" max="1288" width="6.5703125" style="280" customWidth="1"/>
    <col min="1289" max="1289" width="4" style="280" bestFit="1" customWidth="1"/>
    <col min="1290" max="1292" width="6.5703125" style="280" bestFit="1" customWidth="1"/>
    <col min="1293" max="1293" width="6.5703125" style="280" customWidth="1"/>
    <col min="1294" max="1296" width="6.5703125" style="280" bestFit="1" customWidth="1"/>
    <col min="1297" max="1298" width="3" style="280" bestFit="1" customWidth="1"/>
    <col min="1299" max="1299" width="4.140625" style="280" customWidth="1"/>
    <col min="1300" max="1301" width="4" style="280" bestFit="1" customWidth="1"/>
    <col min="1302" max="1302" width="5.5703125" style="280" bestFit="1" customWidth="1"/>
    <col min="1303" max="1303" width="0.28515625" style="280" customWidth="1"/>
    <col min="1304" max="1304" width="7.42578125" style="280" customWidth="1"/>
    <col min="1305" max="1305" width="7.5703125" style="280" customWidth="1"/>
    <col min="1306" max="1306" width="7.5703125" style="280" bestFit="1" customWidth="1"/>
    <col min="1307" max="1536" width="11.42578125" style="280"/>
    <col min="1537" max="1537" width="0.140625" style="280" customWidth="1"/>
    <col min="1538" max="1538" width="2.7109375" style="280" customWidth="1"/>
    <col min="1539" max="1539" width="15.42578125" style="280" customWidth="1"/>
    <col min="1540" max="1540" width="1.28515625" style="280" customWidth="1"/>
    <col min="1541" max="1541" width="71.42578125" style="280" customWidth="1"/>
    <col min="1542" max="1542" width="6.5703125" style="280" bestFit="1" customWidth="1"/>
    <col min="1543" max="1544" width="6.5703125" style="280" customWidth="1"/>
    <col min="1545" max="1545" width="4" style="280" bestFit="1" customWidth="1"/>
    <col min="1546" max="1548" width="6.5703125" style="280" bestFit="1" customWidth="1"/>
    <col min="1549" max="1549" width="6.5703125" style="280" customWidth="1"/>
    <col min="1550" max="1552" width="6.5703125" style="280" bestFit="1" customWidth="1"/>
    <col min="1553" max="1554" width="3" style="280" bestFit="1" customWidth="1"/>
    <col min="1555" max="1555" width="4.140625" style="280" customWidth="1"/>
    <col min="1556" max="1557" width="4" style="280" bestFit="1" customWidth="1"/>
    <col min="1558" max="1558" width="5.5703125" style="280" bestFit="1" customWidth="1"/>
    <col min="1559" max="1559" width="0.28515625" style="280" customWidth="1"/>
    <col min="1560" max="1560" width="7.42578125" style="280" customWidth="1"/>
    <col min="1561" max="1561" width="7.5703125" style="280" customWidth="1"/>
    <col min="1562" max="1562" width="7.5703125" style="280" bestFit="1" customWidth="1"/>
    <col min="1563" max="1792" width="11.42578125" style="280"/>
    <col min="1793" max="1793" width="0.140625" style="280" customWidth="1"/>
    <col min="1794" max="1794" width="2.7109375" style="280" customWidth="1"/>
    <col min="1795" max="1795" width="15.42578125" style="280" customWidth="1"/>
    <col min="1796" max="1796" width="1.28515625" style="280" customWidth="1"/>
    <col min="1797" max="1797" width="71.42578125" style="280" customWidth="1"/>
    <col min="1798" max="1798" width="6.5703125" style="280" bestFit="1" customWidth="1"/>
    <col min="1799" max="1800" width="6.5703125" style="280" customWidth="1"/>
    <col min="1801" max="1801" width="4" style="280" bestFit="1" customWidth="1"/>
    <col min="1802" max="1804" width="6.5703125" style="280" bestFit="1" customWidth="1"/>
    <col min="1805" max="1805" width="6.5703125" style="280" customWidth="1"/>
    <col min="1806" max="1808" width="6.5703125" style="280" bestFit="1" customWidth="1"/>
    <col min="1809" max="1810" width="3" style="280" bestFit="1" customWidth="1"/>
    <col min="1811" max="1811" width="4.140625" style="280" customWidth="1"/>
    <col min="1812" max="1813" width="4" style="280" bestFit="1" customWidth="1"/>
    <col min="1814" max="1814" width="5.5703125" style="280" bestFit="1" customWidth="1"/>
    <col min="1815" max="1815" width="0.28515625" style="280" customWidth="1"/>
    <col min="1816" max="1816" width="7.42578125" style="280" customWidth="1"/>
    <col min="1817" max="1817" width="7.5703125" style="280" customWidth="1"/>
    <col min="1818" max="1818" width="7.5703125" style="280" bestFit="1" customWidth="1"/>
    <col min="1819" max="2048" width="11.42578125" style="280"/>
    <col min="2049" max="2049" width="0.140625" style="280" customWidth="1"/>
    <col min="2050" max="2050" width="2.7109375" style="280" customWidth="1"/>
    <col min="2051" max="2051" width="15.42578125" style="280" customWidth="1"/>
    <col min="2052" max="2052" width="1.28515625" style="280" customWidth="1"/>
    <col min="2053" max="2053" width="71.42578125" style="280" customWidth="1"/>
    <col min="2054" max="2054" width="6.5703125" style="280" bestFit="1" customWidth="1"/>
    <col min="2055" max="2056" width="6.5703125" style="280" customWidth="1"/>
    <col min="2057" max="2057" width="4" style="280" bestFit="1" customWidth="1"/>
    <col min="2058" max="2060" width="6.5703125" style="280" bestFit="1" customWidth="1"/>
    <col min="2061" max="2061" width="6.5703125" style="280" customWidth="1"/>
    <col min="2062" max="2064" width="6.5703125" style="280" bestFit="1" customWidth="1"/>
    <col min="2065" max="2066" width="3" style="280" bestFit="1" customWidth="1"/>
    <col min="2067" max="2067" width="4.140625" style="280" customWidth="1"/>
    <col min="2068" max="2069" width="4" style="280" bestFit="1" customWidth="1"/>
    <col min="2070" max="2070" width="5.5703125" style="280" bestFit="1" customWidth="1"/>
    <col min="2071" max="2071" width="0.28515625" style="280" customWidth="1"/>
    <col min="2072" max="2072" width="7.42578125" style="280" customWidth="1"/>
    <col min="2073" max="2073" width="7.5703125" style="280" customWidth="1"/>
    <col min="2074" max="2074" width="7.5703125" style="280" bestFit="1" customWidth="1"/>
    <col min="2075" max="2304" width="11.42578125" style="280"/>
    <col min="2305" max="2305" width="0.140625" style="280" customWidth="1"/>
    <col min="2306" max="2306" width="2.7109375" style="280" customWidth="1"/>
    <col min="2307" max="2307" width="15.42578125" style="280" customWidth="1"/>
    <col min="2308" max="2308" width="1.28515625" style="280" customWidth="1"/>
    <col min="2309" max="2309" width="71.42578125" style="280" customWidth="1"/>
    <col min="2310" max="2310" width="6.5703125" style="280" bestFit="1" customWidth="1"/>
    <col min="2311" max="2312" width="6.5703125" style="280" customWidth="1"/>
    <col min="2313" max="2313" width="4" style="280" bestFit="1" customWidth="1"/>
    <col min="2314" max="2316" width="6.5703125" style="280" bestFit="1" customWidth="1"/>
    <col min="2317" max="2317" width="6.5703125" style="280" customWidth="1"/>
    <col min="2318" max="2320" width="6.5703125" style="280" bestFit="1" customWidth="1"/>
    <col min="2321" max="2322" width="3" style="280" bestFit="1" customWidth="1"/>
    <col min="2323" max="2323" width="4.140625" style="280" customWidth="1"/>
    <col min="2324" max="2325" width="4" style="280" bestFit="1" customWidth="1"/>
    <col min="2326" max="2326" width="5.5703125" style="280" bestFit="1" customWidth="1"/>
    <col min="2327" max="2327" width="0.28515625" style="280" customWidth="1"/>
    <col min="2328" max="2328" width="7.42578125" style="280" customWidth="1"/>
    <col min="2329" max="2329" width="7.5703125" style="280" customWidth="1"/>
    <col min="2330" max="2330" width="7.5703125" style="280" bestFit="1" customWidth="1"/>
    <col min="2331" max="2560" width="11.42578125" style="280"/>
    <col min="2561" max="2561" width="0.140625" style="280" customWidth="1"/>
    <col min="2562" max="2562" width="2.7109375" style="280" customWidth="1"/>
    <col min="2563" max="2563" width="15.42578125" style="280" customWidth="1"/>
    <col min="2564" max="2564" width="1.28515625" style="280" customWidth="1"/>
    <col min="2565" max="2565" width="71.42578125" style="280" customWidth="1"/>
    <col min="2566" max="2566" width="6.5703125" style="280" bestFit="1" customWidth="1"/>
    <col min="2567" max="2568" width="6.5703125" style="280" customWidth="1"/>
    <col min="2569" max="2569" width="4" style="280" bestFit="1" customWidth="1"/>
    <col min="2570" max="2572" width="6.5703125" style="280" bestFit="1" customWidth="1"/>
    <col min="2573" max="2573" width="6.5703125" style="280" customWidth="1"/>
    <col min="2574" max="2576" width="6.5703125" style="280" bestFit="1" customWidth="1"/>
    <col min="2577" max="2578" width="3" style="280" bestFit="1" customWidth="1"/>
    <col min="2579" max="2579" width="4.140625" style="280" customWidth="1"/>
    <col min="2580" max="2581" width="4" style="280" bestFit="1" customWidth="1"/>
    <col min="2582" max="2582" width="5.5703125" style="280" bestFit="1" customWidth="1"/>
    <col min="2583" max="2583" width="0.28515625" style="280" customWidth="1"/>
    <col min="2584" max="2584" width="7.42578125" style="280" customWidth="1"/>
    <col min="2585" max="2585" width="7.5703125" style="280" customWidth="1"/>
    <col min="2586" max="2586" width="7.5703125" style="280" bestFit="1" customWidth="1"/>
    <col min="2587" max="2816" width="11.42578125" style="280"/>
    <col min="2817" max="2817" width="0.140625" style="280" customWidth="1"/>
    <col min="2818" max="2818" width="2.7109375" style="280" customWidth="1"/>
    <col min="2819" max="2819" width="15.42578125" style="280" customWidth="1"/>
    <col min="2820" max="2820" width="1.28515625" style="280" customWidth="1"/>
    <col min="2821" max="2821" width="71.42578125" style="280" customWidth="1"/>
    <col min="2822" max="2822" width="6.5703125" style="280" bestFit="1" customWidth="1"/>
    <col min="2823" max="2824" width="6.5703125" style="280" customWidth="1"/>
    <col min="2825" max="2825" width="4" style="280" bestFit="1" customWidth="1"/>
    <col min="2826" max="2828" width="6.5703125" style="280" bestFit="1" customWidth="1"/>
    <col min="2829" max="2829" width="6.5703125" style="280" customWidth="1"/>
    <col min="2830" max="2832" width="6.5703125" style="280" bestFit="1" customWidth="1"/>
    <col min="2833" max="2834" width="3" style="280" bestFit="1" customWidth="1"/>
    <col min="2835" max="2835" width="4.140625" style="280" customWidth="1"/>
    <col min="2836" max="2837" width="4" style="280" bestFit="1" customWidth="1"/>
    <col min="2838" max="2838" width="5.5703125" style="280" bestFit="1" customWidth="1"/>
    <col min="2839" max="2839" width="0.28515625" style="280" customWidth="1"/>
    <col min="2840" max="2840" width="7.42578125" style="280" customWidth="1"/>
    <col min="2841" max="2841" width="7.5703125" style="280" customWidth="1"/>
    <col min="2842" max="2842" width="7.5703125" style="280" bestFit="1" customWidth="1"/>
    <col min="2843" max="3072" width="11.42578125" style="280"/>
    <col min="3073" max="3073" width="0.140625" style="280" customWidth="1"/>
    <col min="3074" max="3074" width="2.7109375" style="280" customWidth="1"/>
    <col min="3075" max="3075" width="15.42578125" style="280" customWidth="1"/>
    <col min="3076" max="3076" width="1.28515625" style="280" customWidth="1"/>
    <col min="3077" max="3077" width="71.42578125" style="280" customWidth="1"/>
    <col min="3078" max="3078" width="6.5703125" style="280" bestFit="1" customWidth="1"/>
    <col min="3079" max="3080" width="6.5703125" style="280" customWidth="1"/>
    <col min="3081" max="3081" width="4" style="280" bestFit="1" customWidth="1"/>
    <col min="3082" max="3084" width="6.5703125" style="280" bestFit="1" customWidth="1"/>
    <col min="3085" max="3085" width="6.5703125" style="280" customWidth="1"/>
    <col min="3086" max="3088" width="6.5703125" style="280" bestFit="1" customWidth="1"/>
    <col min="3089" max="3090" width="3" style="280" bestFit="1" customWidth="1"/>
    <col min="3091" max="3091" width="4.140625" style="280" customWidth="1"/>
    <col min="3092" max="3093" width="4" style="280" bestFit="1" customWidth="1"/>
    <col min="3094" max="3094" width="5.5703125" style="280" bestFit="1" customWidth="1"/>
    <col min="3095" max="3095" width="0.28515625" style="280" customWidth="1"/>
    <col min="3096" max="3096" width="7.42578125" style="280" customWidth="1"/>
    <col min="3097" max="3097" width="7.5703125" style="280" customWidth="1"/>
    <col min="3098" max="3098" width="7.5703125" style="280" bestFit="1" customWidth="1"/>
    <col min="3099" max="3328" width="11.42578125" style="280"/>
    <col min="3329" max="3329" width="0.140625" style="280" customWidth="1"/>
    <col min="3330" max="3330" width="2.7109375" style="280" customWidth="1"/>
    <col min="3331" max="3331" width="15.42578125" style="280" customWidth="1"/>
    <col min="3332" max="3332" width="1.28515625" style="280" customWidth="1"/>
    <col min="3333" max="3333" width="71.42578125" style="280" customWidth="1"/>
    <col min="3334" max="3334" width="6.5703125" style="280" bestFit="1" customWidth="1"/>
    <col min="3335" max="3336" width="6.5703125" style="280" customWidth="1"/>
    <col min="3337" max="3337" width="4" style="280" bestFit="1" customWidth="1"/>
    <col min="3338" max="3340" width="6.5703125" style="280" bestFit="1" customWidth="1"/>
    <col min="3341" max="3341" width="6.5703125" style="280" customWidth="1"/>
    <col min="3342" max="3344" width="6.5703125" style="280" bestFit="1" customWidth="1"/>
    <col min="3345" max="3346" width="3" style="280" bestFit="1" customWidth="1"/>
    <col min="3347" max="3347" width="4.140625" style="280" customWidth="1"/>
    <col min="3348" max="3349" width="4" style="280" bestFit="1" customWidth="1"/>
    <col min="3350" max="3350" width="5.5703125" style="280" bestFit="1" customWidth="1"/>
    <col min="3351" max="3351" width="0.28515625" style="280" customWidth="1"/>
    <col min="3352" max="3352" width="7.42578125" style="280" customWidth="1"/>
    <col min="3353" max="3353" width="7.5703125" style="280" customWidth="1"/>
    <col min="3354" max="3354" width="7.5703125" style="280" bestFit="1" customWidth="1"/>
    <col min="3355" max="3584" width="11.42578125" style="280"/>
    <col min="3585" max="3585" width="0.140625" style="280" customWidth="1"/>
    <col min="3586" max="3586" width="2.7109375" style="280" customWidth="1"/>
    <col min="3587" max="3587" width="15.42578125" style="280" customWidth="1"/>
    <col min="3588" max="3588" width="1.28515625" style="280" customWidth="1"/>
    <col min="3589" max="3589" width="71.42578125" style="280" customWidth="1"/>
    <col min="3590" max="3590" width="6.5703125" style="280" bestFit="1" customWidth="1"/>
    <col min="3591" max="3592" width="6.5703125" style="280" customWidth="1"/>
    <col min="3593" max="3593" width="4" style="280" bestFit="1" customWidth="1"/>
    <col min="3594" max="3596" width="6.5703125" style="280" bestFit="1" customWidth="1"/>
    <col min="3597" max="3597" width="6.5703125" style="280" customWidth="1"/>
    <col min="3598" max="3600" width="6.5703125" style="280" bestFit="1" customWidth="1"/>
    <col min="3601" max="3602" width="3" style="280" bestFit="1" customWidth="1"/>
    <col min="3603" max="3603" width="4.140625" style="280" customWidth="1"/>
    <col min="3604" max="3605" width="4" style="280" bestFit="1" customWidth="1"/>
    <col min="3606" max="3606" width="5.5703125" style="280" bestFit="1" customWidth="1"/>
    <col min="3607" max="3607" width="0.28515625" style="280" customWidth="1"/>
    <col min="3608" max="3608" width="7.42578125" style="280" customWidth="1"/>
    <col min="3609" max="3609" width="7.5703125" style="280" customWidth="1"/>
    <col min="3610" max="3610" width="7.5703125" style="280" bestFit="1" customWidth="1"/>
    <col min="3611" max="3840" width="11.42578125" style="280"/>
    <col min="3841" max="3841" width="0.140625" style="280" customWidth="1"/>
    <col min="3842" max="3842" width="2.7109375" style="280" customWidth="1"/>
    <col min="3843" max="3843" width="15.42578125" style="280" customWidth="1"/>
    <col min="3844" max="3844" width="1.28515625" style="280" customWidth="1"/>
    <col min="3845" max="3845" width="71.42578125" style="280" customWidth="1"/>
    <col min="3846" max="3846" width="6.5703125" style="280" bestFit="1" customWidth="1"/>
    <col min="3847" max="3848" width="6.5703125" style="280" customWidth="1"/>
    <col min="3849" max="3849" width="4" style="280" bestFit="1" customWidth="1"/>
    <col min="3850" max="3852" width="6.5703125" style="280" bestFit="1" customWidth="1"/>
    <col min="3853" max="3853" width="6.5703125" style="280" customWidth="1"/>
    <col min="3854" max="3856" width="6.5703125" style="280" bestFit="1" customWidth="1"/>
    <col min="3857" max="3858" width="3" style="280" bestFit="1" customWidth="1"/>
    <col min="3859" max="3859" width="4.140625" style="280" customWidth="1"/>
    <col min="3860" max="3861" width="4" style="280" bestFit="1" customWidth="1"/>
    <col min="3862" max="3862" width="5.5703125" style="280" bestFit="1" customWidth="1"/>
    <col min="3863" max="3863" width="0.28515625" style="280" customWidth="1"/>
    <col min="3864" max="3864" width="7.42578125" style="280" customWidth="1"/>
    <col min="3865" max="3865" width="7.5703125" style="280" customWidth="1"/>
    <col min="3866" max="3866" width="7.5703125" style="280" bestFit="1" customWidth="1"/>
    <col min="3867" max="4096" width="11.42578125" style="280"/>
    <col min="4097" max="4097" width="0.140625" style="280" customWidth="1"/>
    <col min="4098" max="4098" width="2.7109375" style="280" customWidth="1"/>
    <col min="4099" max="4099" width="15.42578125" style="280" customWidth="1"/>
    <col min="4100" max="4100" width="1.28515625" style="280" customWidth="1"/>
    <col min="4101" max="4101" width="71.42578125" style="280" customWidth="1"/>
    <col min="4102" max="4102" width="6.5703125" style="280" bestFit="1" customWidth="1"/>
    <col min="4103" max="4104" width="6.5703125" style="280" customWidth="1"/>
    <col min="4105" max="4105" width="4" style="280" bestFit="1" customWidth="1"/>
    <col min="4106" max="4108" width="6.5703125" style="280" bestFit="1" customWidth="1"/>
    <col min="4109" max="4109" width="6.5703125" style="280" customWidth="1"/>
    <col min="4110" max="4112" width="6.5703125" style="280" bestFit="1" customWidth="1"/>
    <col min="4113" max="4114" width="3" style="280" bestFit="1" customWidth="1"/>
    <col min="4115" max="4115" width="4.140625" style="280" customWidth="1"/>
    <col min="4116" max="4117" width="4" style="280" bestFit="1" customWidth="1"/>
    <col min="4118" max="4118" width="5.5703125" style="280" bestFit="1" customWidth="1"/>
    <col min="4119" max="4119" width="0.28515625" style="280" customWidth="1"/>
    <col min="4120" max="4120" width="7.42578125" style="280" customWidth="1"/>
    <col min="4121" max="4121" width="7.5703125" style="280" customWidth="1"/>
    <col min="4122" max="4122" width="7.5703125" style="280" bestFit="1" customWidth="1"/>
    <col min="4123" max="4352" width="11.42578125" style="280"/>
    <col min="4353" max="4353" width="0.140625" style="280" customWidth="1"/>
    <col min="4354" max="4354" width="2.7109375" style="280" customWidth="1"/>
    <col min="4355" max="4355" width="15.42578125" style="280" customWidth="1"/>
    <col min="4356" max="4356" width="1.28515625" style="280" customWidth="1"/>
    <col min="4357" max="4357" width="71.42578125" style="280" customWidth="1"/>
    <col min="4358" max="4358" width="6.5703125" style="280" bestFit="1" customWidth="1"/>
    <col min="4359" max="4360" width="6.5703125" style="280" customWidth="1"/>
    <col min="4361" max="4361" width="4" style="280" bestFit="1" customWidth="1"/>
    <col min="4362" max="4364" width="6.5703125" style="280" bestFit="1" customWidth="1"/>
    <col min="4365" max="4365" width="6.5703125" style="280" customWidth="1"/>
    <col min="4366" max="4368" width="6.5703125" style="280" bestFit="1" customWidth="1"/>
    <col min="4369" max="4370" width="3" style="280" bestFit="1" customWidth="1"/>
    <col min="4371" max="4371" width="4.140625" style="280" customWidth="1"/>
    <col min="4372" max="4373" width="4" style="280" bestFit="1" customWidth="1"/>
    <col min="4374" max="4374" width="5.5703125" style="280" bestFit="1" customWidth="1"/>
    <col min="4375" max="4375" width="0.28515625" style="280" customWidth="1"/>
    <col min="4376" max="4376" width="7.42578125" style="280" customWidth="1"/>
    <col min="4377" max="4377" width="7.5703125" style="280" customWidth="1"/>
    <col min="4378" max="4378" width="7.5703125" style="280" bestFit="1" customWidth="1"/>
    <col min="4379" max="4608" width="11.42578125" style="280"/>
    <col min="4609" max="4609" width="0.140625" style="280" customWidth="1"/>
    <col min="4610" max="4610" width="2.7109375" style="280" customWidth="1"/>
    <col min="4611" max="4611" width="15.42578125" style="280" customWidth="1"/>
    <col min="4612" max="4612" width="1.28515625" style="280" customWidth="1"/>
    <col min="4613" max="4613" width="71.42578125" style="280" customWidth="1"/>
    <col min="4614" max="4614" width="6.5703125" style="280" bestFit="1" customWidth="1"/>
    <col min="4615" max="4616" width="6.5703125" style="280" customWidth="1"/>
    <col min="4617" max="4617" width="4" style="280" bestFit="1" customWidth="1"/>
    <col min="4618" max="4620" width="6.5703125" style="280" bestFit="1" customWidth="1"/>
    <col min="4621" max="4621" width="6.5703125" style="280" customWidth="1"/>
    <col min="4622" max="4624" width="6.5703125" style="280" bestFit="1" customWidth="1"/>
    <col min="4625" max="4626" width="3" style="280" bestFit="1" customWidth="1"/>
    <col min="4627" max="4627" width="4.140625" style="280" customWidth="1"/>
    <col min="4628" max="4629" width="4" style="280" bestFit="1" customWidth="1"/>
    <col min="4630" max="4630" width="5.5703125" style="280" bestFit="1" customWidth="1"/>
    <col min="4631" max="4631" width="0.28515625" style="280" customWidth="1"/>
    <col min="4632" max="4632" width="7.42578125" style="280" customWidth="1"/>
    <col min="4633" max="4633" width="7.5703125" style="280" customWidth="1"/>
    <col min="4634" max="4634" width="7.5703125" style="280" bestFit="1" customWidth="1"/>
    <col min="4635" max="4864" width="11.42578125" style="280"/>
    <col min="4865" max="4865" width="0.140625" style="280" customWidth="1"/>
    <col min="4866" max="4866" width="2.7109375" style="280" customWidth="1"/>
    <col min="4867" max="4867" width="15.42578125" style="280" customWidth="1"/>
    <col min="4868" max="4868" width="1.28515625" style="280" customWidth="1"/>
    <col min="4869" max="4869" width="71.42578125" style="280" customWidth="1"/>
    <col min="4870" max="4870" width="6.5703125" style="280" bestFit="1" customWidth="1"/>
    <col min="4871" max="4872" width="6.5703125" style="280" customWidth="1"/>
    <col min="4873" max="4873" width="4" style="280" bestFit="1" customWidth="1"/>
    <col min="4874" max="4876" width="6.5703125" style="280" bestFit="1" customWidth="1"/>
    <col min="4877" max="4877" width="6.5703125" style="280" customWidth="1"/>
    <col min="4878" max="4880" width="6.5703125" style="280" bestFit="1" customWidth="1"/>
    <col min="4881" max="4882" width="3" style="280" bestFit="1" customWidth="1"/>
    <col min="4883" max="4883" width="4.140625" style="280" customWidth="1"/>
    <col min="4884" max="4885" width="4" style="280" bestFit="1" customWidth="1"/>
    <col min="4886" max="4886" width="5.5703125" style="280" bestFit="1" customWidth="1"/>
    <col min="4887" max="4887" width="0.28515625" style="280" customWidth="1"/>
    <col min="4888" max="4888" width="7.42578125" style="280" customWidth="1"/>
    <col min="4889" max="4889" width="7.5703125" style="280" customWidth="1"/>
    <col min="4890" max="4890" width="7.5703125" style="280" bestFit="1" customWidth="1"/>
    <col min="4891" max="5120" width="11.42578125" style="280"/>
    <col min="5121" max="5121" width="0.140625" style="280" customWidth="1"/>
    <col min="5122" max="5122" width="2.7109375" style="280" customWidth="1"/>
    <col min="5123" max="5123" width="15.42578125" style="280" customWidth="1"/>
    <col min="5124" max="5124" width="1.28515625" style="280" customWidth="1"/>
    <col min="5125" max="5125" width="71.42578125" style="280" customWidth="1"/>
    <col min="5126" max="5126" width="6.5703125" style="280" bestFit="1" customWidth="1"/>
    <col min="5127" max="5128" width="6.5703125" style="280" customWidth="1"/>
    <col min="5129" max="5129" width="4" style="280" bestFit="1" customWidth="1"/>
    <col min="5130" max="5132" width="6.5703125" style="280" bestFit="1" customWidth="1"/>
    <col min="5133" max="5133" width="6.5703125" style="280" customWidth="1"/>
    <col min="5134" max="5136" width="6.5703125" style="280" bestFit="1" customWidth="1"/>
    <col min="5137" max="5138" width="3" style="280" bestFit="1" customWidth="1"/>
    <col min="5139" max="5139" width="4.140625" style="280" customWidth="1"/>
    <col min="5140" max="5141" width="4" style="280" bestFit="1" customWidth="1"/>
    <col min="5142" max="5142" width="5.5703125" style="280" bestFit="1" customWidth="1"/>
    <col min="5143" max="5143" width="0.28515625" style="280" customWidth="1"/>
    <col min="5144" max="5144" width="7.42578125" style="280" customWidth="1"/>
    <col min="5145" max="5145" width="7.5703125" style="280" customWidth="1"/>
    <col min="5146" max="5146" width="7.5703125" style="280" bestFit="1" customWidth="1"/>
    <col min="5147" max="5376" width="11.42578125" style="280"/>
    <col min="5377" max="5377" width="0.140625" style="280" customWidth="1"/>
    <col min="5378" max="5378" width="2.7109375" style="280" customWidth="1"/>
    <col min="5379" max="5379" width="15.42578125" style="280" customWidth="1"/>
    <col min="5380" max="5380" width="1.28515625" style="280" customWidth="1"/>
    <col min="5381" max="5381" width="71.42578125" style="280" customWidth="1"/>
    <col min="5382" max="5382" width="6.5703125" style="280" bestFit="1" customWidth="1"/>
    <col min="5383" max="5384" width="6.5703125" style="280" customWidth="1"/>
    <col min="5385" max="5385" width="4" style="280" bestFit="1" customWidth="1"/>
    <col min="5386" max="5388" width="6.5703125" style="280" bestFit="1" customWidth="1"/>
    <col min="5389" max="5389" width="6.5703125" style="280" customWidth="1"/>
    <col min="5390" max="5392" width="6.5703125" style="280" bestFit="1" customWidth="1"/>
    <col min="5393" max="5394" width="3" style="280" bestFit="1" customWidth="1"/>
    <col min="5395" max="5395" width="4.140625" style="280" customWidth="1"/>
    <col min="5396" max="5397" width="4" style="280" bestFit="1" customWidth="1"/>
    <col min="5398" max="5398" width="5.5703125" style="280" bestFit="1" customWidth="1"/>
    <col min="5399" max="5399" width="0.28515625" style="280" customWidth="1"/>
    <col min="5400" max="5400" width="7.42578125" style="280" customWidth="1"/>
    <col min="5401" max="5401" width="7.5703125" style="280" customWidth="1"/>
    <col min="5402" max="5402" width="7.5703125" style="280" bestFit="1" customWidth="1"/>
    <col min="5403" max="5632" width="11.42578125" style="280"/>
    <col min="5633" max="5633" width="0.140625" style="280" customWidth="1"/>
    <col min="5634" max="5634" width="2.7109375" style="280" customWidth="1"/>
    <col min="5635" max="5635" width="15.42578125" style="280" customWidth="1"/>
    <col min="5636" max="5636" width="1.28515625" style="280" customWidth="1"/>
    <col min="5637" max="5637" width="71.42578125" style="280" customWidth="1"/>
    <col min="5638" max="5638" width="6.5703125" style="280" bestFit="1" customWidth="1"/>
    <col min="5639" max="5640" width="6.5703125" style="280" customWidth="1"/>
    <col min="5641" max="5641" width="4" style="280" bestFit="1" customWidth="1"/>
    <col min="5642" max="5644" width="6.5703125" style="280" bestFit="1" customWidth="1"/>
    <col min="5645" max="5645" width="6.5703125" style="280" customWidth="1"/>
    <col min="5646" max="5648" width="6.5703125" style="280" bestFit="1" customWidth="1"/>
    <col min="5649" max="5650" width="3" style="280" bestFit="1" customWidth="1"/>
    <col min="5651" max="5651" width="4.140625" style="280" customWidth="1"/>
    <col min="5652" max="5653" width="4" style="280" bestFit="1" customWidth="1"/>
    <col min="5654" max="5654" width="5.5703125" style="280" bestFit="1" customWidth="1"/>
    <col min="5655" max="5655" width="0.28515625" style="280" customWidth="1"/>
    <col min="5656" max="5656" width="7.42578125" style="280" customWidth="1"/>
    <col min="5657" max="5657" width="7.5703125" style="280" customWidth="1"/>
    <col min="5658" max="5658" width="7.5703125" style="280" bestFit="1" customWidth="1"/>
    <col min="5659" max="5888" width="11.42578125" style="280"/>
    <col min="5889" max="5889" width="0.140625" style="280" customWidth="1"/>
    <col min="5890" max="5890" width="2.7109375" style="280" customWidth="1"/>
    <col min="5891" max="5891" width="15.42578125" style="280" customWidth="1"/>
    <col min="5892" max="5892" width="1.28515625" style="280" customWidth="1"/>
    <col min="5893" max="5893" width="71.42578125" style="280" customWidth="1"/>
    <col min="5894" max="5894" width="6.5703125" style="280" bestFit="1" customWidth="1"/>
    <col min="5895" max="5896" width="6.5703125" style="280" customWidth="1"/>
    <col min="5897" max="5897" width="4" style="280" bestFit="1" customWidth="1"/>
    <col min="5898" max="5900" width="6.5703125" style="280" bestFit="1" customWidth="1"/>
    <col min="5901" max="5901" width="6.5703125" style="280" customWidth="1"/>
    <col min="5902" max="5904" width="6.5703125" style="280" bestFit="1" customWidth="1"/>
    <col min="5905" max="5906" width="3" style="280" bestFit="1" customWidth="1"/>
    <col min="5907" max="5907" width="4.140625" style="280" customWidth="1"/>
    <col min="5908" max="5909" width="4" style="280" bestFit="1" customWidth="1"/>
    <col min="5910" max="5910" width="5.5703125" style="280" bestFit="1" customWidth="1"/>
    <col min="5911" max="5911" width="0.28515625" style="280" customWidth="1"/>
    <col min="5912" max="5912" width="7.42578125" style="280" customWidth="1"/>
    <col min="5913" max="5913" width="7.5703125" style="280" customWidth="1"/>
    <col min="5914" max="5914" width="7.5703125" style="280" bestFit="1" customWidth="1"/>
    <col min="5915" max="6144" width="11.42578125" style="280"/>
    <col min="6145" max="6145" width="0.140625" style="280" customWidth="1"/>
    <col min="6146" max="6146" width="2.7109375" style="280" customWidth="1"/>
    <col min="6147" max="6147" width="15.42578125" style="280" customWidth="1"/>
    <col min="6148" max="6148" width="1.28515625" style="280" customWidth="1"/>
    <col min="6149" max="6149" width="71.42578125" style="280" customWidth="1"/>
    <col min="6150" max="6150" width="6.5703125" style="280" bestFit="1" customWidth="1"/>
    <col min="6151" max="6152" width="6.5703125" style="280" customWidth="1"/>
    <col min="6153" max="6153" width="4" style="280" bestFit="1" customWidth="1"/>
    <col min="6154" max="6156" width="6.5703125" style="280" bestFit="1" customWidth="1"/>
    <col min="6157" max="6157" width="6.5703125" style="280" customWidth="1"/>
    <col min="6158" max="6160" width="6.5703125" style="280" bestFit="1" customWidth="1"/>
    <col min="6161" max="6162" width="3" style="280" bestFit="1" customWidth="1"/>
    <col min="6163" max="6163" width="4.140625" style="280" customWidth="1"/>
    <col min="6164" max="6165" width="4" style="280" bestFit="1" customWidth="1"/>
    <col min="6166" max="6166" width="5.5703125" style="280" bestFit="1" customWidth="1"/>
    <col min="6167" max="6167" width="0.28515625" style="280" customWidth="1"/>
    <col min="6168" max="6168" width="7.42578125" style="280" customWidth="1"/>
    <col min="6169" max="6169" width="7.5703125" style="280" customWidth="1"/>
    <col min="6170" max="6170" width="7.5703125" style="280" bestFit="1" customWidth="1"/>
    <col min="6171" max="6400" width="11.42578125" style="280"/>
    <col min="6401" max="6401" width="0.140625" style="280" customWidth="1"/>
    <col min="6402" max="6402" width="2.7109375" style="280" customWidth="1"/>
    <col min="6403" max="6403" width="15.42578125" style="280" customWidth="1"/>
    <col min="6404" max="6404" width="1.28515625" style="280" customWidth="1"/>
    <col min="6405" max="6405" width="71.42578125" style="280" customWidth="1"/>
    <col min="6406" max="6406" width="6.5703125" style="280" bestFit="1" customWidth="1"/>
    <col min="6407" max="6408" width="6.5703125" style="280" customWidth="1"/>
    <col min="6409" max="6409" width="4" style="280" bestFit="1" customWidth="1"/>
    <col min="6410" max="6412" width="6.5703125" style="280" bestFit="1" customWidth="1"/>
    <col min="6413" max="6413" width="6.5703125" style="280" customWidth="1"/>
    <col min="6414" max="6416" width="6.5703125" style="280" bestFit="1" customWidth="1"/>
    <col min="6417" max="6418" width="3" style="280" bestFit="1" customWidth="1"/>
    <col min="6419" max="6419" width="4.140625" style="280" customWidth="1"/>
    <col min="6420" max="6421" width="4" style="280" bestFit="1" customWidth="1"/>
    <col min="6422" max="6422" width="5.5703125" style="280" bestFit="1" customWidth="1"/>
    <col min="6423" max="6423" width="0.28515625" style="280" customWidth="1"/>
    <col min="6424" max="6424" width="7.42578125" style="280" customWidth="1"/>
    <col min="6425" max="6425" width="7.5703125" style="280" customWidth="1"/>
    <col min="6426" max="6426" width="7.5703125" style="280" bestFit="1" customWidth="1"/>
    <col min="6427" max="6656" width="11.42578125" style="280"/>
    <col min="6657" max="6657" width="0.140625" style="280" customWidth="1"/>
    <col min="6658" max="6658" width="2.7109375" style="280" customWidth="1"/>
    <col min="6659" max="6659" width="15.42578125" style="280" customWidth="1"/>
    <col min="6660" max="6660" width="1.28515625" style="280" customWidth="1"/>
    <col min="6661" max="6661" width="71.42578125" style="280" customWidth="1"/>
    <col min="6662" max="6662" width="6.5703125" style="280" bestFit="1" customWidth="1"/>
    <col min="6663" max="6664" width="6.5703125" style="280" customWidth="1"/>
    <col min="6665" max="6665" width="4" style="280" bestFit="1" customWidth="1"/>
    <col min="6666" max="6668" width="6.5703125" style="280" bestFit="1" customWidth="1"/>
    <col min="6669" max="6669" width="6.5703125" style="280" customWidth="1"/>
    <col min="6670" max="6672" width="6.5703125" style="280" bestFit="1" customWidth="1"/>
    <col min="6673" max="6674" width="3" style="280" bestFit="1" customWidth="1"/>
    <col min="6675" max="6675" width="4.140625" style="280" customWidth="1"/>
    <col min="6676" max="6677" width="4" style="280" bestFit="1" customWidth="1"/>
    <col min="6678" max="6678" width="5.5703125" style="280" bestFit="1" customWidth="1"/>
    <col min="6679" max="6679" width="0.28515625" style="280" customWidth="1"/>
    <col min="6680" max="6680" width="7.42578125" style="280" customWidth="1"/>
    <col min="6681" max="6681" width="7.5703125" style="280" customWidth="1"/>
    <col min="6682" max="6682" width="7.5703125" style="280" bestFit="1" customWidth="1"/>
    <col min="6683" max="6912" width="11.42578125" style="280"/>
    <col min="6913" max="6913" width="0.140625" style="280" customWidth="1"/>
    <col min="6914" max="6914" width="2.7109375" style="280" customWidth="1"/>
    <col min="6915" max="6915" width="15.42578125" style="280" customWidth="1"/>
    <col min="6916" max="6916" width="1.28515625" style="280" customWidth="1"/>
    <col min="6917" max="6917" width="71.42578125" style="280" customWidth="1"/>
    <col min="6918" max="6918" width="6.5703125" style="280" bestFit="1" customWidth="1"/>
    <col min="6919" max="6920" width="6.5703125" style="280" customWidth="1"/>
    <col min="6921" max="6921" width="4" style="280" bestFit="1" customWidth="1"/>
    <col min="6922" max="6924" width="6.5703125" style="280" bestFit="1" customWidth="1"/>
    <col min="6925" max="6925" width="6.5703125" style="280" customWidth="1"/>
    <col min="6926" max="6928" width="6.5703125" style="280" bestFit="1" customWidth="1"/>
    <col min="6929" max="6930" width="3" style="280" bestFit="1" customWidth="1"/>
    <col min="6931" max="6931" width="4.140625" style="280" customWidth="1"/>
    <col min="6932" max="6933" width="4" style="280" bestFit="1" customWidth="1"/>
    <col min="6934" max="6934" width="5.5703125" style="280" bestFit="1" customWidth="1"/>
    <col min="6935" max="6935" width="0.28515625" style="280" customWidth="1"/>
    <col min="6936" max="6936" width="7.42578125" style="280" customWidth="1"/>
    <col min="6937" max="6937" width="7.5703125" style="280" customWidth="1"/>
    <col min="6938" max="6938" width="7.5703125" style="280" bestFit="1" customWidth="1"/>
    <col min="6939" max="7168" width="11.42578125" style="280"/>
    <col min="7169" max="7169" width="0.140625" style="280" customWidth="1"/>
    <col min="7170" max="7170" width="2.7109375" style="280" customWidth="1"/>
    <col min="7171" max="7171" width="15.42578125" style="280" customWidth="1"/>
    <col min="7172" max="7172" width="1.28515625" style="280" customWidth="1"/>
    <col min="7173" max="7173" width="71.42578125" style="280" customWidth="1"/>
    <col min="7174" max="7174" width="6.5703125" style="280" bestFit="1" customWidth="1"/>
    <col min="7175" max="7176" width="6.5703125" style="280" customWidth="1"/>
    <col min="7177" max="7177" width="4" style="280" bestFit="1" customWidth="1"/>
    <col min="7178" max="7180" width="6.5703125" style="280" bestFit="1" customWidth="1"/>
    <col min="7181" max="7181" width="6.5703125" style="280" customWidth="1"/>
    <col min="7182" max="7184" width="6.5703125" style="280" bestFit="1" customWidth="1"/>
    <col min="7185" max="7186" width="3" style="280" bestFit="1" customWidth="1"/>
    <col min="7187" max="7187" width="4.140625" style="280" customWidth="1"/>
    <col min="7188" max="7189" width="4" style="280" bestFit="1" customWidth="1"/>
    <col min="7190" max="7190" width="5.5703125" style="280" bestFit="1" customWidth="1"/>
    <col min="7191" max="7191" width="0.28515625" style="280" customWidth="1"/>
    <col min="7192" max="7192" width="7.42578125" style="280" customWidth="1"/>
    <col min="7193" max="7193" width="7.5703125" style="280" customWidth="1"/>
    <col min="7194" max="7194" width="7.5703125" style="280" bestFit="1" customWidth="1"/>
    <col min="7195" max="7424" width="11.42578125" style="280"/>
    <col min="7425" max="7425" width="0.140625" style="280" customWidth="1"/>
    <col min="7426" max="7426" width="2.7109375" style="280" customWidth="1"/>
    <col min="7427" max="7427" width="15.42578125" style="280" customWidth="1"/>
    <col min="7428" max="7428" width="1.28515625" style="280" customWidth="1"/>
    <col min="7429" max="7429" width="71.42578125" style="280" customWidth="1"/>
    <col min="7430" max="7430" width="6.5703125" style="280" bestFit="1" customWidth="1"/>
    <col min="7431" max="7432" width="6.5703125" style="280" customWidth="1"/>
    <col min="7433" max="7433" width="4" style="280" bestFit="1" customWidth="1"/>
    <col min="7434" max="7436" width="6.5703125" style="280" bestFit="1" customWidth="1"/>
    <col min="7437" max="7437" width="6.5703125" style="280" customWidth="1"/>
    <col min="7438" max="7440" width="6.5703125" style="280" bestFit="1" customWidth="1"/>
    <col min="7441" max="7442" width="3" style="280" bestFit="1" customWidth="1"/>
    <col min="7443" max="7443" width="4.140625" style="280" customWidth="1"/>
    <col min="7444" max="7445" width="4" style="280" bestFit="1" customWidth="1"/>
    <col min="7446" max="7446" width="5.5703125" style="280" bestFit="1" customWidth="1"/>
    <col min="7447" max="7447" width="0.28515625" style="280" customWidth="1"/>
    <col min="7448" max="7448" width="7.42578125" style="280" customWidth="1"/>
    <col min="7449" max="7449" width="7.5703125" style="280" customWidth="1"/>
    <col min="7450" max="7450" width="7.5703125" style="280" bestFit="1" customWidth="1"/>
    <col min="7451" max="7680" width="11.42578125" style="280"/>
    <col min="7681" max="7681" width="0.140625" style="280" customWidth="1"/>
    <col min="7682" max="7682" width="2.7109375" style="280" customWidth="1"/>
    <col min="7683" max="7683" width="15.42578125" style="280" customWidth="1"/>
    <col min="7684" max="7684" width="1.28515625" style="280" customWidth="1"/>
    <col min="7685" max="7685" width="71.42578125" style="280" customWidth="1"/>
    <col min="7686" max="7686" width="6.5703125" style="280" bestFit="1" customWidth="1"/>
    <col min="7687" max="7688" width="6.5703125" style="280" customWidth="1"/>
    <col min="7689" max="7689" width="4" style="280" bestFit="1" customWidth="1"/>
    <col min="7690" max="7692" width="6.5703125" style="280" bestFit="1" customWidth="1"/>
    <col min="7693" max="7693" width="6.5703125" style="280" customWidth="1"/>
    <col min="7694" max="7696" width="6.5703125" style="280" bestFit="1" customWidth="1"/>
    <col min="7697" max="7698" width="3" style="280" bestFit="1" customWidth="1"/>
    <col min="7699" max="7699" width="4.140625" style="280" customWidth="1"/>
    <col min="7700" max="7701" width="4" style="280" bestFit="1" customWidth="1"/>
    <col min="7702" max="7702" width="5.5703125" style="280" bestFit="1" customWidth="1"/>
    <col min="7703" max="7703" width="0.28515625" style="280" customWidth="1"/>
    <col min="7704" max="7704" width="7.42578125" style="280" customWidth="1"/>
    <col min="7705" max="7705" width="7.5703125" style="280" customWidth="1"/>
    <col min="7706" max="7706" width="7.5703125" style="280" bestFit="1" customWidth="1"/>
    <col min="7707" max="7936" width="11.42578125" style="280"/>
    <col min="7937" max="7937" width="0.140625" style="280" customWidth="1"/>
    <col min="7938" max="7938" width="2.7109375" style="280" customWidth="1"/>
    <col min="7939" max="7939" width="15.42578125" style="280" customWidth="1"/>
    <col min="7940" max="7940" width="1.28515625" style="280" customWidth="1"/>
    <col min="7941" max="7941" width="71.42578125" style="280" customWidth="1"/>
    <col min="7942" max="7942" width="6.5703125" style="280" bestFit="1" customWidth="1"/>
    <col min="7943" max="7944" width="6.5703125" style="280" customWidth="1"/>
    <col min="7945" max="7945" width="4" style="280" bestFit="1" customWidth="1"/>
    <col min="7946" max="7948" width="6.5703125" style="280" bestFit="1" customWidth="1"/>
    <col min="7949" max="7949" width="6.5703125" style="280" customWidth="1"/>
    <col min="7950" max="7952" width="6.5703125" style="280" bestFit="1" customWidth="1"/>
    <col min="7953" max="7954" width="3" style="280" bestFit="1" customWidth="1"/>
    <col min="7955" max="7955" width="4.140625" style="280" customWidth="1"/>
    <col min="7956" max="7957" width="4" style="280" bestFit="1" customWidth="1"/>
    <col min="7958" max="7958" width="5.5703125" style="280" bestFit="1" customWidth="1"/>
    <col min="7959" max="7959" width="0.28515625" style="280" customWidth="1"/>
    <col min="7960" max="7960" width="7.42578125" style="280" customWidth="1"/>
    <col min="7961" max="7961" width="7.5703125" style="280" customWidth="1"/>
    <col min="7962" max="7962" width="7.5703125" style="280" bestFit="1" customWidth="1"/>
    <col min="7963" max="8192" width="11.42578125" style="280"/>
    <col min="8193" max="8193" width="0.140625" style="280" customWidth="1"/>
    <col min="8194" max="8194" width="2.7109375" style="280" customWidth="1"/>
    <col min="8195" max="8195" width="15.42578125" style="280" customWidth="1"/>
    <col min="8196" max="8196" width="1.28515625" style="280" customWidth="1"/>
    <col min="8197" max="8197" width="71.42578125" style="280" customWidth="1"/>
    <col min="8198" max="8198" width="6.5703125" style="280" bestFit="1" customWidth="1"/>
    <col min="8199" max="8200" width="6.5703125" style="280" customWidth="1"/>
    <col min="8201" max="8201" width="4" style="280" bestFit="1" customWidth="1"/>
    <col min="8202" max="8204" width="6.5703125" style="280" bestFit="1" customWidth="1"/>
    <col min="8205" max="8205" width="6.5703125" style="280" customWidth="1"/>
    <col min="8206" max="8208" width="6.5703125" style="280" bestFit="1" customWidth="1"/>
    <col min="8209" max="8210" width="3" style="280" bestFit="1" customWidth="1"/>
    <col min="8211" max="8211" width="4.140625" style="280" customWidth="1"/>
    <col min="8212" max="8213" width="4" style="280" bestFit="1" customWidth="1"/>
    <col min="8214" max="8214" width="5.5703125" style="280" bestFit="1" customWidth="1"/>
    <col min="8215" max="8215" width="0.28515625" style="280" customWidth="1"/>
    <col min="8216" max="8216" width="7.42578125" style="280" customWidth="1"/>
    <col min="8217" max="8217" width="7.5703125" style="280" customWidth="1"/>
    <col min="8218" max="8218" width="7.5703125" style="280" bestFit="1" customWidth="1"/>
    <col min="8219" max="8448" width="11.42578125" style="280"/>
    <col min="8449" max="8449" width="0.140625" style="280" customWidth="1"/>
    <col min="8450" max="8450" width="2.7109375" style="280" customWidth="1"/>
    <col min="8451" max="8451" width="15.42578125" style="280" customWidth="1"/>
    <col min="8452" max="8452" width="1.28515625" style="280" customWidth="1"/>
    <col min="8453" max="8453" width="71.42578125" style="280" customWidth="1"/>
    <col min="8454" max="8454" width="6.5703125" style="280" bestFit="1" customWidth="1"/>
    <col min="8455" max="8456" width="6.5703125" style="280" customWidth="1"/>
    <col min="8457" max="8457" width="4" style="280" bestFit="1" customWidth="1"/>
    <col min="8458" max="8460" width="6.5703125" style="280" bestFit="1" customWidth="1"/>
    <col min="8461" max="8461" width="6.5703125" style="280" customWidth="1"/>
    <col min="8462" max="8464" width="6.5703125" style="280" bestFit="1" customWidth="1"/>
    <col min="8465" max="8466" width="3" style="280" bestFit="1" customWidth="1"/>
    <col min="8467" max="8467" width="4.140625" style="280" customWidth="1"/>
    <col min="8468" max="8469" width="4" style="280" bestFit="1" customWidth="1"/>
    <col min="8470" max="8470" width="5.5703125" style="280" bestFit="1" customWidth="1"/>
    <col min="8471" max="8471" width="0.28515625" style="280" customWidth="1"/>
    <col min="8472" max="8472" width="7.42578125" style="280" customWidth="1"/>
    <col min="8473" max="8473" width="7.5703125" style="280" customWidth="1"/>
    <col min="8474" max="8474" width="7.5703125" style="280" bestFit="1" customWidth="1"/>
    <col min="8475" max="8704" width="11.42578125" style="280"/>
    <col min="8705" max="8705" width="0.140625" style="280" customWidth="1"/>
    <col min="8706" max="8706" width="2.7109375" style="280" customWidth="1"/>
    <col min="8707" max="8707" width="15.42578125" style="280" customWidth="1"/>
    <col min="8708" max="8708" width="1.28515625" style="280" customWidth="1"/>
    <col min="8709" max="8709" width="71.42578125" style="280" customWidth="1"/>
    <col min="8710" max="8710" width="6.5703125" style="280" bestFit="1" customWidth="1"/>
    <col min="8711" max="8712" width="6.5703125" style="280" customWidth="1"/>
    <col min="8713" max="8713" width="4" style="280" bestFit="1" customWidth="1"/>
    <col min="8714" max="8716" width="6.5703125" style="280" bestFit="1" customWidth="1"/>
    <col min="8717" max="8717" width="6.5703125" style="280" customWidth="1"/>
    <col min="8718" max="8720" width="6.5703125" style="280" bestFit="1" customWidth="1"/>
    <col min="8721" max="8722" width="3" style="280" bestFit="1" customWidth="1"/>
    <col min="8723" max="8723" width="4.140625" style="280" customWidth="1"/>
    <col min="8724" max="8725" width="4" style="280" bestFit="1" customWidth="1"/>
    <col min="8726" max="8726" width="5.5703125" style="280" bestFit="1" customWidth="1"/>
    <col min="8727" max="8727" width="0.28515625" style="280" customWidth="1"/>
    <col min="8728" max="8728" width="7.42578125" style="280" customWidth="1"/>
    <col min="8729" max="8729" width="7.5703125" style="280" customWidth="1"/>
    <col min="8730" max="8730" width="7.5703125" style="280" bestFit="1" customWidth="1"/>
    <col min="8731" max="8960" width="11.42578125" style="280"/>
    <col min="8961" max="8961" width="0.140625" style="280" customWidth="1"/>
    <col min="8962" max="8962" width="2.7109375" style="280" customWidth="1"/>
    <col min="8963" max="8963" width="15.42578125" style="280" customWidth="1"/>
    <col min="8964" max="8964" width="1.28515625" style="280" customWidth="1"/>
    <col min="8965" max="8965" width="71.42578125" style="280" customWidth="1"/>
    <col min="8966" max="8966" width="6.5703125" style="280" bestFit="1" customWidth="1"/>
    <col min="8967" max="8968" width="6.5703125" style="280" customWidth="1"/>
    <col min="8969" max="8969" width="4" style="280" bestFit="1" customWidth="1"/>
    <col min="8970" max="8972" width="6.5703125" style="280" bestFit="1" customWidth="1"/>
    <col min="8973" max="8973" width="6.5703125" style="280" customWidth="1"/>
    <col min="8974" max="8976" width="6.5703125" style="280" bestFit="1" customWidth="1"/>
    <col min="8977" max="8978" width="3" style="280" bestFit="1" customWidth="1"/>
    <col min="8979" max="8979" width="4.140625" style="280" customWidth="1"/>
    <col min="8980" max="8981" width="4" style="280" bestFit="1" customWidth="1"/>
    <col min="8982" max="8982" width="5.5703125" style="280" bestFit="1" customWidth="1"/>
    <col min="8983" max="8983" width="0.28515625" style="280" customWidth="1"/>
    <col min="8984" max="8984" width="7.42578125" style="280" customWidth="1"/>
    <col min="8985" max="8985" width="7.5703125" style="280" customWidth="1"/>
    <col min="8986" max="8986" width="7.5703125" style="280" bestFit="1" customWidth="1"/>
    <col min="8987" max="9216" width="11.42578125" style="280"/>
    <col min="9217" max="9217" width="0.140625" style="280" customWidth="1"/>
    <col min="9218" max="9218" width="2.7109375" style="280" customWidth="1"/>
    <col min="9219" max="9219" width="15.42578125" style="280" customWidth="1"/>
    <col min="9220" max="9220" width="1.28515625" style="280" customWidth="1"/>
    <col min="9221" max="9221" width="71.42578125" style="280" customWidth="1"/>
    <col min="9222" max="9222" width="6.5703125" style="280" bestFit="1" customWidth="1"/>
    <col min="9223" max="9224" width="6.5703125" style="280" customWidth="1"/>
    <col min="9225" max="9225" width="4" style="280" bestFit="1" customWidth="1"/>
    <col min="9226" max="9228" width="6.5703125" style="280" bestFit="1" customWidth="1"/>
    <col min="9229" max="9229" width="6.5703125" style="280" customWidth="1"/>
    <col min="9230" max="9232" width="6.5703125" style="280" bestFit="1" customWidth="1"/>
    <col min="9233" max="9234" width="3" style="280" bestFit="1" customWidth="1"/>
    <col min="9235" max="9235" width="4.140625" style="280" customWidth="1"/>
    <col min="9236" max="9237" width="4" style="280" bestFit="1" customWidth="1"/>
    <col min="9238" max="9238" width="5.5703125" style="280" bestFit="1" customWidth="1"/>
    <col min="9239" max="9239" width="0.28515625" style="280" customWidth="1"/>
    <col min="9240" max="9240" width="7.42578125" style="280" customWidth="1"/>
    <col min="9241" max="9241" width="7.5703125" style="280" customWidth="1"/>
    <col min="9242" max="9242" width="7.5703125" style="280" bestFit="1" customWidth="1"/>
    <col min="9243" max="9472" width="11.42578125" style="280"/>
    <col min="9473" max="9473" width="0.140625" style="280" customWidth="1"/>
    <col min="9474" max="9474" width="2.7109375" style="280" customWidth="1"/>
    <col min="9475" max="9475" width="15.42578125" style="280" customWidth="1"/>
    <col min="9476" max="9476" width="1.28515625" style="280" customWidth="1"/>
    <col min="9477" max="9477" width="71.42578125" style="280" customWidth="1"/>
    <col min="9478" max="9478" width="6.5703125" style="280" bestFit="1" customWidth="1"/>
    <col min="9479" max="9480" width="6.5703125" style="280" customWidth="1"/>
    <col min="9481" max="9481" width="4" style="280" bestFit="1" customWidth="1"/>
    <col min="9482" max="9484" width="6.5703125" style="280" bestFit="1" customWidth="1"/>
    <col min="9485" max="9485" width="6.5703125" style="280" customWidth="1"/>
    <col min="9486" max="9488" width="6.5703125" style="280" bestFit="1" customWidth="1"/>
    <col min="9489" max="9490" width="3" style="280" bestFit="1" customWidth="1"/>
    <col min="9491" max="9491" width="4.140625" style="280" customWidth="1"/>
    <col min="9492" max="9493" width="4" style="280" bestFit="1" customWidth="1"/>
    <col min="9494" max="9494" width="5.5703125" style="280" bestFit="1" customWidth="1"/>
    <col min="9495" max="9495" width="0.28515625" style="280" customWidth="1"/>
    <col min="9496" max="9496" width="7.42578125" style="280" customWidth="1"/>
    <col min="9497" max="9497" width="7.5703125" style="280" customWidth="1"/>
    <col min="9498" max="9498" width="7.5703125" style="280" bestFit="1" customWidth="1"/>
    <col min="9499" max="9728" width="11.42578125" style="280"/>
    <col min="9729" max="9729" width="0.140625" style="280" customWidth="1"/>
    <col min="9730" max="9730" width="2.7109375" style="280" customWidth="1"/>
    <col min="9731" max="9731" width="15.42578125" style="280" customWidth="1"/>
    <col min="9732" max="9732" width="1.28515625" style="280" customWidth="1"/>
    <col min="9733" max="9733" width="71.42578125" style="280" customWidth="1"/>
    <col min="9734" max="9734" width="6.5703125" style="280" bestFit="1" customWidth="1"/>
    <col min="9735" max="9736" width="6.5703125" style="280" customWidth="1"/>
    <col min="9737" max="9737" width="4" style="280" bestFit="1" customWidth="1"/>
    <col min="9738" max="9740" width="6.5703125" style="280" bestFit="1" customWidth="1"/>
    <col min="9741" max="9741" width="6.5703125" style="280" customWidth="1"/>
    <col min="9742" max="9744" width="6.5703125" style="280" bestFit="1" customWidth="1"/>
    <col min="9745" max="9746" width="3" style="280" bestFit="1" customWidth="1"/>
    <col min="9747" max="9747" width="4.140625" style="280" customWidth="1"/>
    <col min="9748" max="9749" width="4" style="280" bestFit="1" customWidth="1"/>
    <col min="9750" max="9750" width="5.5703125" style="280" bestFit="1" customWidth="1"/>
    <col min="9751" max="9751" width="0.28515625" style="280" customWidth="1"/>
    <col min="9752" max="9752" width="7.42578125" style="280" customWidth="1"/>
    <col min="9753" max="9753" width="7.5703125" style="280" customWidth="1"/>
    <col min="9754" max="9754" width="7.5703125" style="280" bestFit="1" customWidth="1"/>
    <col min="9755" max="9984" width="11.42578125" style="280"/>
    <col min="9985" max="9985" width="0.140625" style="280" customWidth="1"/>
    <col min="9986" max="9986" width="2.7109375" style="280" customWidth="1"/>
    <col min="9987" max="9987" width="15.42578125" style="280" customWidth="1"/>
    <col min="9988" max="9988" width="1.28515625" style="280" customWidth="1"/>
    <col min="9989" max="9989" width="71.42578125" style="280" customWidth="1"/>
    <col min="9990" max="9990" width="6.5703125" style="280" bestFit="1" customWidth="1"/>
    <col min="9991" max="9992" width="6.5703125" style="280" customWidth="1"/>
    <col min="9993" max="9993" width="4" style="280" bestFit="1" customWidth="1"/>
    <col min="9994" max="9996" width="6.5703125" style="280" bestFit="1" customWidth="1"/>
    <col min="9997" max="9997" width="6.5703125" style="280" customWidth="1"/>
    <col min="9998" max="10000" width="6.5703125" style="280" bestFit="1" customWidth="1"/>
    <col min="10001" max="10002" width="3" style="280" bestFit="1" customWidth="1"/>
    <col min="10003" max="10003" width="4.140625" style="280" customWidth="1"/>
    <col min="10004" max="10005" width="4" style="280" bestFit="1" customWidth="1"/>
    <col min="10006" max="10006" width="5.5703125" style="280" bestFit="1" customWidth="1"/>
    <col min="10007" max="10007" width="0.28515625" style="280" customWidth="1"/>
    <col min="10008" max="10008" width="7.42578125" style="280" customWidth="1"/>
    <col min="10009" max="10009" width="7.5703125" style="280" customWidth="1"/>
    <col min="10010" max="10010" width="7.5703125" style="280" bestFit="1" customWidth="1"/>
    <col min="10011" max="10240" width="11.42578125" style="280"/>
    <col min="10241" max="10241" width="0.140625" style="280" customWidth="1"/>
    <col min="10242" max="10242" width="2.7109375" style="280" customWidth="1"/>
    <col min="10243" max="10243" width="15.42578125" style="280" customWidth="1"/>
    <col min="10244" max="10244" width="1.28515625" style="280" customWidth="1"/>
    <col min="10245" max="10245" width="71.42578125" style="280" customWidth="1"/>
    <col min="10246" max="10246" width="6.5703125" style="280" bestFit="1" customWidth="1"/>
    <col min="10247" max="10248" width="6.5703125" style="280" customWidth="1"/>
    <col min="10249" max="10249" width="4" style="280" bestFit="1" customWidth="1"/>
    <col min="10250" max="10252" width="6.5703125" style="280" bestFit="1" customWidth="1"/>
    <col min="10253" max="10253" width="6.5703125" style="280" customWidth="1"/>
    <col min="10254" max="10256" width="6.5703125" style="280" bestFit="1" customWidth="1"/>
    <col min="10257" max="10258" width="3" style="280" bestFit="1" customWidth="1"/>
    <col min="10259" max="10259" width="4.140625" style="280" customWidth="1"/>
    <col min="10260" max="10261" width="4" style="280" bestFit="1" customWidth="1"/>
    <col min="10262" max="10262" width="5.5703125" style="280" bestFit="1" customWidth="1"/>
    <col min="10263" max="10263" width="0.28515625" style="280" customWidth="1"/>
    <col min="10264" max="10264" width="7.42578125" style="280" customWidth="1"/>
    <col min="10265" max="10265" width="7.5703125" style="280" customWidth="1"/>
    <col min="10266" max="10266" width="7.5703125" style="280" bestFit="1" customWidth="1"/>
    <col min="10267" max="10496" width="11.42578125" style="280"/>
    <col min="10497" max="10497" width="0.140625" style="280" customWidth="1"/>
    <col min="10498" max="10498" width="2.7109375" style="280" customWidth="1"/>
    <col min="10499" max="10499" width="15.42578125" style="280" customWidth="1"/>
    <col min="10500" max="10500" width="1.28515625" style="280" customWidth="1"/>
    <col min="10501" max="10501" width="71.42578125" style="280" customWidth="1"/>
    <col min="10502" max="10502" width="6.5703125" style="280" bestFit="1" customWidth="1"/>
    <col min="10503" max="10504" width="6.5703125" style="280" customWidth="1"/>
    <col min="10505" max="10505" width="4" style="280" bestFit="1" customWidth="1"/>
    <col min="10506" max="10508" width="6.5703125" style="280" bestFit="1" customWidth="1"/>
    <col min="10509" max="10509" width="6.5703125" style="280" customWidth="1"/>
    <col min="10510" max="10512" width="6.5703125" style="280" bestFit="1" customWidth="1"/>
    <col min="10513" max="10514" width="3" style="280" bestFit="1" customWidth="1"/>
    <col min="10515" max="10515" width="4.140625" style="280" customWidth="1"/>
    <col min="10516" max="10517" width="4" style="280" bestFit="1" customWidth="1"/>
    <col min="10518" max="10518" width="5.5703125" style="280" bestFit="1" customWidth="1"/>
    <col min="10519" max="10519" width="0.28515625" style="280" customWidth="1"/>
    <col min="10520" max="10520" width="7.42578125" style="280" customWidth="1"/>
    <col min="10521" max="10521" width="7.5703125" style="280" customWidth="1"/>
    <col min="10522" max="10522" width="7.5703125" style="280" bestFit="1" customWidth="1"/>
    <col min="10523" max="10752" width="11.42578125" style="280"/>
    <col min="10753" max="10753" width="0.140625" style="280" customWidth="1"/>
    <col min="10754" max="10754" width="2.7109375" style="280" customWidth="1"/>
    <col min="10755" max="10755" width="15.42578125" style="280" customWidth="1"/>
    <col min="10756" max="10756" width="1.28515625" style="280" customWidth="1"/>
    <col min="10757" max="10757" width="71.42578125" style="280" customWidth="1"/>
    <col min="10758" max="10758" width="6.5703125" style="280" bestFit="1" customWidth="1"/>
    <col min="10759" max="10760" width="6.5703125" style="280" customWidth="1"/>
    <col min="10761" max="10761" width="4" style="280" bestFit="1" customWidth="1"/>
    <col min="10762" max="10764" width="6.5703125" style="280" bestFit="1" customWidth="1"/>
    <col min="10765" max="10765" width="6.5703125" style="280" customWidth="1"/>
    <col min="10766" max="10768" width="6.5703125" style="280" bestFit="1" customWidth="1"/>
    <col min="10769" max="10770" width="3" style="280" bestFit="1" customWidth="1"/>
    <col min="10771" max="10771" width="4.140625" style="280" customWidth="1"/>
    <col min="10772" max="10773" width="4" style="280" bestFit="1" customWidth="1"/>
    <col min="10774" max="10774" width="5.5703125" style="280" bestFit="1" customWidth="1"/>
    <col min="10775" max="10775" width="0.28515625" style="280" customWidth="1"/>
    <col min="10776" max="10776" width="7.42578125" style="280" customWidth="1"/>
    <col min="10777" max="10777" width="7.5703125" style="280" customWidth="1"/>
    <col min="10778" max="10778" width="7.5703125" style="280" bestFit="1" customWidth="1"/>
    <col min="10779" max="11008" width="11.42578125" style="280"/>
    <col min="11009" max="11009" width="0.140625" style="280" customWidth="1"/>
    <col min="11010" max="11010" width="2.7109375" style="280" customWidth="1"/>
    <col min="11011" max="11011" width="15.42578125" style="280" customWidth="1"/>
    <col min="11012" max="11012" width="1.28515625" style="280" customWidth="1"/>
    <col min="11013" max="11013" width="71.42578125" style="280" customWidth="1"/>
    <col min="11014" max="11014" width="6.5703125" style="280" bestFit="1" customWidth="1"/>
    <col min="11015" max="11016" width="6.5703125" style="280" customWidth="1"/>
    <col min="11017" max="11017" width="4" style="280" bestFit="1" customWidth="1"/>
    <col min="11018" max="11020" width="6.5703125" style="280" bestFit="1" customWidth="1"/>
    <col min="11021" max="11021" width="6.5703125" style="280" customWidth="1"/>
    <col min="11022" max="11024" width="6.5703125" style="280" bestFit="1" customWidth="1"/>
    <col min="11025" max="11026" width="3" style="280" bestFit="1" customWidth="1"/>
    <col min="11027" max="11027" width="4.140625" style="280" customWidth="1"/>
    <col min="11028" max="11029" width="4" style="280" bestFit="1" customWidth="1"/>
    <col min="11030" max="11030" width="5.5703125" style="280" bestFit="1" customWidth="1"/>
    <col min="11031" max="11031" width="0.28515625" style="280" customWidth="1"/>
    <col min="11032" max="11032" width="7.42578125" style="280" customWidth="1"/>
    <col min="11033" max="11033" width="7.5703125" style="280" customWidth="1"/>
    <col min="11034" max="11034" width="7.5703125" style="280" bestFit="1" customWidth="1"/>
    <col min="11035" max="11264" width="11.42578125" style="280"/>
    <col min="11265" max="11265" width="0.140625" style="280" customWidth="1"/>
    <col min="11266" max="11266" width="2.7109375" style="280" customWidth="1"/>
    <col min="11267" max="11267" width="15.42578125" style="280" customWidth="1"/>
    <col min="11268" max="11268" width="1.28515625" style="280" customWidth="1"/>
    <col min="11269" max="11269" width="71.42578125" style="280" customWidth="1"/>
    <col min="11270" max="11270" width="6.5703125" style="280" bestFit="1" customWidth="1"/>
    <col min="11271" max="11272" width="6.5703125" style="280" customWidth="1"/>
    <col min="11273" max="11273" width="4" style="280" bestFit="1" customWidth="1"/>
    <col min="11274" max="11276" width="6.5703125" style="280" bestFit="1" customWidth="1"/>
    <col min="11277" max="11277" width="6.5703125" style="280" customWidth="1"/>
    <col min="11278" max="11280" width="6.5703125" style="280" bestFit="1" customWidth="1"/>
    <col min="11281" max="11282" width="3" style="280" bestFit="1" customWidth="1"/>
    <col min="11283" max="11283" width="4.140625" style="280" customWidth="1"/>
    <col min="11284" max="11285" width="4" style="280" bestFit="1" customWidth="1"/>
    <col min="11286" max="11286" width="5.5703125" style="280" bestFit="1" customWidth="1"/>
    <col min="11287" max="11287" width="0.28515625" style="280" customWidth="1"/>
    <col min="11288" max="11288" width="7.42578125" style="280" customWidth="1"/>
    <col min="11289" max="11289" width="7.5703125" style="280" customWidth="1"/>
    <col min="11290" max="11290" width="7.5703125" style="280" bestFit="1" customWidth="1"/>
    <col min="11291" max="11520" width="11.42578125" style="280"/>
    <col min="11521" max="11521" width="0.140625" style="280" customWidth="1"/>
    <col min="11522" max="11522" width="2.7109375" style="280" customWidth="1"/>
    <col min="11523" max="11523" width="15.42578125" style="280" customWidth="1"/>
    <col min="11524" max="11524" width="1.28515625" style="280" customWidth="1"/>
    <col min="11525" max="11525" width="71.42578125" style="280" customWidth="1"/>
    <col min="11526" max="11526" width="6.5703125" style="280" bestFit="1" customWidth="1"/>
    <col min="11527" max="11528" width="6.5703125" style="280" customWidth="1"/>
    <col min="11529" max="11529" width="4" style="280" bestFit="1" customWidth="1"/>
    <col min="11530" max="11532" width="6.5703125" style="280" bestFit="1" customWidth="1"/>
    <col min="11533" max="11533" width="6.5703125" style="280" customWidth="1"/>
    <col min="11534" max="11536" width="6.5703125" style="280" bestFit="1" customWidth="1"/>
    <col min="11537" max="11538" width="3" style="280" bestFit="1" customWidth="1"/>
    <col min="11539" max="11539" width="4.140625" style="280" customWidth="1"/>
    <col min="11540" max="11541" width="4" style="280" bestFit="1" customWidth="1"/>
    <col min="11542" max="11542" width="5.5703125" style="280" bestFit="1" customWidth="1"/>
    <col min="11543" max="11543" width="0.28515625" style="280" customWidth="1"/>
    <col min="11544" max="11544" width="7.42578125" style="280" customWidth="1"/>
    <col min="11545" max="11545" width="7.5703125" style="280" customWidth="1"/>
    <col min="11546" max="11546" width="7.5703125" style="280" bestFit="1" customWidth="1"/>
    <col min="11547" max="11776" width="11.42578125" style="280"/>
    <col min="11777" max="11777" width="0.140625" style="280" customWidth="1"/>
    <col min="11778" max="11778" width="2.7109375" style="280" customWidth="1"/>
    <col min="11779" max="11779" width="15.42578125" style="280" customWidth="1"/>
    <col min="11780" max="11780" width="1.28515625" style="280" customWidth="1"/>
    <col min="11781" max="11781" width="71.42578125" style="280" customWidth="1"/>
    <col min="11782" max="11782" width="6.5703125" style="280" bestFit="1" customWidth="1"/>
    <col min="11783" max="11784" width="6.5703125" style="280" customWidth="1"/>
    <col min="11785" max="11785" width="4" style="280" bestFit="1" customWidth="1"/>
    <col min="11786" max="11788" width="6.5703125" style="280" bestFit="1" customWidth="1"/>
    <col min="11789" max="11789" width="6.5703125" style="280" customWidth="1"/>
    <col min="11790" max="11792" width="6.5703125" style="280" bestFit="1" customWidth="1"/>
    <col min="11793" max="11794" width="3" style="280" bestFit="1" customWidth="1"/>
    <col min="11795" max="11795" width="4.140625" style="280" customWidth="1"/>
    <col min="11796" max="11797" width="4" style="280" bestFit="1" customWidth="1"/>
    <col min="11798" max="11798" width="5.5703125" style="280" bestFit="1" customWidth="1"/>
    <col min="11799" max="11799" width="0.28515625" style="280" customWidth="1"/>
    <col min="11800" max="11800" width="7.42578125" style="280" customWidth="1"/>
    <col min="11801" max="11801" width="7.5703125" style="280" customWidth="1"/>
    <col min="11802" max="11802" width="7.5703125" style="280" bestFit="1" customWidth="1"/>
    <col min="11803" max="12032" width="11.42578125" style="280"/>
    <col min="12033" max="12033" width="0.140625" style="280" customWidth="1"/>
    <col min="12034" max="12034" width="2.7109375" style="280" customWidth="1"/>
    <col min="12035" max="12035" width="15.42578125" style="280" customWidth="1"/>
    <col min="12036" max="12036" width="1.28515625" style="280" customWidth="1"/>
    <col min="12037" max="12037" width="71.42578125" style="280" customWidth="1"/>
    <col min="12038" max="12038" width="6.5703125" style="280" bestFit="1" customWidth="1"/>
    <col min="12039" max="12040" width="6.5703125" style="280" customWidth="1"/>
    <col min="12041" max="12041" width="4" style="280" bestFit="1" customWidth="1"/>
    <col min="12042" max="12044" width="6.5703125" style="280" bestFit="1" customWidth="1"/>
    <col min="12045" max="12045" width="6.5703125" style="280" customWidth="1"/>
    <col min="12046" max="12048" width="6.5703125" style="280" bestFit="1" customWidth="1"/>
    <col min="12049" max="12050" width="3" style="280" bestFit="1" customWidth="1"/>
    <col min="12051" max="12051" width="4.140625" style="280" customWidth="1"/>
    <col min="12052" max="12053" width="4" style="280" bestFit="1" customWidth="1"/>
    <col min="12054" max="12054" width="5.5703125" style="280" bestFit="1" customWidth="1"/>
    <col min="12055" max="12055" width="0.28515625" style="280" customWidth="1"/>
    <col min="12056" max="12056" width="7.42578125" style="280" customWidth="1"/>
    <col min="12057" max="12057" width="7.5703125" style="280" customWidth="1"/>
    <col min="12058" max="12058" width="7.5703125" style="280" bestFit="1" customWidth="1"/>
    <col min="12059" max="12288" width="11.42578125" style="280"/>
    <col min="12289" max="12289" width="0.140625" style="280" customWidth="1"/>
    <col min="12290" max="12290" width="2.7109375" style="280" customWidth="1"/>
    <col min="12291" max="12291" width="15.42578125" style="280" customWidth="1"/>
    <col min="12292" max="12292" width="1.28515625" style="280" customWidth="1"/>
    <col min="12293" max="12293" width="71.42578125" style="280" customWidth="1"/>
    <col min="12294" max="12294" width="6.5703125" style="280" bestFit="1" customWidth="1"/>
    <col min="12295" max="12296" width="6.5703125" style="280" customWidth="1"/>
    <col min="12297" max="12297" width="4" style="280" bestFit="1" customWidth="1"/>
    <col min="12298" max="12300" width="6.5703125" style="280" bestFit="1" customWidth="1"/>
    <col min="12301" max="12301" width="6.5703125" style="280" customWidth="1"/>
    <col min="12302" max="12304" width="6.5703125" style="280" bestFit="1" customWidth="1"/>
    <col min="12305" max="12306" width="3" style="280" bestFit="1" customWidth="1"/>
    <col min="12307" max="12307" width="4.140625" style="280" customWidth="1"/>
    <col min="12308" max="12309" width="4" style="280" bestFit="1" customWidth="1"/>
    <col min="12310" max="12310" width="5.5703125" style="280" bestFit="1" customWidth="1"/>
    <col min="12311" max="12311" width="0.28515625" style="280" customWidth="1"/>
    <col min="12312" max="12312" width="7.42578125" style="280" customWidth="1"/>
    <col min="12313" max="12313" width="7.5703125" style="280" customWidth="1"/>
    <col min="12314" max="12314" width="7.5703125" style="280" bestFit="1" customWidth="1"/>
    <col min="12315" max="12544" width="11.42578125" style="280"/>
    <col min="12545" max="12545" width="0.140625" style="280" customWidth="1"/>
    <col min="12546" max="12546" width="2.7109375" style="280" customWidth="1"/>
    <col min="12547" max="12547" width="15.42578125" style="280" customWidth="1"/>
    <col min="12548" max="12548" width="1.28515625" style="280" customWidth="1"/>
    <col min="12549" max="12549" width="71.42578125" style="280" customWidth="1"/>
    <col min="12550" max="12550" width="6.5703125" style="280" bestFit="1" customWidth="1"/>
    <col min="12551" max="12552" width="6.5703125" style="280" customWidth="1"/>
    <col min="12553" max="12553" width="4" style="280" bestFit="1" customWidth="1"/>
    <col min="12554" max="12556" width="6.5703125" style="280" bestFit="1" customWidth="1"/>
    <col min="12557" max="12557" width="6.5703125" style="280" customWidth="1"/>
    <col min="12558" max="12560" width="6.5703125" style="280" bestFit="1" customWidth="1"/>
    <col min="12561" max="12562" width="3" style="280" bestFit="1" customWidth="1"/>
    <col min="12563" max="12563" width="4.140625" style="280" customWidth="1"/>
    <col min="12564" max="12565" width="4" style="280" bestFit="1" customWidth="1"/>
    <col min="12566" max="12566" width="5.5703125" style="280" bestFit="1" customWidth="1"/>
    <col min="12567" max="12567" width="0.28515625" style="280" customWidth="1"/>
    <col min="12568" max="12568" width="7.42578125" style="280" customWidth="1"/>
    <col min="12569" max="12569" width="7.5703125" style="280" customWidth="1"/>
    <col min="12570" max="12570" width="7.5703125" style="280" bestFit="1" customWidth="1"/>
    <col min="12571" max="12800" width="11.42578125" style="280"/>
    <col min="12801" max="12801" width="0.140625" style="280" customWidth="1"/>
    <col min="12802" max="12802" width="2.7109375" style="280" customWidth="1"/>
    <col min="12803" max="12803" width="15.42578125" style="280" customWidth="1"/>
    <col min="12804" max="12804" width="1.28515625" style="280" customWidth="1"/>
    <col min="12805" max="12805" width="71.42578125" style="280" customWidth="1"/>
    <col min="12806" max="12806" width="6.5703125" style="280" bestFit="1" customWidth="1"/>
    <col min="12807" max="12808" width="6.5703125" style="280" customWidth="1"/>
    <col min="12809" max="12809" width="4" style="280" bestFit="1" customWidth="1"/>
    <col min="12810" max="12812" width="6.5703125" style="280" bestFit="1" customWidth="1"/>
    <col min="12813" max="12813" width="6.5703125" style="280" customWidth="1"/>
    <col min="12814" max="12816" width="6.5703125" style="280" bestFit="1" customWidth="1"/>
    <col min="12817" max="12818" width="3" style="280" bestFit="1" customWidth="1"/>
    <col min="12819" max="12819" width="4.140625" style="280" customWidth="1"/>
    <col min="12820" max="12821" width="4" style="280" bestFit="1" customWidth="1"/>
    <col min="12822" max="12822" width="5.5703125" style="280" bestFit="1" customWidth="1"/>
    <col min="12823" max="12823" width="0.28515625" style="280" customWidth="1"/>
    <col min="12824" max="12824" width="7.42578125" style="280" customWidth="1"/>
    <col min="12825" max="12825" width="7.5703125" style="280" customWidth="1"/>
    <col min="12826" max="12826" width="7.5703125" style="280" bestFit="1" customWidth="1"/>
    <col min="12827" max="13056" width="11.42578125" style="280"/>
    <col min="13057" max="13057" width="0.140625" style="280" customWidth="1"/>
    <col min="13058" max="13058" width="2.7109375" style="280" customWidth="1"/>
    <col min="13059" max="13059" width="15.42578125" style="280" customWidth="1"/>
    <col min="13060" max="13060" width="1.28515625" style="280" customWidth="1"/>
    <col min="13061" max="13061" width="71.42578125" style="280" customWidth="1"/>
    <col min="13062" max="13062" width="6.5703125" style="280" bestFit="1" customWidth="1"/>
    <col min="13063" max="13064" width="6.5703125" style="280" customWidth="1"/>
    <col min="13065" max="13065" width="4" style="280" bestFit="1" customWidth="1"/>
    <col min="13066" max="13068" width="6.5703125" style="280" bestFit="1" customWidth="1"/>
    <col min="13069" max="13069" width="6.5703125" style="280" customWidth="1"/>
    <col min="13070" max="13072" width="6.5703125" style="280" bestFit="1" customWidth="1"/>
    <col min="13073" max="13074" width="3" style="280" bestFit="1" customWidth="1"/>
    <col min="13075" max="13075" width="4.140625" style="280" customWidth="1"/>
    <col min="13076" max="13077" width="4" style="280" bestFit="1" customWidth="1"/>
    <col min="13078" max="13078" width="5.5703125" style="280" bestFit="1" customWidth="1"/>
    <col min="13079" max="13079" width="0.28515625" style="280" customWidth="1"/>
    <col min="13080" max="13080" width="7.42578125" style="280" customWidth="1"/>
    <col min="13081" max="13081" width="7.5703125" style="280" customWidth="1"/>
    <col min="13082" max="13082" width="7.5703125" style="280" bestFit="1" customWidth="1"/>
    <col min="13083" max="13312" width="11.42578125" style="280"/>
    <col min="13313" max="13313" width="0.140625" style="280" customWidth="1"/>
    <col min="13314" max="13314" width="2.7109375" style="280" customWidth="1"/>
    <col min="13315" max="13315" width="15.42578125" style="280" customWidth="1"/>
    <col min="13316" max="13316" width="1.28515625" style="280" customWidth="1"/>
    <col min="13317" max="13317" width="71.42578125" style="280" customWidth="1"/>
    <col min="13318" max="13318" width="6.5703125" style="280" bestFit="1" customWidth="1"/>
    <col min="13319" max="13320" width="6.5703125" style="280" customWidth="1"/>
    <col min="13321" max="13321" width="4" style="280" bestFit="1" customWidth="1"/>
    <col min="13322" max="13324" width="6.5703125" style="280" bestFit="1" customWidth="1"/>
    <col min="13325" max="13325" width="6.5703125" style="280" customWidth="1"/>
    <col min="13326" max="13328" width="6.5703125" style="280" bestFit="1" customWidth="1"/>
    <col min="13329" max="13330" width="3" style="280" bestFit="1" customWidth="1"/>
    <col min="13331" max="13331" width="4.140625" style="280" customWidth="1"/>
    <col min="13332" max="13333" width="4" style="280" bestFit="1" customWidth="1"/>
    <col min="13334" max="13334" width="5.5703125" style="280" bestFit="1" customWidth="1"/>
    <col min="13335" max="13335" width="0.28515625" style="280" customWidth="1"/>
    <col min="13336" max="13336" width="7.42578125" style="280" customWidth="1"/>
    <col min="13337" max="13337" width="7.5703125" style="280" customWidth="1"/>
    <col min="13338" max="13338" width="7.5703125" style="280" bestFit="1" customWidth="1"/>
    <col min="13339" max="13568" width="11.42578125" style="280"/>
    <col min="13569" max="13569" width="0.140625" style="280" customWidth="1"/>
    <col min="13570" max="13570" width="2.7109375" style="280" customWidth="1"/>
    <col min="13571" max="13571" width="15.42578125" style="280" customWidth="1"/>
    <col min="13572" max="13572" width="1.28515625" style="280" customWidth="1"/>
    <col min="13573" max="13573" width="71.42578125" style="280" customWidth="1"/>
    <col min="13574" max="13574" width="6.5703125" style="280" bestFit="1" customWidth="1"/>
    <col min="13575" max="13576" width="6.5703125" style="280" customWidth="1"/>
    <col min="13577" max="13577" width="4" style="280" bestFit="1" customWidth="1"/>
    <col min="13578" max="13580" width="6.5703125" style="280" bestFit="1" customWidth="1"/>
    <col min="13581" max="13581" width="6.5703125" style="280" customWidth="1"/>
    <col min="13582" max="13584" width="6.5703125" style="280" bestFit="1" customWidth="1"/>
    <col min="13585" max="13586" width="3" style="280" bestFit="1" customWidth="1"/>
    <col min="13587" max="13587" width="4.140625" style="280" customWidth="1"/>
    <col min="13588" max="13589" width="4" style="280" bestFit="1" customWidth="1"/>
    <col min="13590" max="13590" width="5.5703125" style="280" bestFit="1" customWidth="1"/>
    <col min="13591" max="13591" width="0.28515625" style="280" customWidth="1"/>
    <col min="13592" max="13592" width="7.42578125" style="280" customWidth="1"/>
    <col min="13593" max="13593" width="7.5703125" style="280" customWidth="1"/>
    <col min="13594" max="13594" width="7.5703125" style="280" bestFit="1" customWidth="1"/>
    <col min="13595" max="13824" width="11.42578125" style="280"/>
    <col min="13825" max="13825" width="0.140625" style="280" customWidth="1"/>
    <col min="13826" max="13826" width="2.7109375" style="280" customWidth="1"/>
    <col min="13827" max="13827" width="15.42578125" style="280" customWidth="1"/>
    <col min="13828" max="13828" width="1.28515625" style="280" customWidth="1"/>
    <col min="13829" max="13829" width="71.42578125" style="280" customWidth="1"/>
    <col min="13830" max="13830" width="6.5703125" style="280" bestFit="1" customWidth="1"/>
    <col min="13831" max="13832" width="6.5703125" style="280" customWidth="1"/>
    <col min="13833" max="13833" width="4" style="280" bestFit="1" customWidth="1"/>
    <col min="13834" max="13836" width="6.5703125" style="280" bestFit="1" customWidth="1"/>
    <col min="13837" max="13837" width="6.5703125" style="280" customWidth="1"/>
    <col min="13838" max="13840" width="6.5703125" style="280" bestFit="1" customWidth="1"/>
    <col min="13841" max="13842" width="3" style="280" bestFit="1" customWidth="1"/>
    <col min="13843" max="13843" width="4.140625" style="280" customWidth="1"/>
    <col min="13844" max="13845" width="4" style="280" bestFit="1" customWidth="1"/>
    <col min="13846" max="13846" width="5.5703125" style="280" bestFit="1" customWidth="1"/>
    <col min="13847" max="13847" width="0.28515625" style="280" customWidth="1"/>
    <col min="13848" max="13848" width="7.42578125" style="280" customWidth="1"/>
    <col min="13849" max="13849" width="7.5703125" style="280" customWidth="1"/>
    <col min="13850" max="13850" width="7.5703125" style="280" bestFit="1" customWidth="1"/>
    <col min="13851" max="14080" width="11.42578125" style="280"/>
    <col min="14081" max="14081" width="0.140625" style="280" customWidth="1"/>
    <col min="14082" max="14082" width="2.7109375" style="280" customWidth="1"/>
    <col min="14083" max="14083" width="15.42578125" style="280" customWidth="1"/>
    <col min="14084" max="14084" width="1.28515625" style="280" customWidth="1"/>
    <col min="14085" max="14085" width="71.42578125" style="280" customWidth="1"/>
    <col min="14086" max="14086" width="6.5703125" style="280" bestFit="1" customWidth="1"/>
    <col min="14087" max="14088" width="6.5703125" style="280" customWidth="1"/>
    <col min="14089" max="14089" width="4" style="280" bestFit="1" customWidth="1"/>
    <col min="14090" max="14092" width="6.5703125" style="280" bestFit="1" customWidth="1"/>
    <col min="14093" max="14093" width="6.5703125" style="280" customWidth="1"/>
    <col min="14094" max="14096" width="6.5703125" style="280" bestFit="1" customWidth="1"/>
    <col min="14097" max="14098" width="3" style="280" bestFit="1" customWidth="1"/>
    <col min="14099" max="14099" width="4.140625" style="280" customWidth="1"/>
    <col min="14100" max="14101" width="4" style="280" bestFit="1" customWidth="1"/>
    <col min="14102" max="14102" width="5.5703125" style="280" bestFit="1" customWidth="1"/>
    <col min="14103" max="14103" width="0.28515625" style="280" customWidth="1"/>
    <col min="14104" max="14104" width="7.42578125" style="280" customWidth="1"/>
    <col min="14105" max="14105" width="7.5703125" style="280" customWidth="1"/>
    <col min="14106" max="14106" width="7.5703125" style="280" bestFit="1" customWidth="1"/>
    <col min="14107" max="14336" width="11.42578125" style="280"/>
    <col min="14337" max="14337" width="0.140625" style="280" customWidth="1"/>
    <col min="14338" max="14338" width="2.7109375" style="280" customWidth="1"/>
    <col min="14339" max="14339" width="15.42578125" style="280" customWidth="1"/>
    <col min="14340" max="14340" width="1.28515625" style="280" customWidth="1"/>
    <col min="14341" max="14341" width="71.42578125" style="280" customWidth="1"/>
    <col min="14342" max="14342" width="6.5703125" style="280" bestFit="1" customWidth="1"/>
    <col min="14343" max="14344" width="6.5703125" style="280" customWidth="1"/>
    <col min="14345" max="14345" width="4" style="280" bestFit="1" customWidth="1"/>
    <col min="14346" max="14348" width="6.5703125" style="280" bestFit="1" customWidth="1"/>
    <col min="14349" max="14349" width="6.5703125" style="280" customWidth="1"/>
    <col min="14350" max="14352" width="6.5703125" style="280" bestFit="1" customWidth="1"/>
    <col min="14353" max="14354" width="3" style="280" bestFit="1" customWidth="1"/>
    <col min="14355" max="14355" width="4.140625" style="280" customWidth="1"/>
    <col min="14356" max="14357" width="4" style="280" bestFit="1" customWidth="1"/>
    <col min="14358" max="14358" width="5.5703125" style="280" bestFit="1" customWidth="1"/>
    <col min="14359" max="14359" width="0.28515625" style="280" customWidth="1"/>
    <col min="14360" max="14360" width="7.42578125" style="280" customWidth="1"/>
    <col min="14361" max="14361" width="7.5703125" style="280" customWidth="1"/>
    <col min="14362" max="14362" width="7.5703125" style="280" bestFit="1" customWidth="1"/>
    <col min="14363" max="14592" width="11.42578125" style="280"/>
    <col min="14593" max="14593" width="0.140625" style="280" customWidth="1"/>
    <col min="14594" max="14594" width="2.7109375" style="280" customWidth="1"/>
    <col min="14595" max="14595" width="15.42578125" style="280" customWidth="1"/>
    <col min="14596" max="14596" width="1.28515625" style="280" customWidth="1"/>
    <col min="14597" max="14597" width="71.42578125" style="280" customWidth="1"/>
    <col min="14598" max="14598" width="6.5703125" style="280" bestFit="1" customWidth="1"/>
    <col min="14599" max="14600" width="6.5703125" style="280" customWidth="1"/>
    <col min="14601" max="14601" width="4" style="280" bestFit="1" customWidth="1"/>
    <col min="14602" max="14604" width="6.5703125" style="280" bestFit="1" customWidth="1"/>
    <col min="14605" max="14605" width="6.5703125" style="280" customWidth="1"/>
    <col min="14606" max="14608" width="6.5703125" style="280" bestFit="1" customWidth="1"/>
    <col min="14609" max="14610" width="3" style="280" bestFit="1" customWidth="1"/>
    <col min="14611" max="14611" width="4.140625" style="280" customWidth="1"/>
    <col min="14612" max="14613" width="4" style="280" bestFit="1" customWidth="1"/>
    <col min="14614" max="14614" width="5.5703125" style="280" bestFit="1" customWidth="1"/>
    <col min="14615" max="14615" width="0.28515625" style="280" customWidth="1"/>
    <col min="14616" max="14616" width="7.42578125" style="280" customWidth="1"/>
    <col min="14617" max="14617" width="7.5703125" style="280" customWidth="1"/>
    <col min="14618" max="14618" width="7.5703125" style="280" bestFit="1" customWidth="1"/>
    <col min="14619" max="14848" width="11.42578125" style="280"/>
    <col min="14849" max="14849" width="0.140625" style="280" customWidth="1"/>
    <col min="14850" max="14850" width="2.7109375" style="280" customWidth="1"/>
    <col min="14851" max="14851" width="15.42578125" style="280" customWidth="1"/>
    <col min="14852" max="14852" width="1.28515625" style="280" customWidth="1"/>
    <col min="14853" max="14853" width="71.42578125" style="280" customWidth="1"/>
    <col min="14854" max="14854" width="6.5703125" style="280" bestFit="1" customWidth="1"/>
    <col min="14855" max="14856" width="6.5703125" style="280" customWidth="1"/>
    <col min="14857" max="14857" width="4" style="280" bestFit="1" customWidth="1"/>
    <col min="14858" max="14860" width="6.5703125" style="280" bestFit="1" customWidth="1"/>
    <col min="14861" max="14861" width="6.5703125" style="280" customWidth="1"/>
    <col min="14862" max="14864" width="6.5703125" style="280" bestFit="1" customWidth="1"/>
    <col min="14865" max="14866" width="3" style="280" bestFit="1" customWidth="1"/>
    <col min="14867" max="14867" width="4.140625" style="280" customWidth="1"/>
    <col min="14868" max="14869" width="4" style="280" bestFit="1" customWidth="1"/>
    <col min="14870" max="14870" width="5.5703125" style="280" bestFit="1" customWidth="1"/>
    <col min="14871" max="14871" width="0.28515625" style="280" customWidth="1"/>
    <col min="14872" max="14872" width="7.42578125" style="280" customWidth="1"/>
    <col min="14873" max="14873" width="7.5703125" style="280" customWidth="1"/>
    <col min="14874" max="14874" width="7.5703125" style="280" bestFit="1" customWidth="1"/>
    <col min="14875" max="15104" width="11.42578125" style="280"/>
    <col min="15105" max="15105" width="0.140625" style="280" customWidth="1"/>
    <col min="15106" max="15106" width="2.7109375" style="280" customWidth="1"/>
    <col min="15107" max="15107" width="15.42578125" style="280" customWidth="1"/>
    <col min="15108" max="15108" width="1.28515625" style="280" customWidth="1"/>
    <col min="15109" max="15109" width="71.42578125" style="280" customWidth="1"/>
    <col min="15110" max="15110" width="6.5703125" style="280" bestFit="1" customWidth="1"/>
    <col min="15111" max="15112" width="6.5703125" style="280" customWidth="1"/>
    <col min="15113" max="15113" width="4" style="280" bestFit="1" customWidth="1"/>
    <col min="15114" max="15116" width="6.5703125" style="280" bestFit="1" customWidth="1"/>
    <col min="15117" max="15117" width="6.5703125" style="280" customWidth="1"/>
    <col min="15118" max="15120" width="6.5703125" style="280" bestFit="1" customWidth="1"/>
    <col min="15121" max="15122" width="3" style="280" bestFit="1" customWidth="1"/>
    <col min="15123" max="15123" width="4.140625" style="280" customWidth="1"/>
    <col min="15124" max="15125" width="4" style="280" bestFit="1" customWidth="1"/>
    <col min="15126" max="15126" width="5.5703125" style="280" bestFit="1" customWidth="1"/>
    <col min="15127" max="15127" width="0.28515625" style="280" customWidth="1"/>
    <col min="15128" max="15128" width="7.42578125" style="280" customWidth="1"/>
    <col min="15129" max="15129" width="7.5703125" style="280" customWidth="1"/>
    <col min="15130" max="15130" width="7.5703125" style="280" bestFit="1" customWidth="1"/>
    <col min="15131" max="15360" width="11.42578125" style="280"/>
    <col min="15361" max="15361" width="0.140625" style="280" customWidth="1"/>
    <col min="15362" max="15362" width="2.7109375" style="280" customWidth="1"/>
    <col min="15363" max="15363" width="15.42578125" style="280" customWidth="1"/>
    <col min="15364" max="15364" width="1.28515625" style="280" customWidth="1"/>
    <col min="15365" max="15365" width="71.42578125" style="280" customWidth="1"/>
    <col min="15366" max="15366" width="6.5703125" style="280" bestFit="1" customWidth="1"/>
    <col min="15367" max="15368" width="6.5703125" style="280" customWidth="1"/>
    <col min="15369" max="15369" width="4" style="280" bestFit="1" customWidth="1"/>
    <col min="15370" max="15372" width="6.5703125" style="280" bestFit="1" customWidth="1"/>
    <col min="15373" max="15373" width="6.5703125" style="280" customWidth="1"/>
    <col min="15374" max="15376" width="6.5703125" style="280" bestFit="1" customWidth="1"/>
    <col min="15377" max="15378" width="3" style="280" bestFit="1" customWidth="1"/>
    <col min="15379" max="15379" width="4.140625" style="280" customWidth="1"/>
    <col min="15380" max="15381" width="4" style="280" bestFit="1" customWidth="1"/>
    <col min="15382" max="15382" width="5.5703125" style="280" bestFit="1" customWidth="1"/>
    <col min="15383" max="15383" width="0.28515625" style="280" customWidth="1"/>
    <col min="15384" max="15384" width="7.42578125" style="280" customWidth="1"/>
    <col min="15385" max="15385" width="7.5703125" style="280" customWidth="1"/>
    <col min="15386" max="15386" width="7.5703125" style="280" bestFit="1" customWidth="1"/>
    <col min="15387" max="15616" width="11.42578125" style="280"/>
    <col min="15617" max="15617" width="0.140625" style="280" customWidth="1"/>
    <col min="15618" max="15618" width="2.7109375" style="280" customWidth="1"/>
    <col min="15619" max="15619" width="15.42578125" style="280" customWidth="1"/>
    <col min="15620" max="15620" width="1.28515625" style="280" customWidth="1"/>
    <col min="15621" max="15621" width="71.42578125" style="280" customWidth="1"/>
    <col min="15622" max="15622" width="6.5703125" style="280" bestFit="1" customWidth="1"/>
    <col min="15623" max="15624" width="6.5703125" style="280" customWidth="1"/>
    <col min="15625" max="15625" width="4" style="280" bestFit="1" customWidth="1"/>
    <col min="15626" max="15628" width="6.5703125" style="280" bestFit="1" customWidth="1"/>
    <col min="15629" max="15629" width="6.5703125" style="280" customWidth="1"/>
    <col min="15630" max="15632" width="6.5703125" style="280" bestFit="1" customWidth="1"/>
    <col min="15633" max="15634" width="3" style="280" bestFit="1" customWidth="1"/>
    <col min="15635" max="15635" width="4.140625" style="280" customWidth="1"/>
    <col min="15636" max="15637" width="4" style="280" bestFit="1" customWidth="1"/>
    <col min="15638" max="15638" width="5.5703125" style="280" bestFit="1" customWidth="1"/>
    <col min="15639" max="15639" width="0.28515625" style="280" customWidth="1"/>
    <col min="15640" max="15640" width="7.42578125" style="280" customWidth="1"/>
    <col min="15641" max="15641" width="7.5703125" style="280" customWidth="1"/>
    <col min="15642" max="15642" width="7.5703125" style="280" bestFit="1" customWidth="1"/>
    <col min="15643" max="15872" width="11.42578125" style="280"/>
    <col min="15873" max="15873" width="0.140625" style="280" customWidth="1"/>
    <col min="15874" max="15874" width="2.7109375" style="280" customWidth="1"/>
    <col min="15875" max="15875" width="15.42578125" style="280" customWidth="1"/>
    <col min="15876" max="15876" width="1.28515625" style="280" customWidth="1"/>
    <col min="15877" max="15877" width="71.42578125" style="280" customWidth="1"/>
    <col min="15878" max="15878" width="6.5703125" style="280" bestFit="1" customWidth="1"/>
    <col min="15879" max="15880" width="6.5703125" style="280" customWidth="1"/>
    <col min="15881" max="15881" width="4" style="280" bestFit="1" customWidth="1"/>
    <col min="15882" max="15884" width="6.5703125" style="280" bestFit="1" customWidth="1"/>
    <col min="15885" max="15885" width="6.5703125" style="280" customWidth="1"/>
    <col min="15886" max="15888" width="6.5703125" style="280" bestFit="1" customWidth="1"/>
    <col min="15889" max="15890" width="3" style="280" bestFit="1" customWidth="1"/>
    <col min="15891" max="15891" width="4.140625" style="280" customWidth="1"/>
    <col min="15892" max="15893" width="4" style="280" bestFit="1" customWidth="1"/>
    <col min="15894" max="15894" width="5.5703125" style="280" bestFit="1" customWidth="1"/>
    <col min="15895" max="15895" width="0.28515625" style="280" customWidth="1"/>
    <col min="15896" max="15896" width="7.42578125" style="280" customWidth="1"/>
    <col min="15897" max="15897" width="7.5703125" style="280" customWidth="1"/>
    <col min="15898" max="15898" width="7.5703125" style="280" bestFit="1" customWidth="1"/>
    <col min="15899" max="16128" width="11.42578125" style="280"/>
    <col min="16129" max="16129" width="0.140625" style="280" customWidth="1"/>
    <col min="16130" max="16130" width="2.7109375" style="280" customWidth="1"/>
    <col min="16131" max="16131" width="15.42578125" style="280" customWidth="1"/>
    <col min="16132" max="16132" width="1.28515625" style="280" customWidth="1"/>
    <col min="16133" max="16133" width="71.42578125" style="280" customWidth="1"/>
    <col min="16134" max="16134" width="6.5703125" style="280" bestFit="1" customWidth="1"/>
    <col min="16135" max="16136" width="6.5703125" style="280" customWidth="1"/>
    <col min="16137" max="16137" width="4" style="280" bestFit="1" customWidth="1"/>
    <col min="16138" max="16140" width="6.5703125" style="280" bestFit="1" customWidth="1"/>
    <col min="16141" max="16141" width="6.5703125" style="280" customWidth="1"/>
    <col min="16142" max="16144" width="6.5703125" style="280" bestFit="1" customWidth="1"/>
    <col min="16145" max="16146" width="3" style="280" bestFit="1" customWidth="1"/>
    <col min="16147" max="16147" width="4.140625" style="280" customWidth="1"/>
    <col min="16148" max="16149" width="4" style="280" bestFit="1" customWidth="1"/>
    <col min="16150" max="16150" width="5.5703125" style="280" bestFit="1" customWidth="1"/>
    <col min="16151" max="16151" width="0.28515625" style="280" customWidth="1"/>
    <col min="16152" max="16152" width="7.42578125" style="280" customWidth="1"/>
    <col min="16153" max="16153" width="7.5703125" style="280" customWidth="1"/>
    <col min="16154" max="16154" width="7.5703125" style="280" bestFit="1" customWidth="1"/>
    <col min="16155" max="16384" width="11.42578125" style="280"/>
  </cols>
  <sheetData>
    <row r="1" spans="3:5" ht="0.75" customHeight="1"/>
    <row r="2" spans="3:5" ht="21" customHeight="1">
      <c r="E2" s="565" t="s">
        <v>50</v>
      </c>
    </row>
    <row r="3" spans="3:5" ht="15" customHeight="1">
      <c r="E3" s="565" t="s">
        <v>176</v>
      </c>
    </row>
    <row r="4" spans="3:5" ht="20.25" customHeight="1">
      <c r="C4" s="6" t="str">
        <f>Indice!C4</f>
        <v>Producción de energía eléctrica</v>
      </c>
    </row>
    <row r="5" spans="3:5" ht="12.75" customHeight="1"/>
    <row r="6" spans="3:5" ht="13.5" customHeight="1"/>
    <row r="7" spans="3:5" ht="12.75" customHeight="1">
      <c r="C7" s="1125" t="s">
        <v>647</v>
      </c>
      <c r="E7" s="817"/>
    </row>
    <row r="8" spans="3:5" ht="12.75" customHeight="1">
      <c r="C8" s="1125"/>
      <c r="E8" s="817"/>
    </row>
    <row r="9" spans="3:5" ht="12.75" customHeight="1">
      <c r="C9" s="1125"/>
      <c r="E9" s="817"/>
    </row>
    <row r="10" spans="3:5" ht="12.75" customHeight="1">
      <c r="C10" s="494" t="s">
        <v>1</v>
      </c>
      <c r="E10" s="817"/>
    </row>
    <row r="11" spans="3:5" ht="12.75" customHeight="1">
      <c r="C11" s="1056"/>
      <c r="E11" s="817"/>
    </row>
    <row r="12" spans="3:5" ht="12.75" customHeight="1">
      <c r="E12" s="817"/>
    </row>
    <row r="13" spans="3:5" ht="12.75" customHeight="1">
      <c r="E13" s="817"/>
    </row>
    <row r="14" spans="3:5" ht="12.75" customHeight="1">
      <c r="E14" s="817"/>
    </row>
    <row r="15" spans="3:5" ht="12.75" customHeight="1">
      <c r="C15" s="14"/>
      <c r="E15" s="817"/>
    </row>
    <row r="16" spans="3:5" ht="12.75" customHeight="1">
      <c r="C16" s="26"/>
      <c r="E16" s="817"/>
    </row>
    <row r="17" spans="5:5" ht="12.75" customHeight="1">
      <c r="E17" s="817"/>
    </row>
    <row r="18" spans="5:5" ht="12.75" customHeight="1">
      <c r="E18" s="817"/>
    </row>
    <row r="19" spans="5:5" ht="12.75" customHeight="1">
      <c r="E19" s="817"/>
    </row>
    <row r="20" spans="5:5" ht="12.75" customHeight="1">
      <c r="E20" s="817"/>
    </row>
    <row r="21" spans="5:5" ht="12.75" customHeight="1">
      <c r="E21" s="817"/>
    </row>
    <row r="22" spans="5:5" ht="12.75" customHeight="1">
      <c r="E22" s="817"/>
    </row>
    <row r="23" spans="5:5" ht="12.75" customHeight="1">
      <c r="E23" s="817"/>
    </row>
    <row r="24" spans="5:5" ht="12.75" customHeight="1">
      <c r="E24" s="698"/>
    </row>
    <row r="25" spans="5:5" ht="12.75" customHeight="1"/>
    <row r="26" spans="5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C1:N26"/>
  <sheetViews>
    <sheetView showGridLines="0" showRowColHeaders="0" showOutlineSymbols="0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257" max="257" width="0.140625" customWidth="1"/>
    <col min="258" max="258" width="2.7109375" customWidth="1"/>
    <col min="259" max="259" width="15.42578125" customWidth="1"/>
    <col min="260" max="260" width="1.28515625" customWidth="1"/>
    <col min="261" max="261" width="71.42578125" customWidth="1"/>
    <col min="513" max="513" width="0.140625" customWidth="1"/>
    <col min="514" max="514" width="2.7109375" customWidth="1"/>
    <col min="515" max="515" width="15.42578125" customWidth="1"/>
    <col min="516" max="516" width="1.28515625" customWidth="1"/>
    <col min="517" max="517" width="71.42578125" customWidth="1"/>
    <col min="769" max="769" width="0.140625" customWidth="1"/>
    <col min="770" max="770" width="2.7109375" customWidth="1"/>
    <col min="771" max="771" width="15.42578125" customWidth="1"/>
    <col min="772" max="772" width="1.28515625" customWidth="1"/>
    <col min="773" max="773" width="71.42578125" customWidth="1"/>
    <col min="1025" max="1025" width="0.140625" customWidth="1"/>
    <col min="1026" max="1026" width="2.7109375" customWidth="1"/>
    <col min="1027" max="1027" width="15.42578125" customWidth="1"/>
    <col min="1028" max="1028" width="1.28515625" customWidth="1"/>
    <col min="1029" max="1029" width="71.42578125" customWidth="1"/>
    <col min="1281" max="1281" width="0.140625" customWidth="1"/>
    <col min="1282" max="1282" width="2.7109375" customWidth="1"/>
    <col min="1283" max="1283" width="15.42578125" customWidth="1"/>
    <col min="1284" max="1284" width="1.28515625" customWidth="1"/>
    <col min="1285" max="1285" width="71.42578125" customWidth="1"/>
    <col min="1537" max="1537" width="0.140625" customWidth="1"/>
    <col min="1538" max="1538" width="2.7109375" customWidth="1"/>
    <col min="1539" max="1539" width="15.42578125" customWidth="1"/>
    <col min="1540" max="1540" width="1.28515625" customWidth="1"/>
    <col min="1541" max="1541" width="71.42578125" customWidth="1"/>
    <col min="1793" max="1793" width="0.140625" customWidth="1"/>
    <col min="1794" max="1794" width="2.7109375" customWidth="1"/>
    <col min="1795" max="1795" width="15.42578125" customWidth="1"/>
    <col min="1796" max="1796" width="1.28515625" customWidth="1"/>
    <col min="1797" max="1797" width="71.42578125" customWidth="1"/>
    <col min="2049" max="2049" width="0.140625" customWidth="1"/>
    <col min="2050" max="2050" width="2.7109375" customWidth="1"/>
    <col min="2051" max="2051" width="15.42578125" customWidth="1"/>
    <col min="2052" max="2052" width="1.28515625" customWidth="1"/>
    <col min="2053" max="2053" width="71.42578125" customWidth="1"/>
    <col min="2305" max="2305" width="0.140625" customWidth="1"/>
    <col min="2306" max="2306" width="2.7109375" customWidth="1"/>
    <col min="2307" max="2307" width="15.42578125" customWidth="1"/>
    <col min="2308" max="2308" width="1.28515625" customWidth="1"/>
    <col min="2309" max="2309" width="71.42578125" customWidth="1"/>
    <col min="2561" max="2561" width="0.140625" customWidth="1"/>
    <col min="2562" max="2562" width="2.7109375" customWidth="1"/>
    <col min="2563" max="2563" width="15.42578125" customWidth="1"/>
    <col min="2564" max="2564" width="1.28515625" customWidth="1"/>
    <col min="2565" max="2565" width="71.42578125" customWidth="1"/>
    <col min="2817" max="2817" width="0.140625" customWidth="1"/>
    <col min="2818" max="2818" width="2.7109375" customWidth="1"/>
    <col min="2819" max="2819" width="15.42578125" customWidth="1"/>
    <col min="2820" max="2820" width="1.28515625" customWidth="1"/>
    <col min="2821" max="2821" width="71.42578125" customWidth="1"/>
    <col min="3073" max="3073" width="0.140625" customWidth="1"/>
    <col min="3074" max="3074" width="2.7109375" customWidth="1"/>
    <col min="3075" max="3075" width="15.42578125" customWidth="1"/>
    <col min="3076" max="3076" width="1.28515625" customWidth="1"/>
    <col min="3077" max="3077" width="71.42578125" customWidth="1"/>
    <col min="3329" max="3329" width="0.140625" customWidth="1"/>
    <col min="3330" max="3330" width="2.7109375" customWidth="1"/>
    <col min="3331" max="3331" width="15.42578125" customWidth="1"/>
    <col min="3332" max="3332" width="1.28515625" customWidth="1"/>
    <col min="3333" max="3333" width="71.42578125" customWidth="1"/>
    <col min="3585" max="3585" width="0.140625" customWidth="1"/>
    <col min="3586" max="3586" width="2.7109375" customWidth="1"/>
    <col min="3587" max="3587" width="15.42578125" customWidth="1"/>
    <col min="3588" max="3588" width="1.28515625" customWidth="1"/>
    <col min="3589" max="3589" width="71.42578125" customWidth="1"/>
    <col min="3841" max="3841" width="0.140625" customWidth="1"/>
    <col min="3842" max="3842" width="2.7109375" customWidth="1"/>
    <col min="3843" max="3843" width="15.42578125" customWidth="1"/>
    <col min="3844" max="3844" width="1.28515625" customWidth="1"/>
    <col min="3845" max="3845" width="71.42578125" customWidth="1"/>
    <col min="4097" max="4097" width="0.140625" customWidth="1"/>
    <col min="4098" max="4098" width="2.7109375" customWidth="1"/>
    <col min="4099" max="4099" width="15.42578125" customWidth="1"/>
    <col min="4100" max="4100" width="1.28515625" customWidth="1"/>
    <col min="4101" max="4101" width="71.42578125" customWidth="1"/>
    <col min="4353" max="4353" width="0.140625" customWidth="1"/>
    <col min="4354" max="4354" width="2.7109375" customWidth="1"/>
    <col min="4355" max="4355" width="15.42578125" customWidth="1"/>
    <col min="4356" max="4356" width="1.28515625" customWidth="1"/>
    <col min="4357" max="4357" width="71.42578125" customWidth="1"/>
    <col min="4609" max="4609" width="0.140625" customWidth="1"/>
    <col min="4610" max="4610" width="2.7109375" customWidth="1"/>
    <col min="4611" max="4611" width="15.42578125" customWidth="1"/>
    <col min="4612" max="4612" width="1.28515625" customWidth="1"/>
    <col min="4613" max="4613" width="71.42578125" customWidth="1"/>
    <col min="4865" max="4865" width="0.140625" customWidth="1"/>
    <col min="4866" max="4866" width="2.7109375" customWidth="1"/>
    <col min="4867" max="4867" width="15.42578125" customWidth="1"/>
    <col min="4868" max="4868" width="1.28515625" customWidth="1"/>
    <col min="4869" max="4869" width="71.42578125" customWidth="1"/>
    <col min="5121" max="5121" width="0.140625" customWidth="1"/>
    <col min="5122" max="5122" width="2.7109375" customWidth="1"/>
    <col min="5123" max="5123" width="15.42578125" customWidth="1"/>
    <col min="5124" max="5124" width="1.28515625" customWidth="1"/>
    <col min="5125" max="5125" width="71.42578125" customWidth="1"/>
    <col min="5377" max="5377" width="0.140625" customWidth="1"/>
    <col min="5378" max="5378" width="2.7109375" customWidth="1"/>
    <col min="5379" max="5379" width="15.42578125" customWidth="1"/>
    <col min="5380" max="5380" width="1.28515625" customWidth="1"/>
    <col min="5381" max="5381" width="71.42578125" customWidth="1"/>
    <col min="5633" max="5633" width="0.140625" customWidth="1"/>
    <col min="5634" max="5634" width="2.7109375" customWidth="1"/>
    <col min="5635" max="5635" width="15.42578125" customWidth="1"/>
    <col min="5636" max="5636" width="1.28515625" customWidth="1"/>
    <col min="5637" max="5637" width="71.42578125" customWidth="1"/>
    <col min="5889" max="5889" width="0.140625" customWidth="1"/>
    <col min="5890" max="5890" width="2.7109375" customWidth="1"/>
    <col min="5891" max="5891" width="15.42578125" customWidth="1"/>
    <col min="5892" max="5892" width="1.28515625" customWidth="1"/>
    <col min="5893" max="5893" width="71.42578125" customWidth="1"/>
    <col min="6145" max="6145" width="0.140625" customWidth="1"/>
    <col min="6146" max="6146" width="2.7109375" customWidth="1"/>
    <col min="6147" max="6147" width="15.42578125" customWidth="1"/>
    <col min="6148" max="6148" width="1.28515625" customWidth="1"/>
    <col min="6149" max="6149" width="71.42578125" customWidth="1"/>
    <col min="6401" max="6401" width="0.140625" customWidth="1"/>
    <col min="6402" max="6402" width="2.7109375" customWidth="1"/>
    <col min="6403" max="6403" width="15.42578125" customWidth="1"/>
    <col min="6404" max="6404" width="1.28515625" customWidth="1"/>
    <col min="6405" max="6405" width="71.42578125" customWidth="1"/>
    <col min="6657" max="6657" width="0.140625" customWidth="1"/>
    <col min="6658" max="6658" width="2.7109375" customWidth="1"/>
    <col min="6659" max="6659" width="15.42578125" customWidth="1"/>
    <col min="6660" max="6660" width="1.28515625" customWidth="1"/>
    <col min="6661" max="6661" width="71.42578125" customWidth="1"/>
    <col min="6913" max="6913" width="0.140625" customWidth="1"/>
    <col min="6914" max="6914" width="2.7109375" customWidth="1"/>
    <col min="6915" max="6915" width="15.42578125" customWidth="1"/>
    <col min="6916" max="6916" width="1.28515625" customWidth="1"/>
    <col min="6917" max="6917" width="71.42578125" customWidth="1"/>
    <col min="7169" max="7169" width="0.140625" customWidth="1"/>
    <col min="7170" max="7170" width="2.7109375" customWidth="1"/>
    <col min="7171" max="7171" width="15.42578125" customWidth="1"/>
    <col min="7172" max="7172" width="1.28515625" customWidth="1"/>
    <col min="7173" max="7173" width="71.42578125" customWidth="1"/>
    <col min="7425" max="7425" width="0.140625" customWidth="1"/>
    <col min="7426" max="7426" width="2.7109375" customWidth="1"/>
    <col min="7427" max="7427" width="15.42578125" customWidth="1"/>
    <col min="7428" max="7428" width="1.28515625" customWidth="1"/>
    <col min="7429" max="7429" width="71.42578125" customWidth="1"/>
    <col min="7681" max="7681" width="0.140625" customWidth="1"/>
    <col min="7682" max="7682" width="2.7109375" customWidth="1"/>
    <col min="7683" max="7683" width="15.42578125" customWidth="1"/>
    <col min="7684" max="7684" width="1.28515625" customWidth="1"/>
    <col min="7685" max="7685" width="71.42578125" customWidth="1"/>
    <col min="7937" max="7937" width="0.140625" customWidth="1"/>
    <col min="7938" max="7938" width="2.7109375" customWidth="1"/>
    <col min="7939" max="7939" width="15.42578125" customWidth="1"/>
    <col min="7940" max="7940" width="1.28515625" customWidth="1"/>
    <col min="7941" max="7941" width="71.42578125" customWidth="1"/>
    <col min="8193" max="8193" width="0.140625" customWidth="1"/>
    <col min="8194" max="8194" width="2.7109375" customWidth="1"/>
    <col min="8195" max="8195" width="15.42578125" customWidth="1"/>
    <col min="8196" max="8196" width="1.28515625" customWidth="1"/>
    <col min="8197" max="8197" width="71.42578125" customWidth="1"/>
    <col min="8449" max="8449" width="0.140625" customWidth="1"/>
    <col min="8450" max="8450" width="2.7109375" customWidth="1"/>
    <col min="8451" max="8451" width="15.42578125" customWidth="1"/>
    <col min="8452" max="8452" width="1.28515625" customWidth="1"/>
    <col min="8453" max="8453" width="71.42578125" customWidth="1"/>
    <col min="8705" max="8705" width="0.140625" customWidth="1"/>
    <col min="8706" max="8706" width="2.7109375" customWidth="1"/>
    <col min="8707" max="8707" width="15.42578125" customWidth="1"/>
    <col min="8708" max="8708" width="1.28515625" customWidth="1"/>
    <col min="8709" max="8709" width="71.42578125" customWidth="1"/>
    <col min="8961" max="8961" width="0.140625" customWidth="1"/>
    <col min="8962" max="8962" width="2.7109375" customWidth="1"/>
    <col min="8963" max="8963" width="15.42578125" customWidth="1"/>
    <col min="8964" max="8964" width="1.28515625" customWidth="1"/>
    <col min="8965" max="8965" width="71.42578125" customWidth="1"/>
    <col min="9217" max="9217" width="0.140625" customWidth="1"/>
    <col min="9218" max="9218" width="2.7109375" customWidth="1"/>
    <col min="9219" max="9219" width="15.42578125" customWidth="1"/>
    <col min="9220" max="9220" width="1.28515625" customWidth="1"/>
    <col min="9221" max="9221" width="71.42578125" customWidth="1"/>
    <col min="9473" max="9473" width="0.140625" customWidth="1"/>
    <col min="9474" max="9474" width="2.7109375" customWidth="1"/>
    <col min="9475" max="9475" width="15.42578125" customWidth="1"/>
    <col min="9476" max="9476" width="1.28515625" customWidth="1"/>
    <col min="9477" max="9477" width="71.42578125" customWidth="1"/>
    <col min="9729" max="9729" width="0.140625" customWidth="1"/>
    <col min="9730" max="9730" width="2.7109375" customWidth="1"/>
    <col min="9731" max="9731" width="15.42578125" customWidth="1"/>
    <col min="9732" max="9732" width="1.28515625" customWidth="1"/>
    <col min="9733" max="9733" width="71.42578125" customWidth="1"/>
    <col min="9985" max="9985" width="0.140625" customWidth="1"/>
    <col min="9986" max="9986" width="2.7109375" customWidth="1"/>
    <col min="9987" max="9987" width="15.42578125" customWidth="1"/>
    <col min="9988" max="9988" width="1.28515625" customWidth="1"/>
    <col min="9989" max="9989" width="71.42578125" customWidth="1"/>
    <col min="10241" max="10241" width="0.140625" customWidth="1"/>
    <col min="10242" max="10242" width="2.7109375" customWidth="1"/>
    <col min="10243" max="10243" width="15.42578125" customWidth="1"/>
    <col min="10244" max="10244" width="1.28515625" customWidth="1"/>
    <col min="10245" max="10245" width="71.42578125" customWidth="1"/>
    <col min="10497" max="10497" width="0.140625" customWidth="1"/>
    <col min="10498" max="10498" width="2.7109375" customWidth="1"/>
    <col min="10499" max="10499" width="15.42578125" customWidth="1"/>
    <col min="10500" max="10500" width="1.28515625" customWidth="1"/>
    <col min="10501" max="10501" width="71.42578125" customWidth="1"/>
    <col min="10753" max="10753" width="0.140625" customWidth="1"/>
    <col min="10754" max="10754" width="2.7109375" customWidth="1"/>
    <col min="10755" max="10755" width="15.42578125" customWidth="1"/>
    <col min="10756" max="10756" width="1.28515625" customWidth="1"/>
    <col min="10757" max="10757" width="71.42578125" customWidth="1"/>
    <col min="11009" max="11009" width="0.140625" customWidth="1"/>
    <col min="11010" max="11010" width="2.7109375" customWidth="1"/>
    <col min="11011" max="11011" width="15.42578125" customWidth="1"/>
    <col min="11012" max="11012" width="1.28515625" customWidth="1"/>
    <col min="11013" max="11013" width="71.42578125" customWidth="1"/>
    <col min="11265" max="11265" width="0.140625" customWidth="1"/>
    <col min="11266" max="11266" width="2.7109375" customWidth="1"/>
    <col min="11267" max="11267" width="15.42578125" customWidth="1"/>
    <col min="11268" max="11268" width="1.28515625" customWidth="1"/>
    <col min="11269" max="11269" width="71.42578125" customWidth="1"/>
    <col min="11521" max="11521" width="0.140625" customWidth="1"/>
    <col min="11522" max="11522" width="2.7109375" customWidth="1"/>
    <col min="11523" max="11523" width="15.42578125" customWidth="1"/>
    <col min="11524" max="11524" width="1.28515625" customWidth="1"/>
    <col min="11525" max="11525" width="71.42578125" customWidth="1"/>
    <col min="11777" max="11777" width="0.140625" customWidth="1"/>
    <col min="11778" max="11778" width="2.7109375" customWidth="1"/>
    <col min="11779" max="11779" width="15.42578125" customWidth="1"/>
    <col min="11780" max="11780" width="1.28515625" customWidth="1"/>
    <col min="11781" max="11781" width="71.42578125" customWidth="1"/>
    <col min="12033" max="12033" width="0.140625" customWidth="1"/>
    <col min="12034" max="12034" width="2.7109375" customWidth="1"/>
    <col min="12035" max="12035" width="15.42578125" customWidth="1"/>
    <col min="12036" max="12036" width="1.28515625" customWidth="1"/>
    <col min="12037" max="12037" width="71.42578125" customWidth="1"/>
    <col min="12289" max="12289" width="0.140625" customWidth="1"/>
    <col min="12290" max="12290" width="2.7109375" customWidth="1"/>
    <col min="12291" max="12291" width="15.42578125" customWidth="1"/>
    <col min="12292" max="12292" width="1.28515625" customWidth="1"/>
    <col min="12293" max="12293" width="71.42578125" customWidth="1"/>
    <col min="12545" max="12545" width="0.140625" customWidth="1"/>
    <col min="12546" max="12546" width="2.7109375" customWidth="1"/>
    <col min="12547" max="12547" width="15.42578125" customWidth="1"/>
    <col min="12548" max="12548" width="1.28515625" customWidth="1"/>
    <col min="12549" max="12549" width="71.42578125" customWidth="1"/>
    <col min="12801" max="12801" width="0.140625" customWidth="1"/>
    <col min="12802" max="12802" width="2.7109375" customWidth="1"/>
    <col min="12803" max="12803" width="15.42578125" customWidth="1"/>
    <col min="12804" max="12804" width="1.28515625" customWidth="1"/>
    <col min="12805" max="12805" width="71.42578125" customWidth="1"/>
    <col min="13057" max="13057" width="0.140625" customWidth="1"/>
    <col min="13058" max="13058" width="2.7109375" customWidth="1"/>
    <col min="13059" max="13059" width="15.42578125" customWidth="1"/>
    <col min="13060" max="13060" width="1.28515625" customWidth="1"/>
    <col min="13061" max="13061" width="71.42578125" customWidth="1"/>
    <col min="13313" max="13313" width="0.140625" customWidth="1"/>
    <col min="13314" max="13314" width="2.7109375" customWidth="1"/>
    <col min="13315" max="13315" width="15.42578125" customWidth="1"/>
    <col min="13316" max="13316" width="1.28515625" customWidth="1"/>
    <col min="13317" max="13317" width="71.42578125" customWidth="1"/>
    <col min="13569" max="13569" width="0.140625" customWidth="1"/>
    <col min="13570" max="13570" width="2.7109375" customWidth="1"/>
    <col min="13571" max="13571" width="15.42578125" customWidth="1"/>
    <col min="13572" max="13572" width="1.28515625" customWidth="1"/>
    <col min="13573" max="13573" width="71.42578125" customWidth="1"/>
    <col min="13825" max="13825" width="0.140625" customWidth="1"/>
    <col min="13826" max="13826" width="2.7109375" customWidth="1"/>
    <col min="13827" max="13827" width="15.42578125" customWidth="1"/>
    <col min="13828" max="13828" width="1.28515625" customWidth="1"/>
    <col min="13829" max="13829" width="71.42578125" customWidth="1"/>
    <col min="14081" max="14081" width="0.140625" customWidth="1"/>
    <col min="14082" max="14082" width="2.7109375" customWidth="1"/>
    <col min="14083" max="14083" width="15.42578125" customWidth="1"/>
    <col min="14084" max="14084" width="1.28515625" customWidth="1"/>
    <col min="14085" max="14085" width="71.42578125" customWidth="1"/>
    <col min="14337" max="14337" width="0.140625" customWidth="1"/>
    <col min="14338" max="14338" width="2.7109375" customWidth="1"/>
    <col min="14339" max="14339" width="15.42578125" customWidth="1"/>
    <col min="14340" max="14340" width="1.28515625" customWidth="1"/>
    <col min="14341" max="14341" width="71.42578125" customWidth="1"/>
    <col min="14593" max="14593" width="0.140625" customWidth="1"/>
    <col min="14594" max="14594" width="2.7109375" customWidth="1"/>
    <col min="14595" max="14595" width="15.42578125" customWidth="1"/>
    <col min="14596" max="14596" width="1.28515625" customWidth="1"/>
    <col min="14597" max="14597" width="71.42578125" customWidth="1"/>
    <col min="14849" max="14849" width="0.140625" customWidth="1"/>
    <col min="14850" max="14850" width="2.7109375" customWidth="1"/>
    <col min="14851" max="14851" width="15.42578125" customWidth="1"/>
    <col min="14852" max="14852" width="1.28515625" customWidth="1"/>
    <col min="14853" max="14853" width="71.42578125" customWidth="1"/>
    <col min="15105" max="15105" width="0.140625" customWidth="1"/>
    <col min="15106" max="15106" width="2.7109375" customWidth="1"/>
    <col min="15107" max="15107" width="15.42578125" customWidth="1"/>
    <col min="15108" max="15108" width="1.28515625" customWidth="1"/>
    <col min="15109" max="15109" width="71.42578125" customWidth="1"/>
    <col min="15361" max="15361" width="0.140625" customWidth="1"/>
    <col min="15362" max="15362" width="2.7109375" customWidth="1"/>
    <col min="15363" max="15363" width="15.42578125" customWidth="1"/>
    <col min="15364" max="15364" width="1.28515625" customWidth="1"/>
    <col min="15365" max="15365" width="71.42578125" customWidth="1"/>
    <col min="15617" max="15617" width="0.140625" customWidth="1"/>
    <col min="15618" max="15618" width="2.7109375" customWidth="1"/>
    <col min="15619" max="15619" width="15.42578125" customWidth="1"/>
    <col min="15620" max="15620" width="1.28515625" customWidth="1"/>
    <col min="15621" max="15621" width="71.42578125" customWidth="1"/>
    <col min="15873" max="15873" width="0.140625" customWidth="1"/>
    <col min="15874" max="15874" width="2.7109375" customWidth="1"/>
    <col min="15875" max="15875" width="15.42578125" customWidth="1"/>
    <col min="15876" max="15876" width="1.28515625" customWidth="1"/>
    <col min="15877" max="15877" width="71.42578125" customWidth="1"/>
    <col min="16129" max="16129" width="0.140625" customWidth="1"/>
    <col min="16130" max="16130" width="2.7109375" customWidth="1"/>
    <col min="16131" max="16131" width="15.42578125" customWidth="1"/>
    <col min="16132" max="16132" width="1.28515625" customWidth="1"/>
    <col min="16133" max="16133" width="71.42578125" customWidth="1"/>
  </cols>
  <sheetData>
    <row r="1" spans="3:14" ht="0.75" customHeight="1"/>
    <row r="2" spans="3:14" ht="21" customHeight="1">
      <c r="E2" s="565" t="s">
        <v>50</v>
      </c>
    </row>
    <row r="3" spans="3:14" ht="15" customHeight="1">
      <c r="E3" s="565" t="s">
        <v>176</v>
      </c>
    </row>
    <row r="4" spans="3:14" ht="20.25" customHeight="1">
      <c r="C4" s="6" t="str">
        <f>Indice!C4</f>
        <v>Producción de energía eléctrica</v>
      </c>
    </row>
    <row r="5" spans="3:14" ht="12.75" customHeight="1"/>
    <row r="6" spans="3:14" ht="13.5" customHeight="1"/>
    <row r="7" spans="3:14" ht="12.75" customHeight="1">
      <c r="C7" s="1124" t="s">
        <v>656</v>
      </c>
      <c r="D7" s="574"/>
      <c r="E7" s="821"/>
      <c r="F7" s="574"/>
      <c r="G7" s="574"/>
      <c r="H7" s="574"/>
      <c r="I7" s="574"/>
      <c r="J7" s="574"/>
      <c r="K7" s="574"/>
      <c r="L7" s="574"/>
      <c r="M7" s="574"/>
      <c r="N7" s="574"/>
    </row>
    <row r="8" spans="3:14" ht="12.75" customHeight="1">
      <c r="C8" s="1124"/>
      <c r="E8" s="637"/>
    </row>
    <row r="9" spans="3:14" ht="12.75" customHeight="1">
      <c r="C9" s="1124"/>
      <c r="E9" s="637"/>
    </row>
    <row r="10" spans="3:14" ht="12.75" customHeight="1">
      <c r="C10" s="494" t="s">
        <v>1</v>
      </c>
      <c r="E10" s="637"/>
    </row>
    <row r="11" spans="3:14" ht="12.75" customHeight="1">
      <c r="C11" s="1055"/>
      <c r="E11" s="637"/>
    </row>
    <row r="12" spans="3:14" ht="12.75" customHeight="1">
      <c r="E12" s="637"/>
    </row>
    <row r="13" spans="3:14" ht="12.75" customHeight="1">
      <c r="E13" s="637"/>
    </row>
    <row r="14" spans="3:14" ht="12.75" customHeight="1">
      <c r="E14" s="637"/>
    </row>
    <row r="15" spans="3:14" ht="12.75" customHeight="1">
      <c r="E15" s="637"/>
    </row>
    <row r="16" spans="3:14" ht="12.75" customHeight="1">
      <c r="E16" s="637"/>
    </row>
    <row r="17" spans="3:5" ht="12.75" customHeight="1">
      <c r="E17" s="637"/>
    </row>
    <row r="18" spans="3:5" ht="12.75" customHeight="1">
      <c r="E18" s="637"/>
    </row>
    <row r="19" spans="3:5" ht="12.75" customHeight="1">
      <c r="E19" s="637"/>
    </row>
    <row r="20" spans="3:5" ht="12.75" customHeight="1">
      <c r="E20" s="637"/>
    </row>
    <row r="21" spans="3:5" ht="12.75" customHeight="1">
      <c r="E21" s="637"/>
    </row>
    <row r="22" spans="3:5" ht="12.75" customHeight="1">
      <c r="C22" s="585"/>
      <c r="E22" s="637"/>
    </row>
    <row r="23" spans="3:5" ht="12.75" customHeight="1">
      <c r="E23" s="637"/>
    </row>
    <row r="24" spans="3:5" ht="12.75" customHeight="1">
      <c r="E24" s="822"/>
    </row>
    <row r="25" spans="3:5" s="242" customFormat="1" ht="15" customHeight="1">
      <c r="E25" s="575" t="s">
        <v>677</v>
      </c>
    </row>
    <row r="26" spans="3:5">
      <c r="E26" s="575" t="s">
        <v>657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Q112"/>
  <sheetViews>
    <sheetView showGridLines="0" showRowColHeaders="0" showOutlineSymbols="0" zoomScaleNormal="100" workbookViewId="0"/>
  </sheetViews>
  <sheetFormatPr baseColWidth="10" defaultRowHeight="11.25"/>
  <cols>
    <col min="1" max="1" width="0.140625" style="280" customWidth="1"/>
    <col min="2" max="2" width="2.7109375" style="280" customWidth="1"/>
    <col min="3" max="3" width="23.7109375" style="461" customWidth="1"/>
    <col min="4" max="4" width="1.28515625" style="461" customWidth="1"/>
    <col min="5" max="5" width="23" style="461" bestFit="1" customWidth="1"/>
    <col min="6" max="6" width="13.140625" style="461" bestFit="1" customWidth="1"/>
    <col min="7" max="7" width="9" style="461" bestFit="1" customWidth="1"/>
    <col min="8" max="8" width="2.140625" style="461" customWidth="1"/>
    <col min="9" max="9" width="7" style="280" customWidth="1"/>
    <col min="10" max="10" width="7" style="461" customWidth="1"/>
    <col min="11" max="11" width="6.85546875" style="280" customWidth="1"/>
    <col min="12" max="13" width="11.42578125" style="280"/>
    <col min="14" max="14" width="12.5703125" style="280" bestFit="1" customWidth="1"/>
    <col min="15" max="256" width="11.42578125" style="280"/>
    <col min="257" max="257" width="0.140625" style="280" customWidth="1"/>
    <col min="258" max="258" width="2.7109375" style="280" customWidth="1"/>
    <col min="259" max="259" width="15.42578125" style="280" customWidth="1"/>
    <col min="260" max="260" width="1.28515625" style="280" customWidth="1"/>
    <col min="261" max="261" width="23" style="280" bestFit="1" customWidth="1"/>
    <col min="262" max="262" width="13.140625" style="280" bestFit="1" customWidth="1"/>
    <col min="263" max="263" width="9" style="280" bestFit="1" customWidth="1"/>
    <col min="264" max="264" width="2.140625" style="280" customWidth="1"/>
    <col min="265" max="266" width="7" style="280" customWidth="1"/>
    <col min="267" max="267" width="6.85546875" style="280" customWidth="1"/>
    <col min="268" max="269" width="11.42578125" style="280"/>
    <col min="270" max="270" width="12.5703125" style="280" bestFit="1" customWidth="1"/>
    <col min="271" max="512" width="11.42578125" style="280"/>
    <col min="513" max="513" width="0.140625" style="280" customWidth="1"/>
    <col min="514" max="514" width="2.7109375" style="280" customWidth="1"/>
    <col min="515" max="515" width="15.42578125" style="280" customWidth="1"/>
    <col min="516" max="516" width="1.28515625" style="280" customWidth="1"/>
    <col min="517" max="517" width="23" style="280" bestFit="1" customWidth="1"/>
    <col min="518" max="518" width="13.140625" style="280" bestFit="1" customWidth="1"/>
    <col min="519" max="519" width="9" style="280" bestFit="1" customWidth="1"/>
    <col min="520" max="520" width="2.140625" style="280" customWidth="1"/>
    <col min="521" max="522" width="7" style="280" customWidth="1"/>
    <col min="523" max="523" width="6.85546875" style="280" customWidth="1"/>
    <col min="524" max="525" width="11.42578125" style="280"/>
    <col min="526" max="526" width="12.5703125" style="280" bestFit="1" customWidth="1"/>
    <col min="527" max="768" width="11.42578125" style="280"/>
    <col min="769" max="769" width="0.140625" style="280" customWidth="1"/>
    <col min="770" max="770" width="2.7109375" style="280" customWidth="1"/>
    <col min="771" max="771" width="15.42578125" style="280" customWidth="1"/>
    <col min="772" max="772" width="1.28515625" style="280" customWidth="1"/>
    <col min="773" max="773" width="23" style="280" bestFit="1" customWidth="1"/>
    <col min="774" max="774" width="13.140625" style="280" bestFit="1" customWidth="1"/>
    <col min="775" max="775" width="9" style="280" bestFit="1" customWidth="1"/>
    <col min="776" max="776" width="2.140625" style="280" customWidth="1"/>
    <col min="777" max="778" width="7" style="280" customWidth="1"/>
    <col min="779" max="779" width="6.85546875" style="280" customWidth="1"/>
    <col min="780" max="781" width="11.42578125" style="280"/>
    <col min="782" max="782" width="12.5703125" style="280" bestFit="1" customWidth="1"/>
    <col min="783" max="1024" width="11.42578125" style="280"/>
    <col min="1025" max="1025" width="0.140625" style="280" customWidth="1"/>
    <col min="1026" max="1026" width="2.7109375" style="280" customWidth="1"/>
    <col min="1027" max="1027" width="15.42578125" style="280" customWidth="1"/>
    <col min="1028" max="1028" width="1.28515625" style="280" customWidth="1"/>
    <col min="1029" max="1029" width="23" style="280" bestFit="1" customWidth="1"/>
    <col min="1030" max="1030" width="13.140625" style="280" bestFit="1" customWidth="1"/>
    <col min="1031" max="1031" width="9" style="280" bestFit="1" customWidth="1"/>
    <col min="1032" max="1032" width="2.140625" style="280" customWidth="1"/>
    <col min="1033" max="1034" width="7" style="280" customWidth="1"/>
    <col min="1035" max="1035" width="6.85546875" style="280" customWidth="1"/>
    <col min="1036" max="1037" width="11.42578125" style="280"/>
    <col min="1038" max="1038" width="12.5703125" style="280" bestFit="1" customWidth="1"/>
    <col min="1039" max="1280" width="11.42578125" style="280"/>
    <col min="1281" max="1281" width="0.140625" style="280" customWidth="1"/>
    <col min="1282" max="1282" width="2.7109375" style="280" customWidth="1"/>
    <col min="1283" max="1283" width="15.42578125" style="280" customWidth="1"/>
    <col min="1284" max="1284" width="1.28515625" style="280" customWidth="1"/>
    <col min="1285" max="1285" width="23" style="280" bestFit="1" customWidth="1"/>
    <col min="1286" max="1286" width="13.140625" style="280" bestFit="1" customWidth="1"/>
    <col min="1287" max="1287" width="9" style="280" bestFit="1" customWidth="1"/>
    <col min="1288" max="1288" width="2.140625" style="280" customWidth="1"/>
    <col min="1289" max="1290" width="7" style="280" customWidth="1"/>
    <col min="1291" max="1291" width="6.85546875" style="280" customWidth="1"/>
    <col min="1292" max="1293" width="11.42578125" style="280"/>
    <col min="1294" max="1294" width="12.5703125" style="280" bestFit="1" customWidth="1"/>
    <col min="1295" max="1536" width="11.42578125" style="280"/>
    <col min="1537" max="1537" width="0.140625" style="280" customWidth="1"/>
    <col min="1538" max="1538" width="2.7109375" style="280" customWidth="1"/>
    <col min="1539" max="1539" width="15.42578125" style="280" customWidth="1"/>
    <col min="1540" max="1540" width="1.28515625" style="280" customWidth="1"/>
    <col min="1541" max="1541" width="23" style="280" bestFit="1" customWidth="1"/>
    <col min="1542" max="1542" width="13.140625" style="280" bestFit="1" customWidth="1"/>
    <col min="1543" max="1543" width="9" style="280" bestFit="1" customWidth="1"/>
    <col min="1544" max="1544" width="2.140625" style="280" customWidth="1"/>
    <col min="1545" max="1546" width="7" style="280" customWidth="1"/>
    <col min="1547" max="1547" width="6.85546875" style="280" customWidth="1"/>
    <col min="1548" max="1549" width="11.42578125" style="280"/>
    <col min="1550" max="1550" width="12.5703125" style="280" bestFit="1" customWidth="1"/>
    <col min="1551" max="1792" width="11.42578125" style="280"/>
    <col min="1793" max="1793" width="0.140625" style="280" customWidth="1"/>
    <col min="1794" max="1794" width="2.7109375" style="280" customWidth="1"/>
    <col min="1795" max="1795" width="15.42578125" style="280" customWidth="1"/>
    <col min="1796" max="1796" width="1.28515625" style="280" customWidth="1"/>
    <col min="1797" max="1797" width="23" style="280" bestFit="1" customWidth="1"/>
    <col min="1798" max="1798" width="13.140625" style="280" bestFit="1" customWidth="1"/>
    <col min="1799" max="1799" width="9" style="280" bestFit="1" customWidth="1"/>
    <col min="1800" max="1800" width="2.140625" style="280" customWidth="1"/>
    <col min="1801" max="1802" width="7" style="280" customWidth="1"/>
    <col min="1803" max="1803" width="6.85546875" style="280" customWidth="1"/>
    <col min="1804" max="1805" width="11.42578125" style="280"/>
    <col min="1806" max="1806" width="12.5703125" style="280" bestFit="1" customWidth="1"/>
    <col min="1807" max="2048" width="11.42578125" style="280"/>
    <col min="2049" max="2049" width="0.140625" style="280" customWidth="1"/>
    <col min="2050" max="2050" width="2.7109375" style="280" customWidth="1"/>
    <col min="2051" max="2051" width="15.42578125" style="280" customWidth="1"/>
    <col min="2052" max="2052" width="1.28515625" style="280" customWidth="1"/>
    <col min="2053" max="2053" width="23" style="280" bestFit="1" customWidth="1"/>
    <col min="2054" max="2054" width="13.140625" style="280" bestFit="1" customWidth="1"/>
    <col min="2055" max="2055" width="9" style="280" bestFit="1" customWidth="1"/>
    <col min="2056" max="2056" width="2.140625" style="280" customWidth="1"/>
    <col min="2057" max="2058" width="7" style="280" customWidth="1"/>
    <col min="2059" max="2059" width="6.85546875" style="280" customWidth="1"/>
    <col min="2060" max="2061" width="11.42578125" style="280"/>
    <col min="2062" max="2062" width="12.5703125" style="280" bestFit="1" customWidth="1"/>
    <col min="2063" max="2304" width="11.42578125" style="280"/>
    <col min="2305" max="2305" width="0.140625" style="280" customWidth="1"/>
    <col min="2306" max="2306" width="2.7109375" style="280" customWidth="1"/>
    <col min="2307" max="2307" width="15.42578125" style="280" customWidth="1"/>
    <col min="2308" max="2308" width="1.28515625" style="280" customWidth="1"/>
    <col min="2309" max="2309" width="23" style="280" bestFit="1" customWidth="1"/>
    <col min="2310" max="2310" width="13.140625" style="280" bestFit="1" customWidth="1"/>
    <col min="2311" max="2311" width="9" style="280" bestFit="1" customWidth="1"/>
    <col min="2312" max="2312" width="2.140625" style="280" customWidth="1"/>
    <col min="2313" max="2314" width="7" style="280" customWidth="1"/>
    <col min="2315" max="2315" width="6.85546875" style="280" customWidth="1"/>
    <col min="2316" max="2317" width="11.42578125" style="280"/>
    <col min="2318" max="2318" width="12.5703125" style="280" bestFit="1" customWidth="1"/>
    <col min="2319" max="2560" width="11.42578125" style="280"/>
    <col min="2561" max="2561" width="0.140625" style="280" customWidth="1"/>
    <col min="2562" max="2562" width="2.7109375" style="280" customWidth="1"/>
    <col min="2563" max="2563" width="15.42578125" style="280" customWidth="1"/>
    <col min="2564" max="2564" width="1.28515625" style="280" customWidth="1"/>
    <col min="2565" max="2565" width="23" style="280" bestFit="1" customWidth="1"/>
    <col min="2566" max="2566" width="13.140625" style="280" bestFit="1" customWidth="1"/>
    <col min="2567" max="2567" width="9" style="280" bestFit="1" customWidth="1"/>
    <col min="2568" max="2568" width="2.140625" style="280" customWidth="1"/>
    <col min="2569" max="2570" width="7" style="280" customWidth="1"/>
    <col min="2571" max="2571" width="6.85546875" style="280" customWidth="1"/>
    <col min="2572" max="2573" width="11.42578125" style="280"/>
    <col min="2574" max="2574" width="12.5703125" style="280" bestFit="1" customWidth="1"/>
    <col min="2575" max="2816" width="11.42578125" style="280"/>
    <col min="2817" max="2817" width="0.140625" style="280" customWidth="1"/>
    <col min="2818" max="2818" width="2.7109375" style="280" customWidth="1"/>
    <col min="2819" max="2819" width="15.42578125" style="280" customWidth="1"/>
    <col min="2820" max="2820" width="1.28515625" style="280" customWidth="1"/>
    <col min="2821" max="2821" width="23" style="280" bestFit="1" customWidth="1"/>
    <col min="2822" max="2822" width="13.140625" style="280" bestFit="1" customWidth="1"/>
    <col min="2823" max="2823" width="9" style="280" bestFit="1" customWidth="1"/>
    <col min="2824" max="2824" width="2.140625" style="280" customWidth="1"/>
    <col min="2825" max="2826" width="7" style="280" customWidth="1"/>
    <col min="2827" max="2827" width="6.85546875" style="280" customWidth="1"/>
    <col min="2828" max="2829" width="11.42578125" style="280"/>
    <col min="2830" max="2830" width="12.5703125" style="280" bestFit="1" customWidth="1"/>
    <col min="2831" max="3072" width="11.42578125" style="280"/>
    <col min="3073" max="3073" width="0.140625" style="280" customWidth="1"/>
    <col min="3074" max="3074" width="2.7109375" style="280" customWidth="1"/>
    <col min="3075" max="3075" width="15.42578125" style="280" customWidth="1"/>
    <col min="3076" max="3076" width="1.28515625" style="280" customWidth="1"/>
    <col min="3077" max="3077" width="23" style="280" bestFit="1" customWidth="1"/>
    <col min="3078" max="3078" width="13.140625" style="280" bestFit="1" customWidth="1"/>
    <col min="3079" max="3079" width="9" style="280" bestFit="1" customWidth="1"/>
    <col min="3080" max="3080" width="2.140625" style="280" customWidth="1"/>
    <col min="3081" max="3082" width="7" style="280" customWidth="1"/>
    <col min="3083" max="3083" width="6.85546875" style="280" customWidth="1"/>
    <col min="3084" max="3085" width="11.42578125" style="280"/>
    <col min="3086" max="3086" width="12.5703125" style="280" bestFit="1" customWidth="1"/>
    <col min="3087" max="3328" width="11.42578125" style="280"/>
    <col min="3329" max="3329" width="0.140625" style="280" customWidth="1"/>
    <col min="3330" max="3330" width="2.7109375" style="280" customWidth="1"/>
    <col min="3331" max="3331" width="15.42578125" style="280" customWidth="1"/>
    <col min="3332" max="3332" width="1.28515625" style="280" customWidth="1"/>
    <col min="3333" max="3333" width="23" style="280" bestFit="1" customWidth="1"/>
    <col min="3334" max="3334" width="13.140625" style="280" bestFit="1" customWidth="1"/>
    <col min="3335" max="3335" width="9" style="280" bestFit="1" customWidth="1"/>
    <col min="3336" max="3336" width="2.140625" style="280" customWidth="1"/>
    <col min="3337" max="3338" width="7" style="280" customWidth="1"/>
    <col min="3339" max="3339" width="6.85546875" style="280" customWidth="1"/>
    <col min="3340" max="3341" width="11.42578125" style="280"/>
    <col min="3342" max="3342" width="12.5703125" style="280" bestFit="1" customWidth="1"/>
    <col min="3343" max="3584" width="11.42578125" style="280"/>
    <col min="3585" max="3585" width="0.140625" style="280" customWidth="1"/>
    <col min="3586" max="3586" width="2.7109375" style="280" customWidth="1"/>
    <col min="3587" max="3587" width="15.42578125" style="280" customWidth="1"/>
    <col min="3588" max="3588" width="1.28515625" style="280" customWidth="1"/>
    <col min="3589" max="3589" width="23" style="280" bestFit="1" customWidth="1"/>
    <col min="3590" max="3590" width="13.140625" style="280" bestFit="1" customWidth="1"/>
    <col min="3591" max="3591" width="9" style="280" bestFit="1" customWidth="1"/>
    <col min="3592" max="3592" width="2.140625" style="280" customWidth="1"/>
    <col min="3593" max="3594" width="7" style="280" customWidth="1"/>
    <col min="3595" max="3595" width="6.85546875" style="280" customWidth="1"/>
    <col min="3596" max="3597" width="11.42578125" style="280"/>
    <col min="3598" max="3598" width="12.5703125" style="280" bestFit="1" customWidth="1"/>
    <col min="3599" max="3840" width="11.42578125" style="280"/>
    <col min="3841" max="3841" width="0.140625" style="280" customWidth="1"/>
    <col min="3842" max="3842" width="2.7109375" style="280" customWidth="1"/>
    <col min="3843" max="3843" width="15.42578125" style="280" customWidth="1"/>
    <col min="3844" max="3844" width="1.28515625" style="280" customWidth="1"/>
    <col min="3845" max="3845" width="23" style="280" bestFit="1" customWidth="1"/>
    <col min="3846" max="3846" width="13.140625" style="280" bestFit="1" customWidth="1"/>
    <col min="3847" max="3847" width="9" style="280" bestFit="1" customWidth="1"/>
    <col min="3848" max="3848" width="2.140625" style="280" customWidth="1"/>
    <col min="3849" max="3850" width="7" style="280" customWidth="1"/>
    <col min="3851" max="3851" width="6.85546875" style="280" customWidth="1"/>
    <col min="3852" max="3853" width="11.42578125" style="280"/>
    <col min="3854" max="3854" width="12.5703125" style="280" bestFit="1" customWidth="1"/>
    <col min="3855" max="4096" width="11.42578125" style="280"/>
    <col min="4097" max="4097" width="0.140625" style="280" customWidth="1"/>
    <col min="4098" max="4098" width="2.7109375" style="280" customWidth="1"/>
    <col min="4099" max="4099" width="15.42578125" style="280" customWidth="1"/>
    <col min="4100" max="4100" width="1.28515625" style="280" customWidth="1"/>
    <col min="4101" max="4101" width="23" style="280" bestFit="1" customWidth="1"/>
    <col min="4102" max="4102" width="13.140625" style="280" bestFit="1" customWidth="1"/>
    <col min="4103" max="4103" width="9" style="280" bestFit="1" customWidth="1"/>
    <col min="4104" max="4104" width="2.140625" style="280" customWidth="1"/>
    <col min="4105" max="4106" width="7" style="280" customWidth="1"/>
    <col min="4107" max="4107" width="6.85546875" style="280" customWidth="1"/>
    <col min="4108" max="4109" width="11.42578125" style="280"/>
    <col min="4110" max="4110" width="12.5703125" style="280" bestFit="1" customWidth="1"/>
    <col min="4111" max="4352" width="11.42578125" style="280"/>
    <col min="4353" max="4353" width="0.140625" style="280" customWidth="1"/>
    <col min="4354" max="4354" width="2.7109375" style="280" customWidth="1"/>
    <col min="4355" max="4355" width="15.42578125" style="280" customWidth="1"/>
    <col min="4356" max="4356" width="1.28515625" style="280" customWidth="1"/>
    <col min="4357" max="4357" width="23" style="280" bestFit="1" customWidth="1"/>
    <col min="4358" max="4358" width="13.140625" style="280" bestFit="1" customWidth="1"/>
    <col min="4359" max="4359" width="9" style="280" bestFit="1" customWidth="1"/>
    <col min="4360" max="4360" width="2.140625" style="280" customWidth="1"/>
    <col min="4361" max="4362" width="7" style="280" customWidth="1"/>
    <col min="4363" max="4363" width="6.85546875" style="280" customWidth="1"/>
    <col min="4364" max="4365" width="11.42578125" style="280"/>
    <col min="4366" max="4366" width="12.5703125" style="280" bestFit="1" customWidth="1"/>
    <col min="4367" max="4608" width="11.42578125" style="280"/>
    <col min="4609" max="4609" width="0.140625" style="280" customWidth="1"/>
    <col min="4610" max="4610" width="2.7109375" style="280" customWidth="1"/>
    <col min="4611" max="4611" width="15.42578125" style="280" customWidth="1"/>
    <col min="4612" max="4612" width="1.28515625" style="280" customWidth="1"/>
    <col min="4613" max="4613" width="23" style="280" bestFit="1" customWidth="1"/>
    <col min="4614" max="4614" width="13.140625" style="280" bestFit="1" customWidth="1"/>
    <col min="4615" max="4615" width="9" style="280" bestFit="1" customWidth="1"/>
    <col min="4616" max="4616" width="2.140625" style="280" customWidth="1"/>
    <col min="4617" max="4618" width="7" style="280" customWidth="1"/>
    <col min="4619" max="4619" width="6.85546875" style="280" customWidth="1"/>
    <col min="4620" max="4621" width="11.42578125" style="280"/>
    <col min="4622" max="4622" width="12.5703125" style="280" bestFit="1" customWidth="1"/>
    <col min="4623" max="4864" width="11.42578125" style="280"/>
    <col min="4865" max="4865" width="0.140625" style="280" customWidth="1"/>
    <col min="4866" max="4866" width="2.7109375" style="280" customWidth="1"/>
    <col min="4867" max="4867" width="15.42578125" style="280" customWidth="1"/>
    <col min="4868" max="4868" width="1.28515625" style="280" customWidth="1"/>
    <col min="4869" max="4869" width="23" style="280" bestFit="1" customWidth="1"/>
    <col min="4870" max="4870" width="13.140625" style="280" bestFit="1" customWidth="1"/>
    <col min="4871" max="4871" width="9" style="280" bestFit="1" customWidth="1"/>
    <col min="4872" max="4872" width="2.140625" style="280" customWidth="1"/>
    <col min="4873" max="4874" width="7" style="280" customWidth="1"/>
    <col min="4875" max="4875" width="6.85546875" style="280" customWidth="1"/>
    <col min="4876" max="4877" width="11.42578125" style="280"/>
    <col min="4878" max="4878" width="12.5703125" style="280" bestFit="1" customWidth="1"/>
    <col min="4879" max="5120" width="11.42578125" style="280"/>
    <col min="5121" max="5121" width="0.140625" style="280" customWidth="1"/>
    <col min="5122" max="5122" width="2.7109375" style="280" customWidth="1"/>
    <col min="5123" max="5123" width="15.42578125" style="280" customWidth="1"/>
    <col min="5124" max="5124" width="1.28515625" style="280" customWidth="1"/>
    <col min="5125" max="5125" width="23" style="280" bestFit="1" customWidth="1"/>
    <col min="5126" max="5126" width="13.140625" style="280" bestFit="1" customWidth="1"/>
    <col min="5127" max="5127" width="9" style="280" bestFit="1" customWidth="1"/>
    <col min="5128" max="5128" width="2.140625" style="280" customWidth="1"/>
    <col min="5129" max="5130" width="7" style="280" customWidth="1"/>
    <col min="5131" max="5131" width="6.85546875" style="280" customWidth="1"/>
    <col min="5132" max="5133" width="11.42578125" style="280"/>
    <col min="5134" max="5134" width="12.5703125" style="280" bestFit="1" customWidth="1"/>
    <col min="5135" max="5376" width="11.42578125" style="280"/>
    <col min="5377" max="5377" width="0.140625" style="280" customWidth="1"/>
    <col min="5378" max="5378" width="2.7109375" style="280" customWidth="1"/>
    <col min="5379" max="5379" width="15.42578125" style="280" customWidth="1"/>
    <col min="5380" max="5380" width="1.28515625" style="280" customWidth="1"/>
    <col min="5381" max="5381" width="23" style="280" bestFit="1" customWidth="1"/>
    <col min="5382" max="5382" width="13.140625" style="280" bestFit="1" customWidth="1"/>
    <col min="5383" max="5383" width="9" style="280" bestFit="1" customWidth="1"/>
    <col min="5384" max="5384" width="2.140625" style="280" customWidth="1"/>
    <col min="5385" max="5386" width="7" style="280" customWidth="1"/>
    <col min="5387" max="5387" width="6.85546875" style="280" customWidth="1"/>
    <col min="5388" max="5389" width="11.42578125" style="280"/>
    <col min="5390" max="5390" width="12.5703125" style="280" bestFit="1" customWidth="1"/>
    <col min="5391" max="5632" width="11.42578125" style="280"/>
    <col min="5633" max="5633" width="0.140625" style="280" customWidth="1"/>
    <col min="5634" max="5634" width="2.7109375" style="280" customWidth="1"/>
    <col min="5635" max="5635" width="15.42578125" style="280" customWidth="1"/>
    <col min="5636" max="5636" width="1.28515625" style="280" customWidth="1"/>
    <col min="5637" max="5637" width="23" style="280" bestFit="1" customWidth="1"/>
    <col min="5638" max="5638" width="13.140625" style="280" bestFit="1" customWidth="1"/>
    <col min="5639" max="5639" width="9" style="280" bestFit="1" customWidth="1"/>
    <col min="5640" max="5640" width="2.140625" style="280" customWidth="1"/>
    <col min="5641" max="5642" width="7" style="280" customWidth="1"/>
    <col min="5643" max="5643" width="6.85546875" style="280" customWidth="1"/>
    <col min="5644" max="5645" width="11.42578125" style="280"/>
    <col min="5646" max="5646" width="12.5703125" style="280" bestFit="1" customWidth="1"/>
    <col min="5647" max="5888" width="11.42578125" style="280"/>
    <col min="5889" max="5889" width="0.140625" style="280" customWidth="1"/>
    <col min="5890" max="5890" width="2.7109375" style="280" customWidth="1"/>
    <col min="5891" max="5891" width="15.42578125" style="280" customWidth="1"/>
    <col min="5892" max="5892" width="1.28515625" style="280" customWidth="1"/>
    <col min="5893" max="5893" width="23" style="280" bestFit="1" customWidth="1"/>
    <col min="5894" max="5894" width="13.140625" style="280" bestFit="1" customWidth="1"/>
    <col min="5895" max="5895" width="9" style="280" bestFit="1" customWidth="1"/>
    <col min="5896" max="5896" width="2.140625" style="280" customWidth="1"/>
    <col min="5897" max="5898" width="7" style="280" customWidth="1"/>
    <col min="5899" max="5899" width="6.85546875" style="280" customWidth="1"/>
    <col min="5900" max="5901" width="11.42578125" style="280"/>
    <col min="5902" max="5902" width="12.5703125" style="280" bestFit="1" customWidth="1"/>
    <col min="5903" max="6144" width="11.42578125" style="280"/>
    <col min="6145" max="6145" width="0.140625" style="280" customWidth="1"/>
    <col min="6146" max="6146" width="2.7109375" style="280" customWidth="1"/>
    <col min="6147" max="6147" width="15.42578125" style="280" customWidth="1"/>
    <col min="6148" max="6148" width="1.28515625" style="280" customWidth="1"/>
    <col min="6149" max="6149" width="23" style="280" bestFit="1" customWidth="1"/>
    <col min="6150" max="6150" width="13.140625" style="280" bestFit="1" customWidth="1"/>
    <col min="6151" max="6151" width="9" style="280" bestFit="1" customWidth="1"/>
    <col min="6152" max="6152" width="2.140625" style="280" customWidth="1"/>
    <col min="6153" max="6154" width="7" style="280" customWidth="1"/>
    <col min="6155" max="6155" width="6.85546875" style="280" customWidth="1"/>
    <col min="6156" max="6157" width="11.42578125" style="280"/>
    <col min="6158" max="6158" width="12.5703125" style="280" bestFit="1" customWidth="1"/>
    <col min="6159" max="6400" width="11.42578125" style="280"/>
    <col min="6401" max="6401" width="0.140625" style="280" customWidth="1"/>
    <col min="6402" max="6402" width="2.7109375" style="280" customWidth="1"/>
    <col min="6403" max="6403" width="15.42578125" style="280" customWidth="1"/>
    <col min="6404" max="6404" width="1.28515625" style="280" customWidth="1"/>
    <col min="6405" max="6405" width="23" style="280" bestFit="1" customWidth="1"/>
    <col min="6406" max="6406" width="13.140625" style="280" bestFit="1" customWidth="1"/>
    <col min="6407" max="6407" width="9" style="280" bestFit="1" customWidth="1"/>
    <col min="6408" max="6408" width="2.140625" style="280" customWidth="1"/>
    <col min="6409" max="6410" width="7" style="280" customWidth="1"/>
    <col min="6411" max="6411" width="6.85546875" style="280" customWidth="1"/>
    <col min="6412" max="6413" width="11.42578125" style="280"/>
    <col min="6414" max="6414" width="12.5703125" style="280" bestFit="1" customWidth="1"/>
    <col min="6415" max="6656" width="11.42578125" style="280"/>
    <col min="6657" max="6657" width="0.140625" style="280" customWidth="1"/>
    <col min="6658" max="6658" width="2.7109375" style="280" customWidth="1"/>
    <col min="6659" max="6659" width="15.42578125" style="280" customWidth="1"/>
    <col min="6660" max="6660" width="1.28515625" style="280" customWidth="1"/>
    <col min="6661" max="6661" width="23" style="280" bestFit="1" customWidth="1"/>
    <col min="6662" max="6662" width="13.140625" style="280" bestFit="1" customWidth="1"/>
    <col min="6663" max="6663" width="9" style="280" bestFit="1" customWidth="1"/>
    <col min="6664" max="6664" width="2.140625" style="280" customWidth="1"/>
    <col min="6665" max="6666" width="7" style="280" customWidth="1"/>
    <col min="6667" max="6667" width="6.85546875" style="280" customWidth="1"/>
    <col min="6668" max="6669" width="11.42578125" style="280"/>
    <col min="6670" max="6670" width="12.5703125" style="280" bestFit="1" customWidth="1"/>
    <col min="6671" max="6912" width="11.42578125" style="280"/>
    <col min="6913" max="6913" width="0.140625" style="280" customWidth="1"/>
    <col min="6914" max="6914" width="2.7109375" style="280" customWidth="1"/>
    <col min="6915" max="6915" width="15.42578125" style="280" customWidth="1"/>
    <col min="6916" max="6916" width="1.28515625" style="280" customWidth="1"/>
    <col min="6917" max="6917" width="23" style="280" bestFit="1" customWidth="1"/>
    <col min="6918" max="6918" width="13.140625" style="280" bestFit="1" customWidth="1"/>
    <col min="6919" max="6919" width="9" style="280" bestFit="1" customWidth="1"/>
    <col min="6920" max="6920" width="2.140625" style="280" customWidth="1"/>
    <col min="6921" max="6922" width="7" style="280" customWidth="1"/>
    <col min="6923" max="6923" width="6.85546875" style="280" customWidth="1"/>
    <col min="6924" max="6925" width="11.42578125" style="280"/>
    <col min="6926" max="6926" width="12.5703125" style="280" bestFit="1" customWidth="1"/>
    <col min="6927" max="7168" width="11.42578125" style="280"/>
    <col min="7169" max="7169" width="0.140625" style="280" customWidth="1"/>
    <col min="7170" max="7170" width="2.7109375" style="280" customWidth="1"/>
    <col min="7171" max="7171" width="15.42578125" style="280" customWidth="1"/>
    <col min="7172" max="7172" width="1.28515625" style="280" customWidth="1"/>
    <col min="7173" max="7173" width="23" style="280" bestFit="1" customWidth="1"/>
    <col min="7174" max="7174" width="13.140625" style="280" bestFit="1" customWidth="1"/>
    <col min="7175" max="7175" width="9" style="280" bestFit="1" customWidth="1"/>
    <col min="7176" max="7176" width="2.140625" style="280" customWidth="1"/>
    <col min="7177" max="7178" width="7" style="280" customWidth="1"/>
    <col min="7179" max="7179" width="6.85546875" style="280" customWidth="1"/>
    <col min="7180" max="7181" width="11.42578125" style="280"/>
    <col min="7182" max="7182" width="12.5703125" style="280" bestFit="1" customWidth="1"/>
    <col min="7183" max="7424" width="11.42578125" style="280"/>
    <col min="7425" max="7425" width="0.140625" style="280" customWidth="1"/>
    <col min="7426" max="7426" width="2.7109375" style="280" customWidth="1"/>
    <col min="7427" max="7427" width="15.42578125" style="280" customWidth="1"/>
    <col min="7428" max="7428" width="1.28515625" style="280" customWidth="1"/>
    <col min="7429" max="7429" width="23" style="280" bestFit="1" customWidth="1"/>
    <col min="7430" max="7430" width="13.140625" style="280" bestFit="1" customWidth="1"/>
    <col min="7431" max="7431" width="9" style="280" bestFit="1" customWidth="1"/>
    <col min="7432" max="7432" width="2.140625" style="280" customWidth="1"/>
    <col min="7433" max="7434" width="7" style="280" customWidth="1"/>
    <col min="7435" max="7435" width="6.85546875" style="280" customWidth="1"/>
    <col min="7436" max="7437" width="11.42578125" style="280"/>
    <col min="7438" max="7438" width="12.5703125" style="280" bestFit="1" customWidth="1"/>
    <col min="7439" max="7680" width="11.42578125" style="280"/>
    <col min="7681" max="7681" width="0.140625" style="280" customWidth="1"/>
    <col min="7682" max="7682" width="2.7109375" style="280" customWidth="1"/>
    <col min="7683" max="7683" width="15.42578125" style="280" customWidth="1"/>
    <col min="7684" max="7684" width="1.28515625" style="280" customWidth="1"/>
    <col min="7685" max="7685" width="23" style="280" bestFit="1" customWidth="1"/>
    <col min="7686" max="7686" width="13.140625" style="280" bestFit="1" customWidth="1"/>
    <col min="7687" max="7687" width="9" style="280" bestFit="1" customWidth="1"/>
    <col min="7688" max="7688" width="2.140625" style="280" customWidth="1"/>
    <col min="7689" max="7690" width="7" style="280" customWidth="1"/>
    <col min="7691" max="7691" width="6.85546875" style="280" customWidth="1"/>
    <col min="7692" max="7693" width="11.42578125" style="280"/>
    <col min="7694" max="7694" width="12.5703125" style="280" bestFit="1" customWidth="1"/>
    <col min="7695" max="7936" width="11.42578125" style="280"/>
    <col min="7937" max="7937" width="0.140625" style="280" customWidth="1"/>
    <col min="7938" max="7938" width="2.7109375" style="280" customWidth="1"/>
    <col min="7939" max="7939" width="15.42578125" style="280" customWidth="1"/>
    <col min="7940" max="7940" width="1.28515625" style="280" customWidth="1"/>
    <col min="7941" max="7941" width="23" style="280" bestFit="1" customWidth="1"/>
    <col min="7942" max="7942" width="13.140625" style="280" bestFit="1" customWidth="1"/>
    <col min="7943" max="7943" width="9" style="280" bestFit="1" customWidth="1"/>
    <col min="7944" max="7944" width="2.140625" style="280" customWidth="1"/>
    <col min="7945" max="7946" width="7" style="280" customWidth="1"/>
    <col min="7947" max="7947" width="6.85546875" style="280" customWidth="1"/>
    <col min="7948" max="7949" width="11.42578125" style="280"/>
    <col min="7950" max="7950" width="12.5703125" style="280" bestFit="1" customWidth="1"/>
    <col min="7951" max="8192" width="11.42578125" style="280"/>
    <col min="8193" max="8193" width="0.140625" style="280" customWidth="1"/>
    <col min="8194" max="8194" width="2.7109375" style="280" customWidth="1"/>
    <col min="8195" max="8195" width="15.42578125" style="280" customWidth="1"/>
    <col min="8196" max="8196" width="1.28515625" style="280" customWidth="1"/>
    <col min="8197" max="8197" width="23" style="280" bestFit="1" customWidth="1"/>
    <col min="8198" max="8198" width="13.140625" style="280" bestFit="1" customWidth="1"/>
    <col min="8199" max="8199" width="9" style="280" bestFit="1" customWidth="1"/>
    <col min="8200" max="8200" width="2.140625" style="280" customWidth="1"/>
    <col min="8201" max="8202" width="7" style="280" customWidth="1"/>
    <col min="8203" max="8203" width="6.85546875" style="280" customWidth="1"/>
    <col min="8204" max="8205" width="11.42578125" style="280"/>
    <col min="8206" max="8206" width="12.5703125" style="280" bestFit="1" customWidth="1"/>
    <col min="8207" max="8448" width="11.42578125" style="280"/>
    <col min="8449" max="8449" width="0.140625" style="280" customWidth="1"/>
    <col min="8450" max="8450" width="2.7109375" style="280" customWidth="1"/>
    <col min="8451" max="8451" width="15.42578125" style="280" customWidth="1"/>
    <col min="8452" max="8452" width="1.28515625" style="280" customWidth="1"/>
    <col min="8453" max="8453" width="23" style="280" bestFit="1" customWidth="1"/>
    <col min="8454" max="8454" width="13.140625" style="280" bestFit="1" customWidth="1"/>
    <col min="8455" max="8455" width="9" style="280" bestFit="1" customWidth="1"/>
    <col min="8456" max="8456" width="2.140625" style="280" customWidth="1"/>
    <col min="8457" max="8458" width="7" style="280" customWidth="1"/>
    <col min="8459" max="8459" width="6.85546875" style="280" customWidth="1"/>
    <col min="8460" max="8461" width="11.42578125" style="280"/>
    <col min="8462" max="8462" width="12.5703125" style="280" bestFit="1" customWidth="1"/>
    <col min="8463" max="8704" width="11.42578125" style="280"/>
    <col min="8705" max="8705" width="0.140625" style="280" customWidth="1"/>
    <col min="8706" max="8706" width="2.7109375" style="280" customWidth="1"/>
    <col min="8707" max="8707" width="15.42578125" style="280" customWidth="1"/>
    <col min="8708" max="8708" width="1.28515625" style="280" customWidth="1"/>
    <col min="8709" max="8709" width="23" style="280" bestFit="1" customWidth="1"/>
    <col min="8710" max="8710" width="13.140625" style="280" bestFit="1" customWidth="1"/>
    <col min="8711" max="8711" width="9" style="280" bestFit="1" customWidth="1"/>
    <col min="8712" max="8712" width="2.140625" style="280" customWidth="1"/>
    <col min="8713" max="8714" width="7" style="280" customWidth="1"/>
    <col min="8715" max="8715" width="6.85546875" style="280" customWidth="1"/>
    <col min="8716" max="8717" width="11.42578125" style="280"/>
    <col min="8718" max="8718" width="12.5703125" style="280" bestFit="1" customWidth="1"/>
    <col min="8719" max="8960" width="11.42578125" style="280"/>
    <col min="8961" max="8961" width="0.140625" style="280" customWidth="1"/>
    <col min="8962" max="8962" width="2.7109375" style="280" customWidth="1"/>
    <col min="8963" max="8963" width="15.42578125" style="280" customWidth="1"/>
    <col min="8964" max="8964" width="1.28515625" style="280" customWidth="1"/>
    <col min="8965" max="8965" width="23" style="280" bestFit="1" customWidth="1"/>
    <col min="8966" max="8966" width="13.140625" style="280" bestFit="1" customWidth="1"/>
    <col min="8967" max="8967" width="9" style="280" bestFit="1" customWidth="1"/>
    <col min="8968" max="8968" width="2.140625" style="280" customWidth="1"/>
    <col min="8969" max="8970" width="7" style="280" customWidth="1"/>
    <col min="8971" max="8971" width="6.85546875" style="280" customWidth="1"/>
    <col min="8972" max="8973" width="11.42578125" style="280"/>
    <col min="8974" max="8974" width="12.5703125" style="280" bestFit="1" customWidth="1"/>
    <col min="8975" max="9216" width="11.42578125" style="280"/>
    <col min="9217" max="9217" width="0.140625" style="280" customWidth="1"/>
    <col min="9218" max="9218" width="2.7109375" style="280" customWidth="1"/>
    <col min="9219" max="9219" width="15.42578125" style="280" customWidth="1"/>
    <col min="9220" max="9220" width="1.28515625" style="280" customWidth="1"/>
    <col min="9221" max="9221" width="23" style="280" bestFit="1" customWidth="1"/>
    <col min="9222" max="9222" width="13.140625" style="280" bestFit="1" customWidth="1"/>
    <col min="9223" max="9223" width="9" style="280" bestFit="1" customWidth="1"/>
    <col min="9224" max="9224" width="2.140625" style="280" customWidth="1"/>
    <col min="9225" max="9226" width="7" style="280" customWidth="1"/>
    <col min="9227" max="9227" width="6.85546875" style="280" customWidth="1"/>
    <col min="9228" max="9229" width="11.42578125" style="280"/>
    <col min="9230" max="9230" width="12.5703125" style="280" bestFit="1" customWidth="1"/>
    <col min="9231" max="9472" width="11.42578125" style="280"/>
    <col min="9473" max="9473" width="0.140625" style="280" customWidth="1"/>
    <col min="9474" max="9474" width="2.7109375" style="280" customWidth="1"/>
    <col min="9475" max="9475" width="15.42578125" style="280" customWidth="1"/>
    <col min="9476" max="9476" width="1.28515625" style="280" customWidth="1"/>
    <col min="9477" max="9477" width="23" style="280" bestFit="1" customWidth="1"/>
    <col min="9478" max="9478" width="13.140625" style="280" bestFit="1" customWidth="1"/>
    <col min="9479" max="9479" width="9" style="280" bestFit="1" customWidth="1"/>
    <col min="9480" max="9480" width="2.140625" style="280" customWidth="1"/>
    <col min="9481" max="9482" width="7" style="280" customWidth="1"/>
    <col min="9483" max="9483" width="6.85546875" style="280" customWidth="1"/>
    <col min="9484" max="9485" width="11.42578125" style="280"/>
    <col min="9486" max="9486" width="12.5703125" style="280" bestFit="1" customWidth="1"/>
    <col min="9487" max="9728" width="11.42578125" style="280"/>
    <col min="9729" max="9729" width="0.140625" style="280" customWidth="1"/>
    <col min="9730" max="9730" width="2.7109375" style="280" customWidth="1"/>
    <col min="9731" max="9731" width="15.42578125" style="280" customWidth="1"/>
    <col min="9732" max="9732" width="1.28515625" style="280" customWidth="1"/>
    <col min="9733" max="9733" width="23" style="280" bestFit="1" customWidth="1"/>
    <col min="9734" max="9734" width="13.140625" style="280" bestFit="1" customWidth="1"/>
    <col min="9735" max="9735" width="9" style="280" bestFit="1" customWidth="1"/>
    <col min="9736" max="9736" width="2.140625" style="280" customWidth="1"/>
    <col min="9737" max="9738" width="7" style="280" customWidth="1"/>
    <col min="9739" max="9739" width="6.85546875" style="280" customWidth="1"/>
    <col min="9740" max="9741" width="11.42578125" style="280"/>
    <col min="9742" max="9742" width="12.5703125" style="280" bestFit="1" customWidth="1"/>
    <col min="9743" max="9984" width="11.42578125" style="280"/>
    <col min="9985" max="9985" width="0.140625" style="280" customWidth="1"/>
    <col min="9986" max="9986" width="2.7109375" style="280" customWidth="1"/>
    <col min="9987" max="9987" width="15.42578125" style="280" customWidth="1"/>
    <col min="9988" max="9988" width="1.28515625" style="280" customWidth="1"/>
    <col min="9989" max="9989" width="23" style="280" bestFit="1" customWidth="1"/>
    <col min="9990" max="9990" width="13.140625" style="280" bestFit="1" customWidth="1"/>
    <col min="9991" max="9991" width="9" style="280" bestFit="1" customWidth="1"/>
    <col min="9992" max="9992" width="2.140625" style="280" customWidth="1"/>
    <col min="9993" max="9994" width="7" style="280" customWidth="1"/>
    <col min="9995" max="9995" width="6.85546875" style="280" customWidth="1"/>
    <col min="9996" max="9997" width="11.42578125" style="280"/>
    <col min="9998" max="9998" width="12.5703125" style="280" bestFit="1" customWidth="1"/>
    <col min="9999" max="10240" width="11.42578125" style="280"/>
    <col min="10241" max="10241" width="0.140625" style="280" customWidth="1"/>
    <col min="10242" max="10242" width="2.7109375" style="280" customWidth="1"/>
    <col min="10243" max="10243" width="15.42578125" style="280" customWidth="1"/>
    <col min="10244" max="10244" width="1.28515625" style="280" customWidth="1"/>
    <col min="10245" max="10245" width="23" style="280" bestFit="1" customWidth="1"/>
    <col min="10246" max="10246" width="13.140625" style="280" bestFit="1" customWidth="1"/>
    <col min="10247" max="10247" width="9" style="280" bestFit="1" customWidth="1"/>
    <col min="10248" max="10248" width="2.140625" style="280" customWidth="1"/>
    <col min="10249" max="10250" width="7" style="280" customWidth="1"/>
    <col min="10251" max="10251" width="6.85546875" style="280" customWidth="1"/>
    <col min="10252" max="10253" width="11.42578125" style="280"/>
    <col min="10254" max="10254" width="12.5703125" style="280" bestFit="1" customWidth="1"/>
    <col min="10255" max="10496" width="11.42578125" style="280"/>
    <col min="10497" max="10497" width="0.140625" style="280" customWidth="1"/>
    <col min="10498" max="10498" width="2.7109375" style="280" customWidth="1"/>
    <col min="10499" max="10499" width="15.42578125" style="280" customWidth="1"/>
    <col min="10500" max="10500" width="1.28515625" style="280" customWidth="1"/>
    <col min="10501" max="10501" width="23" style="280" bestFit="1" customWidth="1"/>
    <col min="10502" max="10502" width="13.140625" style="280" bestFit="1" customWidth="1"/>
    <col min="10503" max="10503" width="9" style="280" bestFit="1" customWidth="1"/>
    <col min="10504" max="10504" width="2.140625" style="280" customWidth="1"/>
    <col min="10505" max="10506" width="7" style="280" customWidth="1"/>
    <col min="10507" max="10507" width="6.85546875" style="280" customWidth="1"/>
    <col min="10508" max="10509" width="11.42578125" style="280"/>
    <col min="10510" max="10510" width="12.5703125" style="280" bestFit="1" customWidth="1"/>
    <col min="10511" max="10752" width="11.42578125" style="280"/>
    <col min="10753" max="10753" width="0.140625" style="280" customWidth="1"/>
    <col min="10754" max="10754" width="2.7109375" style="280" customWidth="1"/>
    <col min="10755" max="10755" width="15.42578125" style="280" customWidth="1"/>
    <col min="10756" max="10756" width="1.28515625" style="280" customWidth="1"/>
    <col min="10757" max="10757" width="23" style="280" bestFit="1" customWidth="1"/>
    <col min="10758" max="10758" width="13.140625" style="280" bestFit="1" customWidth="1"/>
    <col min="10759" max="10759" width="9" style="280" bestFit="1" customWidth="1"/>
    <col min="10760" max="10760" width="2.140625" style="280" customWidth="1"/>
    <col min="10761" max="10762" width="7" style="280" customWidth="1"/>
    <col min="10763" max="10763" width="6.85546875" style="280" customWidth="1"/>
    <col min="10764" max="10765" width="11.42578125" style="280"/>
    <col min="10766" max="10766" width="12.5703125" style="280" bestFit="1" customWidth="1"/>
    <col min="10767" max="11008" width="11.42578125" style="280"/>
    <col min="11009" max="11009" width="0.140625" style="280" customWidth="1"/>
    <col min="11010" max="11010" width="2.7109375" style="280" customWidth="1"/>
    <col min="11011" max="11011" width="15.42578125" style="280" customWidth="1"/>
    <col min="11012" max="11012" width="1.28515625" style="280" customWidth="1"/>
    <col min="11013" max="11013" width="23" style="280" bestFit="1" customWidth="1"/>
    <col min="11014" max="11014" width="13.140625" style="280" bestFit="1" customWidth="1"/>
    <col min="11015" max="11015" width="9" style="280" bestFit="1" customWidth="1"/>
    <col min="11016" max="11016" width="2.140625" style="280" customWidth="1"/>
    <col min="11017" max="11018" width="7" style="280" customWidth="1"/>
    <col min="11019" max="11019" width="6.85546875" style="280" customWidth="1"/>
    <col min="11020" max="11021" width="11.42578125" style="280"/>
    <col min="11022" max="11022" width="12.5703125" style="280" bestFit="1" customWidth="1"/>
    <col min="11023" max="11264" width="11.42578125" style="280"/>
    <col min="11265" max="11265" width="0.140625" style="280" customWidth="1"/>
    <col min="11266" max="11266" width="2.7109375" style="280" customWidth="1"/>
    <col min="11267" max="11267" width="15.42578125" style="280" customWidth="1"/>
    <col min="11268" max="11268" width="1.28515625" style="280" customWidth="1"/>
    <col min="11269" max="11269" width="23" style="280" bestFit="1" customWidth="1"/>
    <col min="11270" max="11270" width="13.140625" style="280" bestFit="1" customWidth="1"/>
    <col min="11271" max="11271" width="9" style="280" bestFit="1" customWidth="1"/>
    <col min="11272" max="11272" width="2.140625" style="280" customWidth="1"/>
    <col min="11273" max="11274" width="7" style="280" customWidth="1"/>
    <col min="11275" max="11275" width="6.85546875" style="280" customWidth="1"/>
    <col min="11276" max="11277" width="11.42578125" style="280"/>
    <col min="11278" max="11278" width="12.5703125" style="280" bestFit="1" customWidth="1"/>
    <col min="11279" max="11520" width="11.42578125" style="280"/>
    <col min="11521" max="11521" width="0.140625" style="280" customWidth="1"/>
    <col min="11522" max="11522" width="2.7109375" style="280" customWidth="1"/>
    <col min="11523" max="11523" width="15.42578125" style="280" customWidth="1"/>
    <col min="11524" max="11524" width="1.28515625" style="280" customWidth="1"/>
    <col min="11525" max="11525" width="23" style="280" bestFit="1" customWidth="1"/>
    <col min="11526" max="11526" width="13.140625" style="280" bestFit="1" customWidth="1"/>
    <col min="11527" max="11527" width="9" style="280" bestFit="1" customWidth="1"/>
    <col min="11528" max="11528" width="2.140625" style="280" customWidth="1"/>
    <col min="11529" max="11530" width="7" style="280" customWidth="1"/>
    <col min="11531" max="11531" width="6.85546875" style="280" customWidth="1"/>
    <col min="11532" max="11533" width="11.42578125" style="280"/>
    <col min="11534" max="11534" width="12.5703125" style="280" bestFit="1" customWidth="1"/>
    <col min="11535" max="11776" width="11.42578125" style="280"/>
    <col min="11777" max="11777" width="0.140625" style="280" customWidth="1"/>
    <col min="11778" max="11778" width="2.7109375" style="280" customWidth="1"/>
    <col min="11779" max="11779" width="15.42578125" style="280" customWidth="1"/>
    <col min="11780" max="11780" width="1.28515625" style="280" customWidth="1"/>
    <col min="11781" max="11781" width="23" style="280" bestFit="1" customWidth="1"/>
    <col min="11782" max="11782" width="13.140625" style="280" bestFit="1" customWidth="1"/>
    <col min="11783" max="11783" width="9" style="280" bestFit="1" customWidth="1"/>
    <col min="11784" max="11784" width="2.140625" style="280" customWidth="1"/>
    <col min="11785" max="11786" width="7" style="280" customWidth="1"/>
    <col min="11787" max="11787" width="6.85546875" style="280" customWidth="1"/>
    <col min="11788" max="11789" width="11.42578125" style="280"/>
    <col min="11790" max="11790" width="12.5703125" style="280" bestFit="1" customWidth="1"/>
    <col min="11791" max="12032" width="11.42578125" style="280"/>
    <col min="12033" max="12033" width="0.140625" style="280" customWidth="1"/>
    <col min="12034" max="12034" width="2.7109375" style="280" customWidth="1"/>
    <col min="12035" max="12035" width="15.42578125" style="280" customWidth="1"/>
    <col min="12036" max="12036" width="1.28515625" style="280" customWidth="1"/>
    <col min="12037" max="12037" width="23" style="280" bestFit="1" customWidth="1"/>
    <col min="12038" max="12038" width="13.140625" style="280" bestFit="1" customWidth="1"/>
    <col min="12039" max="12039" width="9" style="280" bestFit="1" customWidth="1"/>
    <col min="12040" max="12040" width="2.140625" style="280" customWidth="1"/>
    <col min="12041" max="12042" width="7" style="280" customWidth="1"/>
    <col min="12043" max="12043" width="6.85546875" style="280" customWidth="1"/>
    <col min="12044" max="12045" width="11.42578125" style="280"/>
    <col min="12046" max="12046" width="12.5703125" style="280" bestFit="1" customWidth="1"/>
    <col min="12047" max="12288" width="11.42578125" style="280"/>
    <col min="12289" max="12289" width="0.140625" style="280" customWidth="1"/>
    <col min="12290" max="12290" width="2.7109375" style="280" customWidth="1"/>
    <col min="12291" max="12291" width="15.42578125" style="280" customWidth="1"/>
    <col min="12292" max="12292" width="1.28515625" style="280" customWidth="1"/>
    <col min="12293" max="12293" width="23" style="280" bestFit="1" customWidth="1"/>
    <col min="12294" max="12294" width="13.140625" style="280" bestFit="1" customWidth="1"/>
    <col min="12295" max="12295" width="9" style="280" bestFit="1" customWidth="1"/>
    <col min="12296" max="12296" width="2.140625" style="280" customWidth="1"/>
    <col min="12297" max="12298" width="7" style="280" customWidth="1"/>
    <col min="12299" max="12299" width="6.85546875" style="280" customWidth="1"/>
    <col min="12300" max="12301" width="11.42578125" style="280"/>
    <col min="12302" max="12302" width="12.5703125" style="280" bestFit="1" customWidth="1"/>
    <col min="12303" max="12544" width="11.42578125" style="280"/>
    <col min="12545" max="12545" width="0.140625" style="280" customWidth="1"/>
    <col min="12546" max="12546" width="2.7109375" style="280" customWidth="1"/>
    <col min="12547" max="12547" width="15.42578125" style="280" customWidth="1"/>
    <col min="12548" max="12548" width="1.28515625" style="280" customWidth="1"/>
    <col min="12549" max="12549" width="23" style="280" bestFit="1" customWidth="1"/>
    <col min="12550" max="12550" width="13.140625" style="280" bestFit="1" customWidth="1"/>
    <col min="12551" max="12551" width="9" style="280" bestFit="1" customWidth="1"/>
    <col min="12552" max="12552" width="2.140625" style="280" customWidth="1"/>
    <col min="12553" max="12554" width="7" style="280" customWidth="1"/>
    <col min="12555" max="12555" width="6.85546875" style="280" customWidth="1"/>
    <col min="12556" max="12557" width="11.42578125" style="280"/>
    <col min="12558" max="12558" width="12.5703125" style="280" bestFit="1" customWidth="1"/>
    <col min="12559" max="12800" width="11.42578125" style="280"/>
    <col min="12801" max="12801" width="0.140625" style="280" customWidth="1"/>
    <col min="12802" max="12802" width="2.7109375" style="280" customWidth="1"/>
    <col min="12803" max="12803" width="15.42578125" style="280" customWidth="1"/>
    <col min="12804" max="12804" width="1.28515625" style="280" customWidth="1"/>
    <col min="12805" max="12805" width="23" style="280" bestFit="1" customWidth="1"/>
    <col min="12806" max="12806" width="13.140625" style="280" bestFit="1" customWidth="1"/>
    <col min="12807" max="12807" width="9" style="280" bestFit="1" customWidth="1"/>
    <col min="12808" max="12808" width="2.140625" style="280" customWidth="1"/>
    <col min="12809" max="12810" width="7" style="280" customWidth="1"/>
    <col min="12811" max="12811" width="6.85546875" style="280" customWidth="1"/>
    <col min="12812" max="12813" width="11.42578125" style="280"/>
    <col min="12814" max="12814" width="12.5703125" style="280" bestFit="1" customWidth="1"/>
    <col min="12815" max="13056" width="11.42578125" style="280"/>
    <col min="13057" max="13057" width="0.140625" style="280" customWidth="1"/>
    <col min="13058" max="13058" width="2.7109375" style="280" customWidth="1"/>
    <col min="13059" max="13059" width="15.42578125" style="280" customWidth="1"/>
    <col min="13060" max="13060" width="1.28515625" style="280" customWidth="1"/>
    <col min="13061" max="13061" width="23" style="280" bestFit="1" customWidth="1"/>
    <col min="13062" max="13062" width="13.140625" style="280" bestFit="1" customWidth="1"/>
    <col min="13063" max="13063" width="9" style="280" bestFit="1" customWidth="1"/>
    <col min="13064" max="13064" width="2.140625" style="280" customWidth="1"/>
    <col min="13065" max="13066" width="7" style="280" customWidth="1"/>
    <col min="13067" max="13067" width="6.85546875" style="280" customWidth="1"/>
    <col min="13068" max="13069" width="11.42578125" style="280"/>
    <col min="13070" max="13070" width="12.5703125" style="280" bestFit="1" customWidth="1"/>
    <col min="13071" max="13312" width="11.42578125" style="280"/>
    <col min="13313" max="13313" width="0.140625" style="280" customWidth="1"/>
    <col min="13314" max="13314" width="2.7109375" style="280" customWidth="1"/>
    <col min="13315" max="13315" width="15.42578125" style="280" customWidth="1"/>
    <col min="13316" max="13316" width="1.28515625" style="280" customWidth="1"/>
    <col min="13317" max="13317" width="23" style="280" bestFit="1" customWidth="1"/>
    <col min="13318" max="13318" width="13.140625" style="280" bestFit="1" customWidth="1"/>
    <col min="13319" max="13319" width="9" style="280" bestFit="1" customWidth="1"/>
    <col min="13320" max="13320" width="2.140625" style="280" customWidth="1"/>
    <col min="13321" max="13322" width="7" style="280" customWidth="1"/>
    <col min="13323" max="13323" width="6.85546875" style="280" customWidth="1"/>
    <col min="13324" max="13325" width="11.42578125" style="280"/>
    <col min="13326" max="13326" width="12.5703125" style="280" bestFit="1" customWidth="1"/>
    <col min="13327" max="13568" width="11.42578125" style="280"/>
    <col min="13569" max="13569" width="0.140625" style="280" customWidth="1"/>
    <col min="13570" max="13570" width="2.7109375" style="280" customWidth="1"/>
    <col min="13571" max="13571" width="15.42578125" style="280" customWidth="1"/>
    <col min="13572" max="13572" width="1.28515625" style="280" customWidth="1"/>
    <col min="13573" max="13573" width="23" style="280" bestFit="1" customWidth="1"/>
    <col min="13574" max="13574" width="13.140625" style="280" bestFit="1" customWidth="1"/>
    <col min="13575" max="13575" width="9" style="280" bestFit="1" customWidth="1"/>
    <col min="13576" max="13576" width="2.140625" style="280" customWidth="1"/>
    <col min="13577" max="13578" width="7" style="280" customWidth="1"/>
    <col min="13579" max="13579" width="6.85546875" style="280" customWidth="1"/>
    <col min="13580" max="13581" width="11.42578125" style="280"/>
    <col min="13582" max="13582" width="12.5703125" style="280" bestFit="1" customWidth="1"/>
    <col min="13583" max="13824" width="11.42578125" style="280"/>
    <col min="13825" max="13825" width="0.140625" style="280" customWidth="1"/>
    <col min="13826" max="13826" width="2.7109375" style="280" customWidth="1"/>
    <col min="13827" max="13827" width="15.42578125" style="280" customWidth="1"/>
    <col min="13828" max="13828" width="1.28515625" style="280" customWidth="1"/>
    <col min="13829" max="13829" width="23" style="280" bestFit="1" customWidth="1"/>
    <col min="13830" max="13830" width="13.140625" style="280" bestFit="1" customWidth="1"/>
    <col min="13831" max="13831" width="9" style="280" bestFit="1" customWidth="1"/>
    <col min="13832" max="13832" width="2.140625" style="280" customWidth="1"/>
    <col min="13833" max="13834" width="7" style="280" customWidth="1"/>
    <col min="13835" max="13835" width="6.85546875" style="280" customWidth="1"/>
    <col min="13836" max="13837" width="11.42578125" style="280"/>
    <col min="13838" max="13838" width="12.5703125" style="280" bestFit="1" customWidth="1"/>
    <col min="13839" max="14080" width="11.42578125" style="280"/>
    <col min="14081" max="14081" width="0.140625" style="280" customWidth="1"/>
    <col min="14082" max="14082" width="2.7109375" style="280" customWidth="1"/>
    <col min="14083" max="14083" width="15.42578125" style="280" customWidth="1"/>
    <col min="14084" max="14084" width="1.28515625" style="280" customWidth="1"/>
    <col min="14085" max="14085" width="23" style="280" bestFit="1" customWidth="1"/>
    <col min="14086" max="14086" width="13.140625" style="280" bestFit="1" customWidth="1"/>
    <col min="14087" max="14087" width="9" style="280" bestFit="1" customWidth="1"/>
    <col min="14088" max="14088" width="2.140625" style="280" customWidth="1"/>
    <col min="14089" max="14090" width="7" style="280" customWidth="1"/>
    <col min="14091" max="14091" width="6.85546875" style="280" customWidth="1"/>
    <col min="14092" max="14093" width="11.42578125" style="280"/>
    <col min="14094" max="14094" width="12.5703125" style="280" bestFit="1" customWidth="1"/>
    <col min="14095" max="14336" width="11.42578125" style="280"/>
    <col min="14337" max="14337" width="0.140625" style="280" customWidth="1"/>
    <col min="14338" max="14338" width="2.7109375" style="280" customWidth="1"/>
    <col min="14339" max="14339" width="15.42578125" style="280" customWidth="1"/>
    <col min="14340" max="14340" width="1.28515625" style="280" customWidth="1"/>
    <col min="14341" max="14341" width="23" style="280" bestFit="1" customWidth="1"/>
    <col min="14342" max="14342" width="13.140625" style="280" bestFit="1" customWidth="1"/>
    <col min="14343" max="14343" width="9" style="280" bestFit="1" customWidth="1"/>
    <col min="14344" max="14344" width="2.140625" style="280" customWidth="1"/>
    <col min="14345" max="14346" width="7" style="280" customWidth="1"/>
    <col min="14347" max="14347" width="6.85546875" style="280" customWidth="1"/>
    <col min="14348" max="14349" width="11.42578125" style="280"/>
    <col min="14350" max="14350" width="12.5703125" style="280" bestFit="1" customWidth="1"/>
    <col min="14351" max="14592" width="11.42578125" style="280"/>
    <col min="14593" max="14593" width="0.140625" style="280" customWidth="1"/>
    <col min="14594" max="14594" width="2.7109375" style="280" customWidth="1"/>
    <col min="14595" max="14595" width="15.42578125" style="280" customWidth="1"/>
    <col min="14596" max="14596" width="1.28515625" style="280" customWidth="1"/>
    <col min="14597" max="14597" width="23" style="280" bestFit="1" customWidth="1"/>
    <col min="14598" max="14598" width="13.140625" style="280" bestFit="1" customWidth="1"/>
    <col min="14599" max="14599" width="9" style="280" bestFit="1" customWidth="1"/>
    <col min="14600" max="14600" width="2.140625" style="280" customWidth="1"/>
    <col min="14601" max="14602" width="7" style="280" customWidth="1"/>
    <col min="14603" max="14603" width="6.85546875" style="280" customWidth="1"/>
    <col min="14604" max="14605" width="11.42578125" style="280"/>
    <col min="14606" max="14606" width="12.5703125" style="280" bestFit="1" customWidth="1"/>
    <col min="14607" max="14848" width="11.42578125" style="280"/>
    <col min="14849" max="14849" width="0.140625" style="280" customWidth="1"/>
    <col min="14850" max="14850" width="2.7109375" style="280" customWidth="1"/>
    <col min="14851" max="14851" width="15.42578125" style="280" customWidth="1"/>
    <col min="14852" max="14852" width="1.28515625" style="280" customWidth="1"/>
    <col min="14853" max="14853" width="23" style="280" bestFit="1" customWidth="1"/>
    <col min="14854" max="14854" width="13.140625" style="280" bestFit="1" customWidth="1"/>
    <col min="14855" max="14855" width="9" style="280" bestFit="1" customWidth="1"/>
    <col min="14856" max="14856" width="2.140625" style="280" customWidth="1"/>
    <col min="14857" max="14858" width="7" style="280" customWidth="1"/>
    <col min="14859" max="14859" width="6.85546875" style="280" customWidth="1"/>
    <col min="14860" max="14861" width="11.42578125" style="280"/>
    <col min="14862" max="14862" width="12.5703125" style="280" bestFit="1" customWidth="1"/>
    <col min="14863" max="15104" width="11.42578125" style="280"/>
    <col min="15105" max="15105" width="0.140625" style="280" customWidth="1"/>
    <col min="15106" max="15106" width="2.7109375" style="280" customWidth="1"/>
    <col min="15107" max="15107" width="15.42578125" style="280" customWidth="1"/>
    <col min="15108" max="15108" width="1.28515625" style="280" customWidth="1"/>
    <col min="15109" max="15109" width="23" style="280" bestFit="1" customWidth="1"/>
    <col min="15110" max="15110" width="13.140625" style="280" bestFit="1" customWidth="1"/>
    <col min="15111" max="15111" width="9" style="280" bestFit="1" customWidth="1"/>
    <col min="15112" max="15112" width="2.140625" style="280" customWidth="1"/>
    <col min="15113" max="15114" width="7" style="280" customWidth="1"/>
    <col min="15115" max="15115" width="6.85546875" style="280" customWidth="1"/>
    <col min="15116" max="15117" width="11.42578125" style="280"/>
    <col min="15118" max="15118" width="12.5703125" style="280" bestFit="1" customWidth="1"/>
    <col min="15119" max="15360" width="11.42578125" style="280"/>
    <col min="15361" max="15361" width="0.140625" style="280" customWidth="1"/>
    <col min="15362" max="15362" width="2.7109375" style="280" customWidth="1"/>
    <col min="15363" max="15363" width="15.42578125" style="280" customWidth="1"/>
    <col min="15364" max="15364" width="1.28515625" style="280" customWidth="1"/>
    <col min="15365" max="15365" width="23" style="280" bestFit="1" customWidth="1"/>
    <col min="15366" max="15366" width="13.140625" style="280" bestFit="1" customWidth="1"/>
    <col min="15367" max="15367" width="9" style="280" bestFit="1" customWidth="1"/>
    <col min="15368" max="15368" width="2.140625" style="280" customWidth="1"/>
    <col min="15369" max="15370" width="7" style="280" customWidth="1"/>
    <col min="15371" max="15371" width="6.85546875" style="280" customWidth="1"/>
    <col min="15372" max="15373" width="11.42578125" style="280"/>
    <col min="15374" max="15374" width="12.5703125" style="280" bestFit="1" customWidth="1"/>
    <col min="15375" max="15616" width="11.42578125" style="280"/>
    <col min="15617" max="15617" width="0.140625" style="280" customWidth="1"/>
    <col min="15618" max="15618" width="2.7109375" style="280" customWidth="1"/>
    <col min="15619" max="15619" width="15.42578125" style="280" customWidth="1"/>
    <col min="15620" max="15620" width="1.28515625" style="280" customWidth="1"/>
    <col min="15621" max="15621" width="23" style="280" bestFit="1" customWidth="1"/>
    <col min="15622" max="15622" width="13.140625" style="280" bestFit="1" customWidth="1"/>
    <col min="15623" max="15623" width="9" style="280" bestFit="1" customWidth="1"/>
    <col min="15624" max="15624" width="2.140625" style="280" customWidth="1"/>
    <col min="15625" max="15626" width="7" style="280" customWidth="1"/>
    <col min="15627" max="15627" width="6.85546875" style="280" customWidth="1"/>
    <col min="15628" max="15629" width="11.42578125" style="280"/>
    <col min="15630" max="15630" width="12.5703125" style="280" bestFit="1" customWidth="1"/>
    <col min="15631" max="15872" width="11.42578125" style="280"/>
    <col min="15873" max="15873" width="0.140625" style="280" customWidth="1"/>
    <col min="15874" max="15874" width="2.7109375" style="280" customWidth="1"/>
    <col min="15875" max="15875" width="15.42578125" style="280" customWidth="1"/>
    <col min="15876" max="15876" width="1.28515625" style="280" customWidth="1"/>
    <col min="15877" max="15877" width="23" style="280" bestFit="1" customWidth="1"/>
    <col min="15878" max="15878" width="13.140625" style="280" bestFit="1" customWidth="1"/>
    <col min="15879" max="15879" width="9" style="280" bestFit="1" customWidth="1"/>
    <col min="15880" max="15880" width="2.140625" style="280" customWidth="1"/>
    <col min="15881" max="15882" width="7" style="280" customWidth="1"/>
    <col min="15883" max="15883" width="6.85546875" style="280" customWidth="1"/>
    <col min="15884" max="15885" width="11.42578125" style="280"/>
    <col min="15886" max="15886" width="12.5703125" style="280" bestFit="1" customWidth="1"/>
    <col min="15887" max="16128" width="11.42578125" style="280"/>
    <col min="16129" max="16129" width="0.140625" style="280" customWidth="1"/>
    <col min="16130" max="16130" width="2.7109375" style="280" customWidth="1"/>
    <col min="16131" max="16131" width="15.42578125" style="280" customWidth="1"/>
    <col min="16132" max="16132" width="1.28515625" style="280" customWidth="1"/>
    <col min="16133" max="16133" width="23" style="280" bestFit="1" customWidth="1"/>
    <col min="16134" max="16134" width="13.140625" style="280" bestFit="1" customWidth="1"/>
    <col min="16135" max="16135" width="9" style="280" bestFit="1" customWidth="1"/>
    <col min="16136" max="16136" width="2.140625" style="280" customWidth="1"/>
    <col min="16137" max="16138" width="7" style="280" customWidth="1"/>
    <col min="16139" max="16139" width="6.85546875" style="280" customWidth="1"/>
    <col min="16140" max="16141" width="11.42578125" style="280"/>
    <col min="16142" max="16142" width="12.5703125" style="280" bestFit="1" customWidth="1"/>
    <col min="16143" max="16384" width="11.42578125" style="280"/>
  </cols>
  <sheetData>
    <row r="1" spans="3:17" ht="0.75" customHeight="1"/>
    <row r="2" spans="3:17" ht="21" customHeight="1">
      <c r="K2" s="457" t="s">
        <v>50</v>
      </c>
    </row>
    <row r="3" spans="3:17" ht="15" customHeight="1">
      <c r="E3" s="1078" t="s">
        <v>176</v>
      </c>
      <c r="F3" s="1078"/>
      <c r="G3" s="1078"/>
      <c r="H3" s="1078"/>
      <c r="I3" s="1078"/>
      <c r="J3" s="1078"/>
      <c r="K3" s="1078"/>
    </row>
    <row r="4" spans="3:17" ht="20.25" customHeight="1">
      <c r="C4" s="6" t="str">
        <f>Indice!C4</f>
        <v>Producción de energía eléctrica</v>
      </c>
    </row>
    <row r="5" spans="3:17" ht="12.75" customHeight="1"/>
    <row r="6" spans="3:17" ht="13.5" customHeight="1"/>
    <row r="7" spans="3:17" ht="12.75" customHeight="1">
      <c r="C7" s="1130" t="s">
        <v>630</v>
      </c>
      <c r="E7" s="462"/>
      <c r="F7" s="463" t="s">
        <v>7</v>
      </c>
      <c r="G7" s="463" t="s">
        <v>18</v>
      </c>
      <c r="H7" s="464"/>
      <c r="I7" s="465" t="s">
        <v>487</v>
      </c>
      <c r="J7" s="465"/>
      <c r="K7" s="466"/>
      <c r="L7" s="579"/>
    </row>
    <row r="8" spans="3:17" ht="12.75" customHeight="1">
      <c r="C8" s="1130"/>
      <c r="D8" s="280"/>
      <c r="E8" s="467" t="s">
        <v>16</v>
      </c>
      <c r="F8" s="468" t="s">
        <v>488</v>
      </c>
      <c r="G8" s="468" t="s">
        <v>11</v>
      </c>
      <c r="H8" s="469"/>
      <c r="I8" s="468">
        <v>2014</v>
      </c>
      <c r="J8" s="468">
        <v>2015</v>
      </c>
      <c r="K8" s="468" t="s">
        <v>434</v>
      </c>
      <c r="L8" s="580"/>
      <c r="M8" s="470"/>
      <c r="N8" s="470"/>
    </row>
    <row r="9" spans="3:17" ht="12.75" customHeight="1">
      <c r="C9" s="1130"/>
      <c r="D9" s="280"/>
      <c r="E9" s="823" t="s">
        <v>96</v>
      </c>
      <c r="F9" s="824" t="s">
        <v>4</v>
      </c>
      <c r="G9" s="591">
        <v>299.76</v>
      </c>
      <c r="H9" s="591"/>
      <c r="I9" s="591">
        <v>1021.59</v>
      </c>
      <c r="J9" s="591">
        <v>1506.973</v>
      </c>
      <c r="K9" s="825">
        <f>IF(I9&gt;0,IF((J9/I9-1)*100&gt;1000,"-",(J9/I9-1)*100),"-")</f>
        <v>47.512505016689666</v>
      </c>
      <c r="M9" s="472"/>
      <c r="N9" s="473"/>
      <c r="O9" s="474"/>
      <c r="P9" s="474"/>
      <c r="Q9" s="474"/>
    </row>
    <row r="10" spans="3:17" ht="12.75" customHeight="1">
      <c r="C10" s="1130"/>
      <c r="D10" s="280"/>
      <c r="E10" s="591" t="s">
        <v>98</v>
      </c>
      <c r="F10" s="824" t="s">
        <v>4</v>
      </c>
      <c r="G10" s="591">
        <v>1119.5899999999999</v>
      </c>
      <c r="H10" s="591"/>
      <c r="I10" s="591">
        <v>5612.0619999999999</v>
      </c>
      <c r="J10" s="591">
        <v>7364.3710000000001</v>
      </c>
      <c r="K10" s="825">
        <f t="shared" ref="K10:K75" si="0">IF(I10&gt;0,IF((J10/I10-1)*100&gt;1000,"-",(J10/I10-1)*100),"-")</f>
        <v>31.223977924691493</v>
      </c>
      <c r="L10" s="471"/>
      <c r="M10" s="472"/>
      <c r="N10" s="473"/>
      <c r="O10" s="474"/>
      <c r="P10" s="474"/>
      <c r="Q10" s="474"/>
    </row>
    <row r="11" spans="3:17" ht="12.75" customHeight="1">
      <c r="C11" s="578"/>
      <c r="D11" s="280"/>
      <c r="E11" s="591" t="s">
        <v>99</v>
      </c>
      <c r="F11" s="824" t="s">
        <v>4</v>
      </c>
      <c r="G11" s="591">
        <v>570.04999999999995</v>
      </c>
      <c r="H11" s="591"/>
      <c r="I11" s="591">
        <v>2869.32</v>
      </c>
      <c r="J11" s="591">
        <v>3829.6959999999999</v>
      </c>
      <c r="K11" s="825">
        <f t="shared" si="0"/>
        <v>33.470508691954869</v>
      </c>
      <c r="L11" s="471"/>
      <c r="M11" s="472"/>
      <c r="N11" s="473"/>
      <c r="O11" s="474"/>
      <c r="P11" s="474"/>
      <c r="Q11" s="474"/>
    </row>
    <row r="12" spans="3:17" ht="12.75" customHeight="1">
      <c r="C12" s="14"/>
      <c r="D12" s="280"/>
      <c r="E12" s="591" t="s">
        <v>57</v>
      </c>
      <c r="F12" s="824" t="s">
        <v>83</v>
      </c>
      <c r="G12" s="591">
        <v>389.86</v>
      </c>
      <c r="H12" s="591"/>
      <c r="I12" s="591">
        <v>1969.6659999999999</v>
      </c>
      <c r="J12" s="591">
        <v>1876.7550000000001</v>
      </c>
      <c r="K12" s="825">
        <f t="shared" si="0"/>
        <v>-4.7170941672344373</v>
      </c>
      <c r="L12" s="471"/>
      <c r="M12" s="472"/>
      <c r="N12" s="473"/>
      <c r="O12" s="474"/>
      <c r="P12" s="474"/>
      <c r="Q12" s="474"/>
    </row>
    <row r="13" spans="3:17" ht="12.75" customHeight="1">
      <c r="C13" s="280"/>
      <c r="D13" s="280"/>
      <c r="E13" s="591" t="s">
        <v>58</v>
      </c>
      <c r="F13" s="824" t="s">
        <v>83</v>
      </c>
      <c r="G13" s="824">
        <v>401.82</v>
      </c>
      <c r="H13" s="824"/>
      <c r="I13" s="824">
        <v>362.14299999999997</v>
      </c>
      <c r="J13" s="824">
        <v>825.39300000000003</v>
      </c>
      <c r="K13" s="825">
        <f t="shared" si="0"/>
        <v>127.91908168872519</v>
      </c>
      <c r="L13" s="475"/>
      <c r="M13" s="472"/>
      <c r="N13" s="473"/>
      <c r="O13" s="474"/>
      <c r="P13" s="474"/>
      <c r="Q13" s="474"/>
    </row>
    <row r="14" spans="3:17" ht="12.75" customHeight="1">
      <c r="C14" s="280"/>
      <c r="D14" s="280"/>
      <c r="E14" s="591" t="s">
        <v>62</v>
      </c>
      <c r="F14" s="824" t="s">
        <v>83</v>
      </c>
      <c r="G14" s="591">
        <v>389.29</v>
      </c>
      <c r="H14" s="591"/>
      <c r="I14" s="591">
        <v>0.80200000000000005</v>
      </c>
      <c r="J14" s="591">
        <v>0</v>
      </c>
      <c r="K14" s="825">
        <f t="shared" si="0"/>
        <v>-100</v>
      </c>
      <c r="L14" s="471"/>
      <c r="M14" s="472"/>
      <c r="N14" s="473"/>
      <c r="O14" s="474"/>
      <c r="P14" s="474"/>
      <c r="Q14" s="474"/>
    </row>
    <row r="15" spans="3:17" ht="12.75" customHeight="1">
      <c r="C15" s="280"/>
      <c r="D15" s="280"/>
      <c r="E15" s="591" t="s">
        <v>63</v>
      </c>
      <c r="F15" s="824" t="s">
        <v>83</v>
      </c>
      <c r="G15" s="824">
        <v>373.24</v>
      </c>
      <c r="H15" s="824"/>
      <c r="I15" s="824">
        <v>6.65</v>
      </c>
      <c r="J15" s="824">
        <v>0</v>
      </c>
      <c r="K15" s="825">
        <f t="shared" si="0"/>
        <v>-100</v>
      </c>
      <c r="L15" s="471"/>
      <c r="M15" s="472"/>
      <c r="N15" s="473"/>
      <c r="O15" s="474"/>
      <c r="P15" s="474"/>
      <c r="Q15" s="474"/>
    </row>
    <row r="16" spans="3:17" ht="12.75" customHeight="1">
      <c r="C16" s="280"/>
      <c r="D16" s="280"/>
      <c r="E16" s="591" t="s">
        <v>74</v>
      </c>
      <c r="F16" s="824" t="s">
        <v>83</v>
      </c>
      <c r="G16" s="591">
        <v>822.86</v>
      </c>
      <c r="H16" s="591"/>
      <c r="I16" s="591">
        <v>74.801000000000002</v>
      </c>
      <c r="J16" s="591">
        <v>197.87799999999999</v>
      </c>
      <c r="K16" s="825">
        <f t="shared" si="0"/>
        <v>164.53924412775228</v>
      </c>
      <c r="L16" s="471"/>
      <c r="M16" s="472"/>
      <c r="N16" s="473"/>
      <c r="O16" s="474"/>
      <c r="P16" s="474"/>
      <c r="Q16" s="474"/>
    </row>
    <row r="17" spans="3:17" ht="12.75" customHeight="1">
      <c r="C17" s="280"/>
      <c r="D17" s="280"/>
      <c r="E17" s="591" t="s">
        <v>66</v>
      </c>
      <c r="F17" s="824" t="s">
        <v>83</v>
      </c>
      <c r="G17" s="591">
        <v>386.79</v>
      </c>
      <c r="H17" s="591"/>
      <c r="I17" s="591">
        <v>127.877</v>
      </c>
      <c r="J17" s="591">
        <v>33.408000000000001</v>
      </c>
      <c r="K17" s="825">
        <f t="shared" si="0"/>
        <v>-73.874895407305445</v>
      </c>
      <c r="L17" s="471"/>
      <c r="M17" s="472"/>
      <c r="N17" s="473"/>
      <c r="O17" s="474"/>
      <c r="P17" s="474"/>
      <c r="Q17" s="474"/>
    </row>
    <row r="18" spans="3:17" ht="12.75" customHeight="1">
      <c r="C18" s="280"/>
      <c r="D18" s="280"/>
      <c r="E18" s="591" t="s">
        <v>67</v>
      </c>
      <c r="F18" s="824" t="s">
        <v>83</v>
      </c>
      <c r="G18" s="591">
        <v>389.19</v>
      </c>
      <c r="H18" s="591"/>
      <c r="I18" s="591">
        <v>381.84</v>
      </c>
      <c r="J18" s="591">
        <v>142.357</v>
      </c>
      <c r="K18" s="825">
        <f t="shared" si="0"/>
        <v>-62.718154200712341</v>
      </c>
      <c r="L18" s="471"/>
      <c r="M18" s="472"/>
      <c r="N18" s="473"/>
      <c r="O18" s="474"/>
      <c r="P18" s="474"/>
      <c r="Q18" s="474"/>
    </row>
    <row r="19" spans="3:17" ht="12.75" customHeight="1">
      <c r="C19" s="280"/>
      <c r="D19" s="280"/>
      <c r="E19" s="591" t="s">
        <v>81</v>
      </c>
      <c r="F19" s="824" t="s">
        <v>83</v>
      </c>
      <c r="G19" s="591">
        <v>391.02</v>
      </c>
      <c r="H19" s="591"/>
      <c r="I19" s="591">
        <v>63.829000000000001</v>
      </c>
      <c r="J19" s="591">
        <v>0</v>
      </c>
      <c r="K19" s="825">
        <f t="shared" si="0"/>
        <v>-100</v>
      </c>
      <c r="L19" s="471"/>
      <c r="M19" s="472"/>
      <c r="N19" s="473"/>
      <c r="O19" s="474"/>
      <c r="P19" s="474"/>
      <c r="Q19" s="474"/>
    </row>
    <row r="20" spans="3:17" ht="12.75" customHeight="1">
      <c r="C20" s="280"/>
      <c r="D20" s="280"/>
      <c r="E20" s="591" t="s">
        <v>64</v>
      </c>
      <c r="F20" s="824" t="s">
        <v>83</v>
      </c>
      <c r="G20" s="591">
        <v>392.68</v>
      </c>
      <c r="H20" s="591"/>
      <c r="I20" s="591">
        <v>0</v>
      </c>
      <c r="J20" s="591">
        <v>0</v>
      </c>
      <c r="K20" s="825" t="str">
        <f t="shared" si="0"/>
        <v>-</v>
      </c>
      <c r="L20" s="471"/>
      <c r="M20" s="472"/>
      <c r="N20" s="473"/>
      <c r="O20" s="474"/>
      <c r="P20" s="474"/>
      <c r="Q20" s="474"/>
    </row>
    <row r="21" spans="3:17" ht="12.75" customHeight="1">
      <c r="C21" s="280"/>
      <c r="D21" s="280"/>
      <c r="E21" s="591" t="s">
        <v>65</v>
      </c>
      <c r="F21" s="824" t="s">
        <v>83</v>
      </c>
      <c r="G21" s="824">
        <v>387.98</v>
      </c>
      <c r="H21" s="824"/>
      <c r="I21" s="824">
        <v>0</v>
      </c>
      <c r="J21" s="824">
        <v>0</v>
      </c>
      <c r="K21" s="825" t="str">
        <f t="shared" si="0"/>
        <v>-</v>
      </c>
      <c r="L21" s="475"/>
      <c r="M21" s="472"/>
      <c r="N21" s="473"/>
      <c r="O21" s="474"/>
      <c r="P21" s="474"/>
      <c r="Q21" s="474"/>
    </row>
    <row r="22" spans="3:17" ht="12.75" customHeight="1">
      <c r="C22" s="280"/>
      <c r="D22" s="280"/>
      <c r="E22" s="591" t="s">
        <v>85</v>
      </c>
      <c r="F22" s="824" t="s">
        <v>83</v>
      </c>
      <c r="G22" s="824">
        <v>390.94</v>
      </c>
      <c r="H22" s="824"/>
      <c r="I22" s="824">
        <v>173.434</v>
      </c>
      <c r="J22" s="824">
        <v>291.887</v>
      </c>
      <c r="K22" s="825">
        <f t="shared" si="0"/>
        <v>68.29860350334998</v>
      </c>
      <c r="L22" s="475"/>
      <c r="M22" s="472"/>
      <c r="N22" s="473"/>
      <c r="O22" s="474"/>
      <c r="P22" s="474"/>
      <c r="Q22" s="474"/>
    </row>
    <row r="23" spans="3:17" ht="12.75" customHeight="1">
      <c r="C23" s="280"/>
      <c r="D23" s="280"/>
      <c r="E23" s="591" t="s">
        <v>154</v>
      </c>
      <c r="F23" s="824" t="s">
        <v>83</v>
      </c>
      <c r="G23" s="824">
        <v>820.54</v>
      </c>
      <c r="H23" s="824"/>
      <c r="I23" s="824">
        <v>28.940999999999999</v>
      </c>
      <c r="J23" s="824">
        <v>406.30099999999999</v>
      </c>
      <c r="K23" s="825" t="str">
        <f t="shared" si="0"/>
        <v>-</v>
      </c>
      <c r="L23" s="475"/>
      <c r="M23" s="472"/>
      <c r="N23" s="473"/>
      <c r="O23" s="474"/>
      <c r="P23" s="474"/>
      <c r="Q23" s="474"/>
    </row>
    <row r="24" spans="3:17" ht="12.75" customHeight="1">
      <c r="C24" s="280"/>
      <c r="D24" s="280"/>
      <c r="E24" s="652" t="s">
        <v>153</v>
      </c>
      <c r="F24" s="826" t="s">
        <v>83</v>
      </c>
      <c r="G24" s="826">
        <v>415.51</v>
      </c>
      <c r="H24" s="826"/>
      <c r="I24" s="826">
        <v>1213.7940000000001</v>
      </c>
      <c r="J24" s="826">
        <v>1849.4880000000001</v>
      </c>
      <c r="K24" s="827">
        <f t="shared" si="0"/>
        <v>52.372478361237576</v>
      </c>
      <c r="L24" s="475"/>
      <c r="M24" s="472"/>
      <c r="N24" s="473"/>
      <c r="O24" s="474"/>
      <c r="P24" s="474"/>
      <c r="Q24" s="474"/>
    </row>
    <row r="25" spans="3:17" ht="12.75" customHeight="1">
      <c r="C25" s="280"/>
      <c r="D25" s="280"/>
      <c r="E25" s="828" t="s">
        <v>435</v>
      </c>
      <c r="F25" s="829"/>
      <c r="G25" s="829">
        <f>SUM(G9:G24)</f>
        <v>7941.119999999999</v>
      </c>
      <c r="H25" s="829"/>
      <c r="I25" s="717">
        <f>SUM(I9:I24)</f>
        <v>13906.748999999998</v>
      </c>
      <c r="J25" s="717">
        <f>SUM(J9:J24)</f>
        <v>18324.507000000005</v>
      </c>
      <c r="K25" s="830">
        <f t="shared" ref="K25:K94" si="1">IF(I25&gt;0,(J25/I25-1)*100,0)</f>
        <v>31.767007515559587</v>
      </c>
      <c r="L25" s="475"/>
      <c r="M25" s="472"/>
      <c r="N25" s="473"/>
      <c r="O25" s="474"/>
      <c r="P25" s="474"/>
      <c r="Q25" s="474"/>
    </row>
    <row r="26" spans="3:17" ht="12.75" customHeight="1">
      <c r="C26" s="280"/>
      <c r="D26" s="280"/>
      <c r="E26" s="591" t="s">
        <v>484</v>
      </c>
      <c r="F26" s="824" t="s">
        <v>4</v>
      </c>
      <c r="G26" s="824" t="s">
        <v>59</v>
      </c>
      <c r="H26" s="591"/>
      <c r="I26" s="824">
        <v>0</v>
      </c>
      <c r="J26" s="824" t="s">
        <v>59</v>
      </c>
      <c r="K26" s="655" t="str">
        <f t="shared" si="0"/>
        <v>-</v>
      </c>
      <c r="L26" s="471"/>
      <c r="M26" s="472"/>
      <c r="N26" s="473"/>
      <c r="O26" s="474"/>
      <c r="P26" s="474"/>
      <c r="Q26" s="474"/>
    </row>
    <row r="27" spans="3:17" ht="12.75" customHeight="1">
      <c r="C27" s="280"/>
      <c r="D27" s="280"/>
      <c r="E27" s="591" t="s">
        <v>100</v>
      </c>
      <c r="F27" s="824" t="s">
        <v>4</v>
      </c>
      <c r="G27" s="591">
        <v>1055.77</v>
      </c>
      <c r="H27" s="591"/>
      <c r="I27" s="591">
        <v>4611.7569999999996</v>
      </c>
      <c r="J27" s="591">
        <v>4459.4560000000001</v>
      </c>
      <c r="K27" s="831">
        <f t="shared" si="0"/>
        <v>-3.3024506711866963</v>
      </c>
      <c r="L27" s="471"/>
      <c r="M27" s="472"/>
      <c r="N27" s="473"/>
      <c r="O27" s="474"/>
      <c r="P27" s="474"/>
      <c r="Q27" s="474"/>
    </row>
    <row r="28" spans="3:17" ht="12.75" customHeight="1">
      <c r="C28" s="280"/>
      <c r="D28" s="280"/>
      <c r="E28" s="591" t="s">
        <v>84</v>
      </c>
      <c r="F28" s="824" t="s">
        <v>83</v>
      </c>
      <c r="G28" s="591">
        <v>790.68</v>
      </c>
      <c r="H28" s="591"/>
      <c r="I28" s="591">
        <v>143.358</v>
      </c>
      <c r="J28" s="591">
        <v>85.775999999999996</v>
      </c>
      <c r="K28" s="655">
        <f t="shared" si="0"/>
        <v>-40.166575984598005</v>
      </c>
      <c r="L28" s="471"/>
      <c r="M28" s="472"/>
      <c r="N28" s="473"/>
      <c r="O28" s="474"/>
      <c r="P28" s="474"/>
      <c r="Q28" s="474"/>
    </row>
    <row r="29" spans="3:17" ht="12.75" customHeight="1">
      <c r="C29" s="280"/>
      <c r="D29" s="280"/>
      <c r="E29" s="591" t="s">
        <v>140</v>
      </c>
      <c r="F29" s="824" t="s">
        <v>83</v>
      </c>
      <c r="G29" s="591">
        <v>804.36</v>
      </c>
      <c r="H29" s="591"/>
      <c r="I29" s="591">
        <v>27.867000000000001</v>
      </c>
      <c r="J29" s="591">
        <v>65.230999999999995</v>
      </c>
      <c r="K29" s="655">
        <f t="shared" si="0"/>
        <v>134.0797358883267</v>
      </c>
      <c r="L29" s="471"/>
      <c r="M29" s="472"/>
      <c r="N29" s="473"/>
      <c r="O29" s="474"/>
      <c r="P29" s="474"/>
      <c r="Q29" s="474"/>
    </row>
    <row r="30" spans="3:17" ht="12.75" customHeight="1">
      <c r="C30" s="280"/>
      <c r="D30" s="280"/>
      <c r="E30" s="652" t="s">
        <v>141</v>
      </c>
      <c r="F30" s="826" t="s">
        <v>83</v>
      </c>
      <c r="G30" s="652">
        <v>274.64</v>
      </c>
      <c r="H30" s="652"/>
      <c r="I30" s="652">
        <v>38.946406000000003</v>
      </c>
      <c r="J30" s="652">
        <v>26.904</v>
      </c>
      <c r="K30" s="827">
        <f t="shared" si="0"/>
        <v>-30.920455150598503</v>
      </c>
      <c r="L30" s="471"/>
      <c r="M30" s="472"/>
      <c r="N30" s="473"/>
      <c r="O30" s="474"/>
      <c r="P30" s="474"/>
      <c r="Q30" s="474"/>
    </row>
    <row r="31" spans="3:17" ht="12.75" customHeight="1">
      <c r="C31" s="280"/>
      <c r="D31" s="280"/>
      <c r="E31" s="641" t="s">
        <v>436</v>
      </c>
      <c r="F31" s="829"/>
      <c r="G31" s="641">
        <f>SUM(G26:G30)</f>
        <v>2925.45</v>
      </c>
      <c r="H31" s="641"/>
      <c r="I31" s="641">
        <f>SUM(I26:I30)</f>
        <v>4821.928406</v>
      </c>
      <c r="J31" s="641">
        <f>SUM(J26:J30)</f>
        <v>4637.3670000000002</v>
      </c>
      <c r="K31" s="832">
        <f>IF(I31&gt;0,(J31/I31-1)*100,0)</f>
        <v>-3.8275434734855729</v>
      </c>
      <c r="L31" s="471"/>
      <c r="M31" s="472"/>
      <c r="N31" s="473"/>
      <c r="O31" s="474"/>
      <c r="P31" s="474"/>
      <c r="Q31" s="474"/>
    </row>
    <row r="32" spans="3:17" ht="12.75" customHeight="1">
      <c r="C32" s="280"/>
      <c r="D32" s="280"/>
      <c r="E32" s="591" t="s">
        <v>90</v>
      </c>
      <c r="F32" s="824" t="s">
        <v>4</v>
      </c>
      <c r="G32" s="591">
        <v>877.66000000000008</v>
      </c>
      <c r="H32" s="591"/>
      <c r="I32" s="591">
        <v>5065.4589999999998</v>
      </c>
      <c r="J32" s="591">
        <v>5944.1379999999999</v>
      </c>
      <c r="K32" s="831">
        <f t="shared" si="0"/>
        <v>17.346483309804704</v>
      </c>
      <c r="L32" s="471"/>
      <c r="M32" s="472"/>
      <c r="N32" s="473"/>
      <c r="O32" s="474"/>
      <c r="P32" s="474"/>
      <c r="Q32" s="474"/>
    </row>
    <row r="33" spans="3:17" ht="12.75" customHeight="1">
      <c r="C33" s="280"/>
      <c r="D33" s="280"/>
      <c r="E33" s="591" t="s">
        <v>167</v>
      </c>
      <c r="F33" s="824" t="s">
        <v>4</v>
      </c>
      <c r="G33" s="591">
        <v>347.7</v>
      </c>
      <c r="H33" s="591"/>
      <c r="I33" s="591">
        <v>1307.8389999999999</v>
      </c>
      <c r="J33" s="591">
        <v>1841.6379999999999</v>
      </c>
      <c r="K33" s="831">
        <f t="shared" si="0"/>
        <v>40.81534500806292</v>
      </c>
      <c r="L33" s="471"/>
      <c r="M33" s="472"/>
      <c r="N33" s="473"/>
      <c r="O33" s="474"/>
      <c r="P33" s="474"/>
      <c r="Q33" s="474"/>
    </row>
    <row r="34" spans="3:17" ht="12.75" customHeight="1">
      <c r="C34" s="280"/>
      <c r="D34" s="280"/>
      <c r="E34" s="591" t="s">
        <v>95</v>
      </c>
      <c r="F34" s="824" t="s">
        <v>4</v>
      </c>
      <c r="G34" s="591">
        <v>553.6400000000001</v>
      </c>
      <c r="H34" s="591"/>
      <c r="I34" s="591">
        <v>841.23800000000006</v>
      </c>
      <c r="J34" s="591">
        <v>1690.033367</v>
      </c>
      <c r="K34" s="831">
        <f t="shared" si="0"/>
        <v>100.898362532363</v>
      </c>
      <c r="L34" s="471"/>
      <c r="M34" s="472"/>
      <c r="N34" s="473"/>
      <c r="O34" s="474"/>
      <c r="P34" s="474"/>
      <c r="Q34" s="474"/>
    </row>
    <row r="35" spans="3:17" ht="12.75" customHeight="1">
      <c r="C35" s="280"/>
      <c r="D35" s="280"/>
      <c r="E35" s="591" t="s">
        <v>97</v>
      </c>
      <c r="F35" s="824" t="s">
        <v>4</v>
      </c>
      <c r="G35" s="591">
        <v>585.59</v>
      </c>
      <c r="H35" s="591"/>
      <c r="I35" s="591">
        <v>1350.7339999999999</v>
      </c>
      <c r="J35" s="591">
        <v>3004.3649999999998</v>
      </c>
      <c r="K35" s="831">
        <f t="shared" si="0"/>
        <v>122.42462246452668</v>
      </c>
      <c r="L35" s="471"/>
      <c r="M35" s="472"/>
      <c r="N35" s="473"/>
      <c r="O35" s="474"/>
      <c r="P35" s="474"/>
      <c r="Q35" s="474"/>
    </row>
    <row r="36" spans="3:17" ht="12.75" customHeight="1">
      <c r="C36" s="280"/>
      <c r="D36" s="280"/>
      <c r="E36" s="591" t="s">
        <v>144</v>
      </c>
      <c r="F36" s="824" t="s">
        <v>83</v>
      </c>
      <c r="G36" s="591">
        <v>426.04</v>
      </c>
      <c r="H36" s="591"/>
      <c r="I36" s="591">
        <v>218.03299999999999</v>
      </c>
      <c r="J36" s="591">
        <v>285.89699999999999</v>
      </c>
      <c r="K36" s="831">
        <f t="shared" si="0"/>
        <v>31.125563561479218</v>
      </c>
      <c r="L36" s="471"/>
      <c r="M36" s="472"/>
      <c r="N36" s="473"/>
      <c r="O36" s="474"/>
      <c r="P36" s="474"/>
      <c r="Q36" s="474"/>
    </row>
    <row r="37" spans="3:17" ht="12.75" customHeight="1">
      <c r="C37" s="280"/>
      <c r="D37" s="280"/>
      <c r="E37" s="652" t="s">
        <v>150</v>
      </c>
      <c r="F37" s="826" t="s">
        <v>83</v>
      </c>
      <c r="G37" s="652">
        <v>428.13</v>
      </c>
      <c r="H37" s="652"/>
      <c r="I37" s="652">
        <v>71.442999999999998</v>
      </c>
      <c r="J37" s="652">
        <v>75.41</v>
      </c>
      <c r="K37" s="833">
        <f t="shared" si="0"/>
        <v>5.5526783589714857</v>
      </c>
      <c r="L37" s="475"/>
      <c r="M37" s="472"/>
      <c r="N37" s="473"/>
      <c r="O37" s="474"/>
      <c r="P37" s="474"/>
      <c r="Q37" s="474"/>
    </row>
    <row r="38" spans="3:17" ht="12.75" customHeight="1">
      <c r="C38" s="280"/>
      <c r="D38" s="280"/>
      <c r="E38" s="641" t="s">
        <v>437</v>
      </c>
      <c r="F38" s="829"/>
      <c r="G38" s="641">
        <f>SUM(G32:G37)</f>
        <v>3218.76</v>
      </c>
      <c r="H38" s="641"/>
      <c r="I38" s="641">
        <f>SUM(I32:I37)</f>
        <v>8854.7459999999992</v>
      </c>
      <c r="J38" s="641">
        <f>SUM(J32:J37)</f>
        <v>12841.481367</v>
      </c>
      <c r="K38" s="832">
        <f>IF(I38&gt;0,(J38/I38-1)*100,0)</f>
        <v>45.023712334605669</v>
      </c>
      <c r="L38" s="471"/>
      <c r="M38" s="472"/>
      <c r="N38" s="473"/>
      <c r="O38" s="474"/>
      <c r="P38" s="474"/>
      <c r="Q38" s="474"/>
    </row>
    <row r="39" spans="3:17" ht="12.75" customHeight="1">
      <c r="C39" s="280"/>
      <c r="D39" s="280"/>
      <c r="E39" s="591" t="s">
        <v>13</v>
      </c>
      <c r="F39" s="824" t="s">
        <v>3</v>
      </c>
      <c r="G39" s="591">
        <v>1003.41</v>
      </c>
      <c r="H39" s="591"/>
      <c r="I39" s="591">
        <v>7783.9080000000004</v>
      </c>
      <c r="J39" s="591">
        <v>7926.3590000000004</v>
      </c>
      <c r="K39" s="655">
        <f t="shared" si="0"/>
        <v>1.8300704479035534</v>
      </c>
      <c r="L39" s="471"/>
      <c r="M39" s="472"/>
      <c r="N39" s="473"/>
      <c r="O39" s="474"/>
      <c r="P39" s="474"/>
      <c r="Q39" s="474"/>
    </row>
    <row r="40" spans="3:17" ht="12.75" customHeight="1">
      <c r="C40" s="280"/>
      <c r="D40" s="280"/>
      <c r="E40" s="591" t="s">
        <v>671</v>
      </c>
      <c r="F40" s="824" t="s">
        <v>4</v>
      </c>
      <c r="G40" s="591">
        <v>206.2</v>
      </c>
      <c r="H40" s="591"/>
      <c r="I40" s="591">
        <v>0</v>
      </c>
      <c r="J40" s="591">
        <v>0</v>
      </c>
      <c r="K40" s="655" t="str">
        <f t="shared" si="0"/>
        <v>-</v>
      </c>
      <c r="L40" s="471"/>
      <c r="M40" s="472"/>
      <c r="N40" s="473"/>
      <c r="O40" s="474"/>
      <c r="P40" s="474"/>
      <c r="Q40" s="474"/>
    </row>
    <row r="41" spans="3:17" ht="12.75" customHeight="1">
      <c r="C41" s="280"/>
      <c r="D41" s="280"/>
      <c r="E41" s="591" t="s">
        <v>71</v>
      </c>
      <c r="F41" s="824" t="s">
        <v>83</v>
      </c>
      <c r="G41" s="591">
        <v>386.08</v>
      </c>
      <c r="H41" s="591"/>
      <c r="I41" s="591">
        <v>173.55199999999999</v>
      </c>
      <c r="J41" s="591">
        <v>484.93299999999999</v>
      </c>
      <c r="K41" s="655">
        <f t="shared" si="0"/>
        <v>179.41654374481425</v>
      </c>
      <c r="L41" s="471"/>
      <c r="M41" s="472"/>
      <c r="N41" s="473"/>
      <c r="O41" s="474"/>
      <c r="P41" s="474"/>
      <c r="Q41" s="474"/>
    </row>
    <row r="42" spans="3:17" ht="12.75" customHeight="1">
      <c r="C42" s="280"/>
      <c r="D42" s="280"/>
      <c r="E42" s="591" t="s">
        <v>72</v>
      </c>
      <c r="F42" s="824" t="s">
        <v>83</v>
      </c>
      <c r="G42" s="591">
        <v>372.66</v>
      </c>
      <c r="H42" s="591"/>
      <c r="I42" s="591">
        <v>872.26400000000001</v>
      </c>
      <c r="J42" s="591">
        <v>804.16300000000001</v>
      </c>
      <c r="K42" s="655">
        <f t="shared" si="0"/>
        <v>-7.8073840030082664</v>
      </c>
      <c r="L42" s="471"/>
      <c r="M42" s="472"/>
      <c r="N42" s="473"/>
      <c r="O42" s="474"/>
      <c r="P42" s="474"/>
      <c r="Q42" s="474"/>
    </row>
    <row r="43" spans="3:17" ht="12.75" customHeight="1">
      <c r="C43" s="280"/>
      <c r="D43" s="280"/>
      <c r="E43" s="652" t="s">
        <v>165</v>
      </c>
      <c r="F43" s="826" t="s">
        <v>4</v>
      </c>
      <c r="G43" s="652">
        <v>296.44</v>
      </c>
      <c r="H43" s="652"/>
      <c r="I43" s="652">
        <v>881.26</v>
      </c>
      <c r="J43" s="652">
        <v>906.899</v>
      </c>
      <c r="K43" s="827">
        <f t="shared" si="0"/>
        <v>2.9093570569411975</v>
      </c>
      <c r="L43" s="471"/>
      <c r="M43" s="472"/>
      <c r="N43" s="473"/>
      <c r="O43" s="474"/>
      <c r="P43" s="474"/>
      <c r="Q43" s="474"/>
    </row>
    <row r="44" spans="3:17" ht="12.75" customHeight="1">
      <c r="C44" s="280"/>
      <c r="D44" s="280"/>
      <c r="E44" s="641" t="s">
        <v>442</v>
      </c>
      <c r="F44" s="829"/>
      <c r="G44" s="641">
        <f>SUM(G39:G43)</f>
        <v>2264.79</v>
      </c>
      <c r="H44" s="641"/>
      <c r="I44" s="641">
        <f>SUM(I39:I43)</f>
        <v>9710.9840000000004</v>
      </c>
      <c r="J44" s="641">
        <f>SUM(J39:J43)</f>
        <v>10122.354000000001</v>
      </c>
      <c r="K44" s="832">
        <f t="shared" si="1"/>
        <v>4.2361309626295363</v>
      </c>
      <c r="M44" s="472"/>
      <c r="N44" s="473"/>
      <c r="O44" s="474"/>
      <c r="P44" s="474"/>
      <c r="Q44" s="474"/>
    </row>
    <row r="45" spans="3:17" ht="12.75" customHeight="1">
      <c r="C45" s="280"/>
      <c r="D45" s="280"/>
      <c r="E45" s="591" t="s">
        <v>507</v>
      </c>
      <c r="F45" s="824" t="s">
        <v>3</v>
      </c>
      <c r="G45" s="591">
        <v>455.29</v>
      </c>
      <c r="H45" s="591"/>
      <c r="I45" s="591">
        <v>0</v>
      </c>
      <c r="J45" s="591">
        <v>0</v>
      </c>
      <c r="K45" s="655" t="str">
        <f t="shared" si="0"/>
        <v>-</v>
      </c>
      <c r="L45" s="471"/>
      <c r="M45" s="472"/>
      <c r="N45" s="473"/>
      <c r="O45" s="474"/>
      <c r="P45" s="474"/>
      <c r="Q45" s="474"/>
    </row>
    <row r="46" spans="3:17" ht="12.75" customHeight="1">
      <c r="C46" s="280"/>
      <c r="D46" s="280"/>
      <c r="E46" s="591" t="s">
        <v>91</v>
      </c>
      <c r="F46" s="824" t="s">
        <v>4</v>
      </c>
      <c r="G46" s="591">
        <v>346.84</v>
      </c>
      <c r="H46" s="591"/>
      <c r="I46" s="591">
        <v>1107.8230000000001</v>
      </c>
      <c r="J46" s="591">
        <v>695.601</v>
      </c>
      <c r="K46" s="831">
        <f t="shared" si="0"/>
        <v>-37.210095836609284</v>
      </c>
      <c r="L46" s="471"/>
      <c r="M46" s="472"/>
      <c r="N46" s="473"/>
      <c r="O46" s="474"/>
      <c r="P46" s="474"/>
      <c r="Q46" s="474"/>
    </row>
    <row r="47" spans="3:17" ht="12.75" customHeight="1">
      <c r="C47" s="280"/>
      <c r="D47" s="280"/>
      <c r="E47" s="591" t="s">
        <v>675</v>
      </c>
      <c r="F47" s="824" t="s">
        <v>4</v>
      </c>
      <c r="G47" s="591">
        <v>1143.48</v>
      </c>
      <c r="H47" s="591"/>
      <c r="I47" s="591">
        <v>4201.8</v>
      </c>
      <c r="J47" s="591">
        <v>4282.2889999999998</v>
      </c>
      <c r="K47" s="831">
        <f t="shared" si="0"/>
        <v>1.9155837974201395</v>
      </c>
      <c r="L47" s="471"/>
      <c r="M47" s="472"/>
      <c r="N47" s="473"/>
      <c r="O47" s="474"/>
      <c r="P47" s="474"/>
      <c r="Q47" s="474"/>
    </row>
    <row r="48" spans="3:17" ht="12.75" customHeight="1">
      <c r="C48" s="280"/>
      <c r="D48" s="280"/>
      <c r="E48" s="591" t="s">
        <v>93</v>
      </c>
      <c r="F48" s="824" t="s">
        <v>4</v>
      </c>
      <c r="G48" s="591">
        <v>485.85</v>
      </c>
      <c r="H48" s="591"/>
      <c r="I48" s="591">
        <v>1164.3019999999999</v>
      </c>
      <c r="J48" s="591">
        <v>1799.9970000000001</v>
      </c>
      <c r="K48" s="831">
        <f t="shared" si="0"/>
        <v>54.598806838775516</v>
      </c>
      <c r="L48" s="471"/>
      <c r="M48" s="472"/>
      <c r="N48" s="473"/>
      <c r="O48" s="474"/>
      <c r="P48" s="474"/>
      <c r="Q48" s="474"/>
    </row>
    <row r="49" spans="3:17" ht="12.75" customHeight="1">
      <c r="C49" s="280"/>
      <c r="D49" s="280"/>
      <c r="E49" s="652" t="s">
        <v>94</v>
      </c>
      <c r="F49" s="826" t="s">
        <v>4</v>
      </c>
      <c r="G49" s="652">
        <v>619.05999999999995</v>
      </c>
      <c r="H49" s="652"/>
      <c r="I49" s="652">
        <v>1532.789</v>
      </c>
      <c r="J49" s="652">
        <v>2532.21</v>
      </c>
      <c r="K49" s="833">
        <f t="shared" si="0"/>
        <v>65.202777420766992</v>
      </c>
      <c r="L49" s="471"/>
      <c r="M49" s="472"/>
      <c r="N49" s="473"/>
      <c r="O49" s="474"/>
      <c r="P49" s="474"/>
      <c r="Q49" s="474"/>
    </row>
    <row r="50" spans="3:17" ht="12.75" customHeight="1">
      <c r="C50" s="280"/>
      <c r="D50" s="280"/>
      <c r="E50" s="641" t="s">
        <v>443</v>
      </c>
      <c r="F50" s="829"/>
      <c r="G50" s="641">
        <f>SUM(G45:G49)</f>
        <v>3050.52</v>
      </c>
      <c r="H50" s="641"/>
      <c r="I50" s="641">
        <f>SUM(I45:I49)</f>
        <v>8006.7139999999999</v>
      </c>
      <c r="J50" s="641">
        <f>SUM(J45:J49)</f>
        <v>9310.0969999999998</v>
      </c>
      <c r="K50" s="832">
        <f>IF(I50&gt;0,(J50/I50-1)*100,0)</f>
        <v>16.278625663411983</v>
      </c>
      <c r="L50" s="471"/>
      <c r="M50" s="472"/>
      <c r="N50" s="473"/>
      <c r="O50" s="474"/>
      <c r="P50" s="474"/>
      <c r="Q50" s="474"/>
    </row>
    <row r="51" spans="3:17" ht="12.75" customHeight="1">
      <c r="C51" s="280"/>
      <c r="D51" s="280"/>
      <c r="E51" s="591" t="s">
        <v>33</v>
      </c>
      <c r="F51" s="824" t="s">
        <v>3</v>
      </c>
      <c r="G51" s="591">
        <v>995.8</v>
      </c>
      <c r="H51" s="591"/>
      <c r="I51" s="591">
        <v>7096.8339999999998</v>
      </c>
      <c r="J51" s="591">
        <v>7404.2049999999999</v>
      </c>
      <c r="K51" s="831">
        <f t="shared" si="0"/>
        <v>4.3311003188182262</v>
      </c>
      <c r="L51" s="471"/>
      <c r="M51" s="472"/>
      <c r="N51" s="473"/>
      <c r="O51" s="474"/>
      <c r="P51" s="474"/>
      <c r="Q51" s="474"/>
    </row>
    <row r="52" spans="3:17" ht="12.75" customHeight="1">
      <c r="C52" s="280"/>
      <c r="D52" s="280"/>
      <c r="E52" s="591" t="s">
        <v>28</v>
      </c>
      <c r="F52" s="824" t="s">
        <v>3</v>
      </c>
      <c r="G52" s="591">
        <v>991.7</v>
      </c>
      <c r="H52" s="591"/>
      <c r="I52" s="591">
        <v>6858.0219999999999</v>
      </c>
      <c r="J52" s="591">
        <v>8445.9930000000004</v>
      </c>
      <c r="K52" s="831">
        <f t="shared" si="0"/>
        <v>23.154941760175163</v>
      </c>
      <c r="L52" s="471"/>
      <c r="M52" s="472"/>
      <c r="N52" s="473"/>
      <c r="O52" s="474"/>
      <c r="P52" s="474"/>
      <c r="Q52" s="474"/>
    </row>
    <row r="53" spans="3:17" ht="12.75" customHeight="1">
      <c r="C53" s="280"/>
      <c r="D53" s="280"/>
      <c r="E53" s="591" t="s">
        <v>29</v>
      </c>
      <c r="F53" s="824" t="s">
        <v>3</v>
      </c>
      <c r="G53" s="591">
        <v>1045.31</v>
      </c>
      <c r="H53" s="591"/>
      <c r="I53" s="591">
        <v>8821.2520000000004</v>
      </c>
      <c r="J53" s="591">
        <v>7475.429048</v>
      </c>
      <c r="K53" s="655">
        <f t="shared" si="0"/>
        <v>-15.256597952308814</v>
      </c>
      <c r="L53" s="471"/>
      <c r="M53" s="472"/>
      <c r="N53" s="473"/>
      <c r="O53" s="474"/>
      <c r="P53" s="474"/>
      <c r="Q53" s="474"/>
    </row>
    <row r="54" spans="3:17" ht="12.75" customHeight="1">
      <c r="C54" s="280"/>
      <c r="D54" s="280"/>
      <c r="E54" s="591" t="s">
        <v>672</v>
      </c>
      <c r="F54" s="824" t="s">
        <v>82</v>
      </c>
      <c r="G54" s="824" t="s">
        <v>59</v>
      </c>
      <c r="H54" s="591"/>
      <c r="I54" s="824">
        <v>0</v>
      </c>
      <c r="J54" s="824">
        <v>0</v>
      </c>
      <c r="K54" s="655" t="str">
        <f t="shared" si="0"/>
        <v>-</v>
      </c>
      <c r="L54" s="471"/>
      <c r="M54" s="472"/>
      <c r="N54" s="473"/>
      <c r="O54" s="474"/>
      <c r="P54" s="474"/>
      <c r="Q54" s="474"/>
    </row>
    <row r="55" spans="3:17" ht="12.75" customHeight="1">
      <c r="C55" s="280"/>
      <c r="D55" s="280"/>
      <c r="E55" s="591" t="s">
        <v>55</v>
      </c>
      <c r="F55" s="824" t="s">
        <v>83</v>
      </c>
      <c r="G55" s="591">
        <v>411.99</v>
      </c>
      <c r="H55" s="591"/>
      <c r="I55" s="591">
        <v>259.36399999999998</v>
      </c>
      <c r="J55" s="591">
        <v>836.33699999999999</v>
      </c>
      <c r="K55" s="655">
        <f t="shared" si="0"/>
        <v>222.45685600160394</v>
      </c>
      <c r="L55" s="471"/>
      <c r="M55" s="472"/>
      <c r="N55" s="473"/>
      <c r="O55" s="474"/>
      <c r="P55" s="474"/>
      <c r="Q55" s="474"/>
    </row>
    <row r="56" spans="3:17" ht="12.75" customHeight="1">
      <c r="C56" s="280"/>
      <c r="D56" s="280"/>
      <c r="E56" s="591" t="s">
        <v>56</v>
      </c>
      <c r="F56" s="824" t="s">
        <v>83</v>
      </c>
      <c r="G56" s="591">
        <v>399.75</v>
      </c>
      <c r="H56" s="591"/>
      <c r="I56" s="591">
        <v>2207.5880000000002</v>
      </c>
      <c r="J56" s="591">
        <v>2160.5349999999999</v>
      </c>
      <c r="K56" s="655">
        <f t="shared" si="0"/>
        <v>-2.1314212615759942</v>
      </c>
      <c r="L56" s="471"/>
      <c r="M56" s="472"/>
      <c r="N56" s="473"/>
      <c r="O56" s="474"/>
      <c r="P56" s="474"/>
      <c r="Q56" s="474"/>
    </row>
    <row r="57" spans="3:17" ht="12.75" customHeight="1">
      <c r="C57" s="280"/>
      <c r="D57" s="280"/>
      <c r="E57" s="834" t="s">
        <v>147</v>
      </c>
      <c r="F57" s="824" t="s">
        <v>83</v>
      </c>
      <c r="G57" s="591">
        <v>859.07</v>
      </c>
      <c r="H57" s="591"/>
      <c r="I57" s="591">
        <v>627.73299999999995</v>
      </c>
      <c r="J57" s="591">
        <v>746.601</v>
      </c>
      <c r="K57" s="655">
        <f t="shared" si="0"/>
        <v>18.93607632544412</v>
      </c>
      <c r="L57" s="471"/>
      <c r="M57" s="472"/>
      <c r="N57" s="473"/>
      <c r="O57" s="474"/>
      <c r="P57" s="474"/>
      <c r="Q57" s="474"/>
    </row>
    <row r="58" spans="3:17" ht="12.75" customHeight="1">
      <c r="C58" s="280"/>
      <c r="D58" s="280"/>
      <c r="E58" s="591" t="s">
        <v>175</v>
      </c>
      <c r="F58" s="824" t="s">
        <v>83</v>
      </c>
      <c r="G58" s="591">
        <v>385.85</v>
      </c>
      <c r="H58" s="591"/>
      <c r="I58" s="591">
        <v>0</v>
      </c>
      <c r="J58" s="591">
        <v>60.792999999999999</v>
      </c>
      <c r="K58" s="655" t="str">
        <f t="shared" si="0"/>
        <v>-</v>
      </c>
      <c r="L58" s="471"/>
      <c r="M58" s="472"/>
      <c r="N58" s="473"/>
      <c r="O58" s="474"/>
      <c r="P58" s="474"/>
      <c r="Q58" s="474"/>
    </row>
    <row r="59" spans="3:17" ht="12.75" customHeight="1">
      <c r="C59" s="280"/>
      <c r="D59" s="280"/>
      <c r="E59" s="591" t="s">
        <v>69</v>
      </c>
      <c r="F59" s="824" t="s">
        <v>83</v>
      </c>
      <c r="G59" s="591">
        <v>416.99</v>
      </c>
      <c r="H59" s="591"/>
      <c r="I59" s="591">
        <v>29.094000000000001</v>
      </c>
      <c r="J59" s="591">
        <v>377.589</v>
      </c>
      <c r="K59" s="655" t="str">
        <f t="shared" si="0"/>
        <v>-</v>
      </c>
      <c r="L59" s="471"/>
      <c r="M59" s="472"/>
      <c r="N59" s="473"/>
      <c r="O59" s="474"/>
      <c r="P59" s="474"/>
      <c r="Q59" s="474"/>
    </row>
    <row r="60" spans="3:17" ht="12.75" customHeight="1">
      <c r="C60" s="280"/>
      <c r="D60" s="280"/>
      <c r="E60" s="591" t="s">
        <v>133</v>
      </c>
      <c r="F60" s="824" t="s">
        <v>83</v>
      </c>
      <c r="G60" s="591">
        <v>420.1</v>
      </c>
      <c r="H60" s="591"/>
      <c r="I60" s="591">
        <v>289.75799999999998</v>
      </c>
      <c r="J60" s="591">
        <v>246.43300200000002</v>
      </c>
      <c r="K60" s="655">
        <f t="shared" si="0"/>
        <v>-14.952131778932753</v>
      </c>
      <c r="L60" s="471"/>
      <c r="M60" s="472"/>
      <c r="N60" s="473"/>
      <c r="O60" s="474"/>
      <c r="P60" s="474"/>
      <c r="Q60" s="474"/>
    </row>
    <row r="61" spans="3:17" ht="12.75" customHeight="1">
      <c r="C61" s="280"/>
      <c r="D61" s="280"/>
      <c r="E61" s="591" t="s">
        <v>134</v>
      </c>
      <c r="F61" s="824" t="s">
        <v>83</v>
      </c>
      <c r="G61" s="591">
        <v>414.03</v>
      </c>
      <c r="H61" s="591"/>
      <c r="I61" s="591">
        <v>15.516999999999999</v>
      </c>
      <c r="J61" s="591">
        <v>101.48699999999999</v>
      </c>
      <c r="K61" s="655">
        <f t="shared" si="0"/>
        <v>554.03750725011275</v>
      </c>
      <c r="L61" s="471"/>
      <c r="M61" s="472"/>
      <c r="N61" s="473"/>
      <c r="O61" s="474"/>
      <c r="P61" s="474"/>
      <c r="Q61" s="474"/>
    </row>
    <row r="62" spans="3:17" ht="12.75" customHeight="1">
      <c r="C62" s="280"/>
      <c r="D62" s="280"/>
      <c r="E62" s="591" t="s">
        <v>148</v>
      </c>
      <c r="F62" s="824" t="s">
        <v>83</v>
      </c>
      <c r="G62" s="591">
        <v>434.84</v>
      </c>
      <c r="H62" s="591"/>
      <c r="I62" s="591">
        <v>1121.106</v>
      </c>
      <c r="J62" s="591">
        <v>807.798</v>
      </c>
      <c r="K62" s="655">
        <f t="shared" si="0"/>
        <v>-27.94633156900418</v>
      </c>
      <c r="L62" s="471"/>
      <c r="M62" s="472"/>
      <c r="N62" s="473"/>
      <c r="O62" s="474"/>
      <c r="P62" s="474"/>
      <c r="Q62" s="474"/>
    </row>
    <row r="63" spans="3:17" ht="12.75" customHeight="1">
      <c r="C63" s="280"/>
      <c r="D63" s="280"/>
      <c r="E63" s="591" t="s">
        <v>149</v>
      </c>
      <c r="F63" s="824" t="s">
        <v>83</v>
      </c>
      <c r="G63" s="591">
        <v>431.46</v>
      </c>
      <c r="H63" s="591"/>
      <c r="I63" s="591">
        <v>481.18900000000002</v>
      </c>
      <c r="J63" s="591">
        <v>1494.125</v>
      </c>
      <c r="K63" s="655">
        <f t="shared" si="0"/>
        <v>210.50689022400761</v>
      </c>
      <c r="L63" s="471"/>
      <c r="M63" s="472"/>
      <c r="N63" s="473"/>
      <c r="O63" s="474"/>
      <c r="P63" s="474"/>
      <c r="Q63" s="474"/>
    </row>
    <row r="64" spans="3:17" ht="12.75" customHeight="1">
      <c r="C64" s="280"/>
      <c r="D64" s="280"/>
      <c r="E64" s="623" t="s">
        <v>444</v>
      </c>
      <c r="F64" s="717"/>
      <c r="G64" s="623">
        <f>SUM(G51:G63)</f>
        <v>7206.89</v>
      </c>
      <c r="H64" s="623"/>
      <c r="I64" s="623">
        <f>SUM(I51:I63)</f>
        <v>27807.457000000002</v>
      </c>
      <c r="J64" s="623">
        <f>SUM(J51:J63)</f>
        <v>30157.325050000003</v>
      </c>
      <c r="K64" s="835">
        <f>IF(I64&gt;0,(J64/I64-1)*100,0)</f>
        <v>8.4504960306150956</v>
      </c>
      <c r="M64" s="472"/>
      <c r="N64" s="473"/>
      <c r="O64" s="474"/>
      <c r="P64" s="474"/>
      <c r="Q64" s="474"/>
    </row>
    <row r="65" spans="3:17" ht="12.75" customHeight="1">
      <c r="C65" s="280"/>
      <c r="D65" s="280"/>
      <c r="E65" s="591" t="s">
        <v>17</v>
      </c>
      <c r="F65" s="824" t="s">
        <v>3</v>
      </c>
      <c r="G65" s="591">
        <v>1063.94</v>
      </c>
      <c r="H65" s="591"/>
      <c r="I65" s="591">
        <v>9108.2160000000003</v>
      </c>
      <c r="J65" s="591">
        <v>7430.8019999999997</v>
      </c>
      <c r="K65" s="831">
        <f t="shared" si="0"/>
        <v>-18.416493416493417</v>
      </c>
      <c r="L65" s="471"/>
      <c r="M65" s="472"/>
      <c r="N65" s="473"/>
      <c r="O65" s="474"/>
      <c r="P65" s="474"/>
      <c r="Q65" s="474"/>
    </row>
    <row r="66" spans="3:17" ht="12.75" customHeight="1">
      <c r="C66" s="280"/>
      <c r="D66" s="280"/>
      <c r="E66" s="591" t="s">
        <v>54</v>
      </c>
      <c r="F66" s="824" t="s">
        <v>83</v>
      </c>
      <c r="G66" s="591">
        <v>782</v>
      </c>
      <c r="H66" s="591"/>
      <c r="I66" s="591">
        <v>8.5660000000000007</v>
      </c>
      <c r="J66" s="591">
        <v>114.09099999999999</v>
      </c>
      <c r="K66" s="655" t="str">
        <f t="shared" si="0"/>
        <v>-</v>
      </c>
      <c r="L66" s="471"/>
      <c r="M66" s="472"/>
      <c r="N66" s="473"/>
      <c r="O66" s="474"/>
      <c r="P66" s="474"/>
      <c r="Q66" s="474"/>
    </row>
    <row r="67" spans="3:17" ht="12.75" customHeight="1">
      <c r="C67" s="280"/>
      <c r="D67" s="280"/>
      <c r="E67" s="591" t="s">
        <v>139</v>
      </c>
      <c r="F67" s="824" t="s">
        <v>83</v>
      </c>
      <c r="G67" s="591">
        <v>839.35</v>
      </c>
      <c r="H67" s="591"/>
      <c r="I67" s="591">
        <v>333.83300000000003</v>
      </c>
      <c r="J67" s="591">
        <v>1112.751</v>
      </c>
      <c r="K67" s="655">
        <f t="shared" si="0"/>
        <v>233.32564485835729</v>
      </c>
      <c r="L67" s="471"/>
      <c r="M67" s="472"/>
      <c r="N67" s="473"/>
      <c r="O67" s="474"/>
      <c r="P67" s="474"/>
      <c r="Q67" s="474"/>
    </row>
    <row r="68" spans="3:17" ht="12.75" customHeight="1">
      <c r="C68" s="280"/>
      <c r="D68" s="280"/>
      <c r="E68" s="591" t="s">
        <v>135</v>
      </c>
      <c r="F68" s="824" t="s">
        <v>83</v>
      </c>
      <c r="G68" s="591">
        <v>409.73</v>
      </c>
      <c r="H68" s="591"/>
      <c r="I68" s="591">
        <v>867.50900000000001</v>
      </c>
      <c r="J68" s="591">
        <v>1501.895</v>
      </c>
      <c r="K68" s="655">
        <f t="shared" si="0"/>
        <v>73.127310494761417</v>
      </c>
      <c r="L68" s="471"/>
      <c r="M68" s="472"/>
      <c r="N68" s="473"/>
      <c r="O68" s="474"/>
      <c r="P68" s="474"/>
      <c r="Q68" s="474"/>
    </row>
    <row r="69" spans="3:17" ht="12.75" customHeight="1">
      <c r="C69" s="280"/>
      <c r="D69" s="280"/>
      <c r="E69" s="591" t="s">
        <v>136</v>
      </c>
      <c r="F69" s="824" t="s">
        <v>83</v>
      </c>
      <c r="G69" s="591">
        <v>411.82</v>
      </c>
      <c r="H69" s="591"/>
      <c r="I69" s="591">
        <v>1349.2170000000001</v>
      </c>
      <c r="J69" s="591">
        <v>799.39300000000003</v>
      </c>
      <c r="K69" s="655">
        <f t="shared" si="0"/>
        <v>-40.751339480602454</v>
      </c>
      <c r="L69" s="471"/>
      <c r="M69" s="472"/>
      <c r="N69" s="473"/>
      <c r="O69" s="474"/>
      <c r="P69" s="474"/>
      <c r="Q69" s="474"/>
    </row>
    <row r="70" spans="3:17" ht="12.75" customHeight="1">
      <c r="C70" s="280"/>
      <c r="D70" s="280"/>
      <c r="E70" s="591" t="s">
        <v>137</v>
      </c>
      <c r="F70" s="824" t="s">
        <v>83</v>
      </c>
      <c r="G70" s="591">
        <v>410.64</v>
      </c>
      <c r="H70" s="591"/>
      <c r="I70" s="591">
        <v>1458.537</v>
      </c>
      <c r="J70" s="591">
        <v>1330.7329999999999</v>
      </c>
      <c r="K70" s="655">
        <f t="shared" si="0"/>
        <v>-8.7624791143454122</v>
      </c>
      <c r="L70" s="471"/>
      <c r="M70" s="472"/>
      <c r="N70" s="473"/>
      <c r="O70" s="474"/>
      <c r="P70" s="474"/>
      <c r="Q70" s="474"/>
    </row>
    <row r="71" spans="3:17" ht="12.75" customHeight="1">
      <c r="C71" s="280"/>
      <c r="D71" s="280"/>
      <c r="E71" s="623" t="s">
        <v>489</v>
      </c>
      <c r="F71" s="717"/>
      <c r="G71" s="623">
        <f>SUM(G65:G70)</f>
        <v>3917.48</v>
      </c>
      <c r="H71" s="623"/>
      <c r="I71" s="623">
        <f>SUM(I65:I70)</f>
        <v>13125.878000000002</v>
      </c>
      <c r="J71" s="623">
        <f>SUM(J65:J70)</f>
        <v>12289.665000000001</v>
      </c>
      <c r="K71" s="835">
        <f t="shared" si="1"/>
        <v>-6.3707204958022734</v>
      </c>
      <c r="M71" s="472"/>
      <c r="N71" s="473"/>
      <c r="O71" s="474"/>
      <c r="P71" s="474"/>
      <c r="Q71" s="474"/>
    </row>
    <row r="72" spans="3:17" ht="12.75" customHeight="1">
      <c r="C72" s="280"/>
      <c r="D72" s="280"/>
      <c r="E72" s="836" t="s">
        <v>26</v>
      </c>
      <c r="F72" s="837" t="s">
        <v>3</v>
      </c>
      <c r="G72" s="836">
        <v>1011.3</v>
      </c>
      <c r="H72" s="836"/>
      <c r="I72" s="836">
        <v>7226.5259999999998</v>
      </c>
      <c r="J72" s="836">
        <v>8435.3870000000006</v>
      </c>
      <c r="K72" s="838">
        <f t="shared" si="0"/>
        <v>16.728106976990055</v>
      </c>
      <c r="L72" s="471"/>
      <c r="M72" s="472"/>
      <c r="N72" s="473"/>
      <c r="O72" s="474"/>
      <c r="P72" s="474"/>
      <c r="Q72" s="474"/>
    </row>
    <row r="73" spans="3:17" ht="12.75" customHeight="1">
      <c r="C73" s="280"/>
      <c r="D73" s="280"/>
      <c r="E73" s="652" t="s">
        <v>27</v>
      </c>
      <c r="F73" s="826" t="s">
        <v>3</v>
      </c>
      <c r="G73" s="652">
        <v>1005.83</v>
      </c>
      <c r="H73" s="652"/>
      <c r="I73" s="652">
        <v>7975.4809999999998</v>
      </c>
      <c r="J73" s="652">
        <v>7636.6639999999998</v>
      </c>
      <c r="K73" s="827">
        <f t="shared" si="0"/>
        <v>-4.2482328025105982</v>
      </c>
      <c r="L73" s="471"/>
      <c r="M73" s="472"/>
      <c r="N73" s="473"/>
      <c r="O73" s="474"/>
      <c r="P73" s="474"/>
      <c r="Q73" s="474"/>
    </row>
    <row r="74" spans="3:17" ht="12.75" customHeight="1">
      <c r="C74" s="280"/>
      <c r="D74" s="280"/>
      <c r="E74" s="641" t="s">
        <v>445</v>
      </c>
      <c r="F74" s="829"/>
      <c r="G74" s="641">
        <f>SUM(G72:G73)</f>
        <v>2017.13</v>
      </c>
      <c r="H74" s="641"/>
      <c r="I74" s="641">
        <f>SUM(I72:I73)</f>
        <v>15202.007</v>
      </c>
      <c r="J74" s="641">
        <f>SUM(J72:J73)</f>
        <v>16072.050999999999</v>
      </c>
      <c r="K74" s="832">
        <f t="shared" si="1"/>
        <v>5.723217993518892</v>
      </c>
      <c r="L74" s="471"/>
      <c r="M74" s="472"/>
      <c r="N74" s="473"/>
      <c r="O74" s="474"/>
      <c r="P74" s="474"/>
      <c r="Q74" s="474"/>
    </row>
    <row r="75" spans="3:17" ht="12.75" customHeight="1">
      <c r="C75" s="280"/>
      <c r="D75" s="280"/>
      <c r="E75" s="591" t="s">
        <v>101</v>
      </c>
      <c r="F75" s="824" t="s">
        <v>4</v>
      </c>
      <c r="G75" s="591">
        <v>557.20000000000005</v>
      </c>
      <c r="H75" s="591"/>
      <c r="I75" s="591">
        <v>2297.6030000000001</v>
      </c>
      <c r="J75" s="591">
        <v>3136.67</v>
      </c>
      <c r="K75" s="655">
        <f t="shared" si="0"/>
        <v>36.519233305318636</v>
      </c>
      <c r="L75" s="471"/>
      <c r="M75" s="472"/>
      <c r="N75" s="472"/>
      <c r="O75" s="472"/>
      <c r="P75" s="474"/>
      <c r="Q75" s="474"/>
    </row>
    <row r="76" spans="3:17" ht="12.75" customHeight="1">
      <c r="C76" s="280"/>
      <c r="D76" s="280"/>
      <c r="E76" s="591" t="s">
        <v>102</v>
      </c>
      <c r="F76" s="824" t="s">
        <v>4</v>
      </c>
      <c r="G76" s="591">
        <v>1403.19</v>
      </c>
      <c r="H76" s="591"/>
      <c r="I76" s="591">
        <v>7267.1009999999997</v>
      </c>
      <c r="J76" s="591">
        <v>7929.4359999999997</v>
      </c>
      <c r="K76" s="655">
        <f t="shared" ref="K76:K78" si="2">IF(I76&gt;0,IF((J76/I76-1)*100&gt;1000,"-",(J76/I76-1)*100),"-")</f>
        <v>9.1141570758408452</v>
      </c>
      <c r="L76" s="471"/>
      <c r="M76" s="472"/>
      <c r="N76" s="472"/>
      <c r="O76" s="472"/>
      <c r="P76" s="474"/>
      <c r="Q76" s="474"/>
    </row>
    <row r="77" spans="3:17" ht="12.75" customHeight="1">
      <c r="C77" s="280"/>
      <c r="D77" s="280"/>
      <c r="E77" s="591" t="s">
        <v>146</v>
      </c>
      <c r="F77" s="824" t="s">
        <v>83</v>
      </c>
      <c r="G77" s="591">
        <v>855.67</v>
      </c>
      <c r="H77" s="591"/>
      <c r="I77" s="591">
        <v>309.19</v>
      </c>
      <c r="J77" s="591">
        <v>244.87700000000001</v>
      </c>
      <c r="K77" s="655">
        <f t="shared" si="2"/>
        <v>-20.800478670073417</v>
      </c>
      <c r="L77" s="471"/>
      <c r="M77" s="472"/>
      <c r="N77" s="473"/>
      <c r="O77" s="474"/>
      <c r="P77" s="474"/>
      <c r="Q77" s="474"/>
    </row>
    <row r="78" spans="3:17" ht="12.75" customHeight="1">
      <c r="C78" s="280"/>
      <c r="D78" s="280"/>
      <c r="E78" s="652" t="s">
        <v>143</v>
      </c>
      <c r="F78" s="826" t="s">
        <v>83</v>
      </c>
      <c r="G78" s="652">
        <v>391.31</v>
      </c>
      <c r="H78" s="652"/>
      <c r="I78" s="652">
        <v>200.23699999999999</v>
      </c>
      <c r="J78" s="652">
        <v>154.84299999999999</v>
      </c>
      <c r="K78" s="827">
        <f t="shared" si="2"/>
        <v>-22.670135888971576</v>
      </c>
      <c r="L78" s="471"/>
      <c r="M78" s="472"/>
      <c r="N78" s="473"/>
      <c r="O78" s="474"/>
      <c r="P78" s="474"/>
      <c r="Q78" s="474"/>
    </row>
    <row r="79" spans="3:17" ht="12.75" customHeight="1">
      <c r="C79" s="280"/>
      <c r="D79" s="280"/>
      <c r="E79" s="641" t="s">
        <v>446</v>
      </c>
      <c r="F79" s="829"/>
      <c r="G79" s="641">
        <f>SUM(G75:G78)</f>
        <v>3207.37</v>
      </c>
      <c r="H79" s="641"/>
      <c r="I79" s="641">
        <f>SUM(I75:I78)</f>
        <v>10074.130999999999</v>
      </c>
      <c r="J79" s="641">
        <f>SUM(J75:J78)</f>
        <v>11465.826000000001</v>
      </c>
      <c r="K79" s="832">
        <f t="shared" si="1"/>
        <v>13.814541422977333</v>
      </c>
      <c r="L79" s="471"/>
      <c r="M79" s="472"/>
      <c r="N79" s="473"/>
      <c r="O79" s="474"/>
      <c r="P79" s="474"/>
      <c r="Q79" s="474"/>
    </row>
    <row r="80" spans="3:17" ht="12.75" customHeight="1">
      <c r="C80" s="280"/>
      <c r="D80" s="280"/>
      <c r="E80" s="591" t="s">
        <v>131</v>
      </c>
      <c r="F80" s="824" t="s">
        <v>83</v>
      </c>
      <c r="G80" s="591">
        <v>394.64</v>
      </c>
      <c r="H80" s="591"/>
      <c r="I80" s="591">
        <v>16.536000000000001</v>
      </c>
      <c r="J80" s="591">
        <v>0</v>
      </c>
      <c r="K80" s="655">
        <f t="shared" ref="K80:K81" si="3">IF(I80&gt;0,IF((J80/I80-1)*100&gt;1000,"-",(J80/I80-1)*100),"-")</f>
        <v>-100</v>
      </c>
      <c r="L80" s="471"/>
      <c r="M80" s="472"/>
      <c r="N80" s="473"/>
      <c r="O80" s="474"/>
      <c r="P80" s="474"/>
      <c r="Q80" s="474"/>
    </row>
    <row r="81" spans="3:17" ht="12.75" customHeight="1">
      <c r="C81" s="280"/>
      <c r="D81" s="280"/>
      <c r="E81" s="652" t="s">
        <v>132</v>
      </c>
      <c r="F81" s="826" t="s">
        <v>83</v>
      </c>
      <c r="G81" s="826">
        <v>390.06</v>
      </c>
      <c r="H81" s="826"/>
      <c r="I81" s="826">
        <v>145.916</v>
      </c>
      <c r="J81" s="826">
        <v>590.15899999999999</v>
      </c>
      <c r="K81" s="827">
        <f t="shared" si="3"/>
        <v>304.45119109624716</v>
      </c>
      <c r="L81" s="475"/>
      <c r="M81" s="472"/>
      <c r="N81" s="473"/>
      <c r="O81" s="474"/>
      <c r="P81" s="474"/>
      <c r="Q81" s="474"/>
    </row>
    <row r="82" spans="3:17" ht="12.75" customHeight="1">
      <c r="C82" s="280"/>
      <c r="D82" s="280"/>
      <c r="E82" s="839" t="s">
        <v>447</v>
      </c>
      <c r="F82" s="641"/>
      <c r="G82" s="641">
        <f>SUM(G80:G81)</f>
        <v>784.7</v>
      </c>
      <c r="H82" s="641"/>
      <c r="I82" s="641">
        <f>SUM(I80:I81)</f>
        <v>162.452</v>
      </c>
      <c r="J82" s="641">
        <f>SUM(J80:J81)</f>
        <v>590.15899999999999</v>
      </c>
      <c r="K82" s="830">
        <f>IF(I82&gt;0,(J82/I82-1)*100,0)</f>
        <v>263.28207716740945</v>
      </c>
      <c r="L82" s="471"/>
      <c r="M82" s="472"/>
      <c r="N82" s="473"/>
      <c r="O82" s="474"/>
      <c r="P82" s="474"/>
      <c r="Q82" s="474"/>
    </row>
    <row r="83" spans="3:17" s="476" customFormat="1" ht="12.75" customHeight="1">
      <c r="E83" s="591" t="s">
        <v>78</v>
      </c>
      <c r="F83" s="824" t="s">
        <v>83</v>
      </c>
      <c r="G83" s="591">
        <v>418.22</v>
      </c>
      <c r="H83" s="591"/>
      <c r="I83" s="591">
        <v>979.80499999999995</v>
      </c>
      <c r="J83" s="591">
        <v>939.50599999999997</v>
      </c>
      <c r="K83" s="655">
        <f t="shared" ref="K83:K97" si="4">IF(I83&gt;0,IF((J83/I83-1)*100&gt;1000,"-",(J83/I83-1)*100),"-")</f>
        <v>-4.1129612524941184</v>
      </c>
      <c r="L83" s="471"/>
      <c r="M83" s="472"/>
      <c r="N83" s="477"/>
      <c r="O83" s="478"/>
      <c r="P83" s="478"/>
      <c r="Q83" s="478"/>
    </row>
    <row r="84" spans="3:17" s="476" customFormat="1" ht="12.75" customHeight="1">
      <c r="E84" s="591" t="s">
        <v>79</v>
      </c>
      <c r="F84" s="824" t="s">
        <v>83</v>
      </c>
      <c r="G84" s="591">
        <v>417.83</v>
      </c>
      <c r="H84" s="591"/>
      <c r="I84" s="591">
        <v>696.04200000000003</v>
      </c>
      <c r="J84" s="591">
        <v>62.29</v>
      </c>
      <c r="K84" s="655">
        <f t="shared" si="4"/>
        <v>-91.050827392599871</v>
      </c>
      <c r="L84" s="471"/>
      <c r="M84" s="472"/>
      <c r="N84" s="477"/>
      <c r="O84" s="478"/>
      <c r="P84" s="478"/>
      <c r="Q84" s="478"/>
    </row>
    <row r="85" spans="3:17" s="476" customFormat="1" ht="12.75" customHeight="1">
      <c r="E85" s="591" t="s">
        <v>80</v>
      </c>
      <c r="F85" s="824" t="s">
        <v>83</v>
      </c>
      <c r="G85" s="591">
        <v>412.77</v>
      </c>
      <c r="H85" s="591"/>
      <c r="I85" s="591">
        <v>508.714</v>
      </c>
      <c r="J85" s="591">
        <v>677.87199999999996</v>
      </c>
      <c r="K85" s="655">
        <f t="shared" si="4"/>
        <v>33.252082702658072</v>
      </c>
      <c r="L85" s="471"/>
      <c r="M85" s="472"/>
      <c r="N85" s="477"/>
      <c r="O85" s="478"/>
      <c r="P85" s="478"/>
      <c r="Q85" s="478"/>
    </row>
    <row r="86" spans="3:17" ht="12.75" customHeight="1">
      <c r="C86" s="280"/>
      <c r="D86" s="280"/>
      <c r="E86" s="591" t="s">
        <v>86</v>
      </c>
      <c r="F86" s="824" t="s">
        <v>83</v>
      </c>
      <c r="G86" s="591">
        <v>402.68</v>
      </c>
      <c r="H86" s="591"/>
      <c r="I86" s="591">
        <v>20.181999999999999</v>
      </c>
      <c r="J86" s="591">
        <v>296.24700000000001</v>
      </c>
      <c r="K86" s="655" t="str">
        <f t="shared" si="4"/>
        <v>-</v>
      </c>
      <c r="L86" s="471"/>
      <c r="M86" s="472"/>
      <c r="N86" s="473"/>
      <c r="O86" s="474"/>
      <c r="P86" s="474"/>
      <c r="Q86" s="474"/>
    </row>
    <row r="87" spans="3:17" ht="12.75" customHeight="1">
      <c r="C87" s="280"/>
      <c r="D87" s="280"/>
      <c r="E87" s="591" t="s">
        <v>87</v>
      </c>
      <c r="F87" s="824" t="s">
        <v>83</v>
      </c>
      <c r="G87" s="591">
        <v>401.37</v>
      </c>
      <c r="H87" s="591"/>
      <c r="I87" s="591">
        <v>24.657</v>
      </c>
      <c r="J87" s="591">
        <v>0</v>
      </c>
      <c r="K87" s="655">
        <f t="shared" si="4"/>
        <v>-100</v>
      </c>
      <c r="L87" s="471"/>
      <c r="M87" s="472"/>
      <c r="N87" s="473"/>
      <c r="O87" s="474"/>
      <c r="P87" s="474"/>
      <c r="Q87" s="474"/>
    </row>
    <row r="88" spans="3:17" ht="12.75" customHeight="1">
      <c r="C88" s="280"/>
      <c r="D88" s="280"/>
      <c r="E88" s="591" t="s">
        <v>88</v>
      </c>
      <c r="F88" s="824" t="s">
        <v>83</v>
      </c>
      <c r="G88" s="591">
        <v>395.2</v>
      </c>
      <c r="H88" s="591"/>
      <c r="I88" s="591">
        <v>107.122</v>
      </c>
      <c r="J88" s="591">
        <v>96.516999999999996</v>
      </c>
      <c r="K88" s="655">
        <f t="shared" si="4"/>
        <v>-9.8999271858255078</v>
      </c>
      <c r="L88" s="471"/>
      <c r="M88" s="472"/>
      <c r="N88" s="473"/>
      <c r="O88" s="474"/>
      <c r="P88" s="474"/>
      <c r="Q88" s="474"/>
    </row>
    <row r="89" spans="3:17" ht="12.75" customHeight="1">
      <c r="C89" s="280"/>
      <c r="D89" s="280"/>
      <c r="E89" s="652" t="s">
        <v>89</v>
      </c>
      <c r="F89" s="826" t="s">
        <v>83</v>
      </c>
      <c r="G89" s="652">
        <v>815.64</v>
      </c>
      <c r="H89" s="652"/>
      <c r="I89" s="652">
        <v>4.9700000000000005E-4</v>
      </c>
      <c r="J89" s="652">
        <v>0</v>
      </c>
      <c r="K89" s="827">
        <f t="shared" si="4"/>
        <v>-100</v>
      </c>
      <c r="L89" s="471"/>
      <c r="M89" s="472"/>
      <c r="N89" s="473"/>
      <c r="O89" s="474"/>
      <c r="P89" s="474"/>
      <c r="Q89" s="474"/>
    </row>
    <row r="90" spans="3:17" ht="12.75" customHeight="1">
      <c r="C90" s="280"/>
      <c r="D90" s="280"/>
      <c r="E90" s="641" t="s">
        <v>448</v>
      </c>
      <c r="F90" s="829"/>
      <c r="G90" s="641">
        <f>SUM(G83:G89)</f>
        <v>3263.7099999999996</v>
      </c>
      <c r="H90" s="641"/>
      <c r="I90" s="641">
        <f>SUM(I83:I89)</f>
        <v>2336.5224969999999</v>
      </c>
      <c r="J90" s="641">
        <f>SUM(J83:J89)</f>
        <v>2072.4319999999998</v>
      </c>
      <c r="K90" s="832">
        <f>IF(I90&gt;0,(J90/I90-1)*100,0)</f>
        <v>-11.302715781212536</v>
      </c>
      <c r="L90" s="471"/>
      <c r="M90" s="472"/>
      <c r="N90" s="473"/>
      <c r="O90" s="474"/>
      <c r="P90" s="474"/>
      <c r="Q90" s="474"/>
    </row>
    <row r="91" spans="3:17" ht="12.75" customHeight="1">
      <c r="C91" s="280"/>
      <c r="D91" s="280"/>
      <c r="E91" s="836" t="s">
        <v>53</v>
      </c>
      <c r="F91" s="837" t="s">
        <v>83</v>
      </c>
      <c r="G91" s="836">
        <v>424.91</v>
      </c>
      <c r="H91" s="836"/>
      <c r="I91" s="836">
        <v>181.74199999999999</v>
      </c>
      <c r="J91" s="836">
        <v>337.351</v>
      </c>
      <c r="K91" s="840">
        <f t="shared" si="4"/>
        <v>85.620825125727691</v>
      </c>
      <c r="L91" s="471"/>
      <c r="M91" s="472"/>
      <c r="N91" s="473"/>
      <c r="O91" s="474"/>
      <c r="P91" s="474"/>
      <c r="Q91" s="474"/>
    </row>
    <row r="92" spans="3:17" ht="12.75" customHeight="1">
      <c r="C92" s="280"/>
      <c r="D92" s="280"/>
      <c r="E92" s="591" t="s">
        <v>61</v>
      </c>
      <c r="F92" s="824" t="s">
        <v>83</v>
      </c>
      <c r="G92" s="824">
        <v>378.95</v>
      </c>
      <c r="H92" s="591"/>
      <c r="I92" s="824">
        <v>0</v>
      </c>
      <c r="J92" s="824">
        <v>0</v>
      </c>
      <c r="K92" s="655" t="str">
        <f t="shared" si="4"/>
        <v>-</v>
      </c>
      <c r="L92" s="475"/>
      <c r="M92" s="472"/>
      <c r="N92" s="470"/>
    </row>
    <row r="93" spans="3:17" ht="12.75" customHeight="1">
      <c r="C93" s="280"/>
      <c r="D93" s="280"/>
      <c r="E93" s="652" t="s">
        <v>138</v>
      </c>
      <c r="F93" s="826" t="s">
        <v>83</v>
      </c>
      <c r="G93" s="826">
        <v>418.46</v>
      </c>
      <c r="H93" s="652"/>
      <c r="I93" s="826">
        <v>187.893</v>
      </c>
      <c r="J93" s="826">
        <v>386.71899999999999</v>
      </c>
      <c r="K93" s="827">
        <f t="shared" si="4"/>
        <v>105.81873726003627</v>
      </c>
      <c r="L93" s="475"/>
      <c r="M93" s="472"/>
      <c r="N93" s="470"/>
    </row>
    <row r="94" spans="3:17" ht="12.75" customHeight="1">
      <c r="C94" s="280"/>
      <c r="D94" s="280"/>
      <c r="E94" s="623" t="s">
        <v>449</v>
      </c>
      <c r="F94" s="717"/>
      <c r="G94" s="641">
        <f>SUM(G91:G93)</f>
        <v>1222.32</v>
      </c>
      <c r="H94" s="623"/>
      <c r="I94" s="641">
        <f>SUM(I91:I93)</f>
        <v>369.63499999999999</v>
      </c>
      <c r="J94" s="641">
        <f>SUM(J91:J93)</f>
        <v>724.06999999999994</v>
      </c>
      <c r="K94" s="832">
        <f t="shared" si="1"/>
        <v>95.887835296982146</v>
      </c>
      <c r="L94" s="471"/>
      <c r="M94" s="472"/>
      <c r="N94" s="470"/>
    </row>
    <row r="95" spans="3:17" ht="12.75" customHeight="1">
      <c r="C95" s="280"/>
      <c r="D95" s="280"/>
      <c r="E95" s="591" t="s">
        <v>73</v>
      </c>
      <c r="F95" s="824" t="s">
        <v>83</v>
      </c>
      <c r="G95" s="591">
        <v>786.42</v>
      </c>
      <c r="H95" s="591"/>
      <c r="I95" s="591">
        <v>155.43199999999999</v>
      </c>
      <c r="J95" s="591">
        <v>726.92100000000005</v>
      </c>
      <c r="K95" s="831">
        <f t="shared" si="4"/>
        <v>367.67782695969953</v>
      </c>
      <c r="L95" s="471"/>
      <c r="M95" s="472"/>
      <c r="N95" s="470"/>
    </row>
    <row r="96" spans="3:17" ht="12.75" customHeight="1">
      <c r="E96" s="591" t="s">
        <v>75</v>
      </c>
      <c r="F96" s="824" t="s">
        <v>83</v>
      </c>
      <c r="G96" s="591">
        <v>785.25</v>
      </c>
      <c r="H96" s="591"/>
      <c r="I96" s="591">
        <v>2798.9940000000001</v>
      </c>
      <c r="J96" s="591">
        <v>1678.7560000000001</v>
      </c>
      <c r="K96" s="831">
        <f t="shared" si="4"/>
        <v>-40.022879648902432</v>
      </c>
      <c r="L96" s="471"/>
      <c r="M96" s="472"/>
    </row>
    <row r="97" spans="5:13">
      <c r="E97" s="652" t="s">
        <v>68</v>
      </c>
      <c r="F97" s="826" t="s">
        <v>83</v>
      </c>
      <c r="G97" s="652">
        <v>396.4</v>
      </c>
      <c r="H97" s="652"/>
      <c r="I97" s="652">
        <v>6.04</v>
      </c>
      <c r="J97" s="652">
        <v>0</v>
      </c>
      <c r="K97" s="655">
        <f t="shared" si="4"/>
        <v>-100</v>
      </c>
      <c r="L97" s="471"/>
      <c r="M97" s="472"/>
    </row>
    <row r="98" spans="5:13">
      <c r="E98" s="641" t="s">
        <v>450</v>
      </c>
      <c r="F98" s="829"/>
      <c r="G98" s="641">
        <f>SUM(G95:G97)</f>
        <v>1968.0700000000002</v>
      </c>
      <c r="H98" s="641"/>
      <c r="I98" s="641">
        <f>SUM(I95:I97)</f>
        <v>2960.4659999999999</v>
      </c>
      <c r="J98" s="641">
        <f>SUM(J95:J97)</f>
        <v>2405.6770000000001</v>
      </c>
      <c r="K98" s="835">
        <f>((J98/I98)-1)*100</f>
        <v>-18.739921350219856</v>
      </c>
      <c r="L98" s="471"/>
      <c r="M98" s="472"/>
    </row>
    <row r="99" spans="5:13" ht="16.149999999999999" customHeight="1">
      <c r="E99" s="641" t="s">
        <v>30</v>
      </c>
      <c r="F99" s="829"/>
      <c r="G99" s="641">
        <f>G25+G31+G38+G44+G50+G64+G71+G74+G79+G90+G94+G98+G82</f>
        <v>42988.31</v>
      </c>
      <c r="H99" s="641"/>
      <c r="I99" s="641">
        <f>I25+I31+I38+I44+I50+I64+I71+I74+I82+I79+I90+I94+I98</f>
        <v>117339.66990299999</v>
      </c>
      <c r="J99" s="641">
        <f>J25+J31+J38+J44+J50+J64+J71+J74+J79+J90+J94+J98+J82</f>
        <v>131013.01141700002</v>
      </c>
      <c r="K99" s="832">
        <f>((J99/I99)-1)*100</f>
        <v>11.652786756007782</v>
      </c>
      <c r="L99" s="471"/>
      <c r="M99" s="472"/>
    </row>
    <row r="100" spans="5:13">
      <c r="E100" s="450" t="s">
        <v>486</v>
      </c>
      <c r="F100" s="280"/>
      <c r="G100" s="280"/>
      <c r="H100" s="280"/>
      <c r="J100" s="280"/>
    </row>
    <row r="101" spans="5:13">
      <c r="E101" s="449" t="s">
        <v>676</v>
      </c>
      <c r="F101" s="280"/>
      <c r="G101" s="280"/>
      <c r="H101" s="280"/>
      <c r="J101" s="280"/>
    </row>
    <row r="102" spans="5:13">
      <c r="E102" s="449" t="s">
        <v>673</v>
      </c>
      <c r="F102" s="280"/>
      <c r="G102" s="280"/>
      <c r="H102" s="280"/>
      <c r="J102" s="280"/>
    </row>
    <row r="103" spans="5:13">
      <c r="E103" s="450" t="s">
        <v>674</v>
      </c>
    </row>
    <row r="104" spans="5:13">
      <c r="E104" s="479"/>
    </row>
    <row r="105" spans="5:13">
      <c r="E105" s="479"/>
    </row>
    <row r="108" spans="5:13">
      <c r="G108" s="480"/>
      <c r="H108" s="480"/>
      <c r="I108" s="480"/>
      <c r="J108" s="480"/>
      <c r="K108" s="426"/>
    </row>
    <row r="109" spans="5:13">
      <c r="G109" s="480"/>
      <c r="H109" s="480"/>
      <c r="I109" s="480"/>
      <c r="J109" s="480"/>
      <c r="K109" s="473"/>
    </row>
    <row r="110" spans="5:13">
      <c r="G110" s="480"/>
      <c r="H110" s="480"/>
      <c r="I110" s="480"/>
      <c r="J110" s="480"/>
      <c r="K110" s="426"/>
    </row>
    <row r="111" spans="5:13">
      <c r="G111" s="480"/>
      <c r="I111" s="480"/>
      <c r="J111" s="480"/>
      <c r="K111" s="426"/>
    </row>
    <row r="112" spans="5:13">
      <c r="G112" s="480"/>
      <c r="H112" s="480"/>
      <c r="I112" s="480"/>
      <c r="J112" s="480"/>
      <c r="K112" s="426"/>
    </row>
  </sheetData>
  <mergeCells count="2">
    <mergeCell ref="E3:K3"/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27559055118110237" bottom="0.23622047244094491" header="0" footer="0"/>
  <pageSetup paperSize="9" scale="78" fitToHeight="2" orientation="portrait" r:id="rId1"/>
  <headerFooter alignWithMargins="0"/>
  <rowBreaks count="1" manualBreakCount="1">
    <brk id="64" min="1" max="11" man="1"/>
  </rowBreaks>
  <ignoredErrors>
    <ignoredError sqref="I25 J25" formulaRange="1"/>
    <ignoredError sqref="K25" formula="1" formulaRange="1"/>
    <ignoredError sqref="K31 K38 K44 K50 K64 K71 K74 K79 K82 K94 K90" formula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autoPageBreaks="0" fitToPage="1"/>
  </sheetPr>
  <dimension ref="A1:X2113"/>
  <sheetViews>
    <sheetView showOutlineSymbols="0" topLeftCell="A68" zoomScaleNormal="100" zoomScaleSheetLayoutView="75" workbookViewId="0">
      <selection activeCell="M94" sqref="M94"/>
    </sheetView>
  </sheetViews>
  <sheetFormatPr baseColWidth="10" defaultColWidth="11.42578125" defaultRowHeight="11.25"/>
  <cols>
    <col min="1" max="1" width="0.140625" style="29" customWidth="1"/>
    <col min="2" max="2" width="2.7109375" style="27" customWidth="1"/>
    <col min="3" max="3" width="26.42578125" style="26" customWidth="1"/>
    <col min="4" max="4" width="11.28515625" style="26" bestFit="1" customWidth="1"/>
    <col min="5" max="5" width="10.85546875" style="26" customWidth="1"/>
    <col min="6" max="6" width="12" style="26" customWidth="1"/>
    <col min="7" max="9" width="11.140625" style="26" customWidth="1"/>
    <col min="10" max="11" width="11" style="26" customWidth="1"/>
    <col min="12" max="13" width="11.140625" style="26" customWidth="1"/>
    <col min="14" max="14" width="8.42578125" style="26" customWidth="1"/>
    <col min="15" max="15" width="11.42578125" style="26" customWidth="1"/>
    <col min="16" max="16384" width="11.42578125" style="26"/>
  </cols>
  <sheetData>
    <row r="1" spans="2:14" s="27" customFormat="1" ht="21.75" customHeight="1">
      <c r="F1" s="22"/>
      <c r="H1" s="583"/>
      <c r="M1" s="584" t="s">
        <v>50</v>
      </c>
    </row>
    <row r="2" spans="2:14" s="27" customFormat="1" ht="15" customHeight="1">
      <c r="F2" s="129"/>
      <c r="G2" s="129"/>
      <c r="H2" s="129"/>
      <c r="M2" s="583" t="s">
        <v>176</v>
      </c>
    </row>
    <row r="3" spans="2:14" s="25" customFormat="1" ht="19.899999999999999" customHeight="1">
      <c r="B3" s="27"/>
      <c r="C3" s="6" t="str">
        <f>Indice!C4</f>
        <v>Producción de energía eléctrica</v>
      </c>
      <c r="D3" s="7"/>
    </row>
    <row r="4" spans="2:14" s="25" customFormat="1" ht="11.25" customHeight="1">
      <c r="B4" s="27"/>
      <c r="C4" s="7"/>
      <c r="D4" s="7"/>
      <c r="E4" s="381"/>
      <c r="F4" s="381"/>
      <c r="G4" s="381"/>
      <c r="H4" s="381"/>
      <c r="I4" s="381"/>
      <c r="J4" s="381"/>
      <c r="K4" s="381"/>
      <c r="L4" s="381"/>
      <c r="M4" s="381"/>
    </row>
    <row r="5" spans="2:14" s="25" customFormat="1" ht="11.25" customHeight="1">
      <c r="B5" s="27"/>
      <c r="C5" s="7" t="s">
        <v>366</v>
      </c>
      <c r="D5" s="7"/>
    </row>
    <row r="6" spans="2:14" s="25" customFormat="1" ht="11.25" customHeight="1">
      <c r="B6" s="27"/>
      <c r="C6" s="609"/>
      <c r="D6" s="610">
        <v>2006</v>
      </c>
      <c r="E6" s="610">
        <v>2007</v>
      </c>
      <c r="F6" s="610">
        <v>2008</v>
      </c>
      <c r="G6" s="610">
        <v>2009</v>
      </c>
      <c r="H6" s="610">
        <v>2010</v>
      </c>
      <c r="I6" s="610">
        <v>2011</v>
      </c>
      <c r="J6" s="610">
        <v>2012</v>
      </c>
      <c r="K6" s="610">
        <v>2013</v>
      </c>
      <c r="L6" s="610">
        <v>2014</v>
      </c>
      <c r="M6" s="610">
        <v>2015</v>
      </c>
    </row>
    <row r="7" spans="2:14" s="25" customFormat="1" ht="11.25" customHeight="1">
      <c r="B7" s="27"/>
      <c r="C7" s="611" t="s">
        <v>367</v>
      </c>
      <c r="D7" s="612">
        <v>19.400000000000002</v>
      </c>
      <c r="E7" s="612">
        <v>21.299999999999997</v>
      </c>
      <c r="F7" s="612">
        <v>21.6</v>
      </c>
      <c r="G7" s="612">
        <v>27.9</v>
      </c>
      <c r="H7" s="612">
        <v>35.299999999999997</v>
      </c>
      <c r="I7" s="612">
        <v>32.5</v>
      </c>
      <c r="J7" s="612">
        <v>31.900000000000002</v>
      </c>
      <c r="K7" s="612">
        <v>42.300000000000004</v>
      </c>
      <c r="L7" s="612">
        <v>42.8</v>
      </c>
      <c r="M7" s="612">
        <v>36.9</v>
      </c>
    </row>
    <row r="8" spans="2:14" s="25" customFormat="1" ht="11.25" customHeight="1">
      <c r="B8" s="27"/>
      <c r="C8" s="613" t="s">
        <v>368</v>
      </c>
      <c r="D8" s="614">
        <v>80.600000000000009</v>
      </c>
      <c r="E8" s="614">
        <v>78.699999999999989</v>
      </c>
      <c r="F8" s="614">
        <v>78.400000000000006</v>
      </c>
      <c r="G8" s="614">
        <v>72.099999999999994</v>
      </c>
      <c r="H8" s="614">
        <v>64.7</v>
      </c>
      <c r="I8" s="614">
        <v>67.5</v>
      </c>
      <c r="J8" s="614">
        <v>68.099999999999994</v>
      </c>
      <c r="K8" s="614">
        <v>57.7</v>
      </c>
      <c r="L8" s="614">
        <v>57.2</v>
      </c>
      <c r="M8" s="614">
        <v>63.100000000000023</v>
      </c>
    </row>
    <row r="9" spans="2:14" s="25" customFormat="1" ht="11.25" customHeight="1">
      <c r="B9" s="27"/>
      <c r="C9" s="332" t="s">
        <v>481</v>
      </c>
      <c r="D9" s="7"/>
    </row>
    <row r="10" spans="2:14" s="25" customFormat="1" ht="11.25" customHeight="1">
      <c r="B10" s="27"/>
      <c r="C10" s="332" t="s">
        <v>369</v>
      </c>
      <c r="D10" s="7"/>
    </row>
    <row r="11" spans="2:14" s="25" customFormat="1" ht="11.25" customHeight="1">
      <c r="B11" s="27"/>
      <c r="C11" s="7"/>
      <c r="D11" s="7"/>
    </row>
    <row r="12" spans="2:14" s="25" customFormat="1" ht="11.25" customHeight="1">
      <c r="B12" s="27"/>
      <c r="C12" s="7" t="s">
        <v>339</v>
      </c>
      <c r="D12" s="7"/>
    </row>
    <row r="13" spans="2:14" s="25" customFormat="1" ht="11.25" customHeight="1">
      <c r="B13" s="27"/>
      <c r="C13" s="615"/>
      <c r="D13" s="1131" t="s">
        <v>311</v>
      </c>
      <c r="E13" s="1131"/>
      <c r="F13" s="1131"/>
      <c r="G13" s="1131" t="s">
        <v>312</v>
      </c>
      <c r="H13" s="1131"/>
      <c r="I13" s="1131"/>
      <c r="J13" s="1131" t="s">
        <v>313</v>
      </c>
      <c r="K13" s="1131"/>
      <c r="L13" s="1131"/>
    </row>
    <row r="14" spans="2:14" s="25" customFormat="1" ht="11.25" customHeight="1">
      <c r="B14" s="27"/>
      <c r="C14" s="616"/>
      <c r="D14" s="1132" t="s">
        <v>314</v>
      </c>
      <c r="E14" s="1132"/>
      <c r="F14" s="1132"/>
      <c r="G14" s="1132" t="s">
        <v>315</v>
      </c>
      <c r="H14" s="1132"/>
      <c r="I14" s="1132"/>
      <c r="J14" s="1132" t="s">
        <v>316</v>
      </c>
      <c r="K14" s="1132"/>
      <c r="L14" s="1132"/>
    </row>
    <row r="15" spans="2:14" s="25" customFormat="1" ht="11.25" customHeight="1">
      <c r="B15" s="27"/>
      <c r="C15" s="617"/>
      <c r="D15" s="618">
        <v>2014</v>
      </c>
      <c r="E15" s="618">
        <v>2015</v>
      </c>
      <c r="F15" s="618" t="s">
        <v>177</v>
      </c>
      <c r="G15" s="618">
        <v>2014</v>
      </c>
      <c r="H15" s="618">
        <v>2015</v>
      </c>
      <c r="I15" s="618" t="s">
        <v>177</v>
      </c>
      <c r="J15" s="618">
        <v>2014</v>
      </c>
      <c r="K15" s="618">
        <v>2015</v>
      </c>
      <c r="L15" s="618" t="s">
        <v>177</v>
      </c>
    </row>
    <row r="16" spans="2:14" s="25" customFormat="1" ht="11.25" customHeight="1">
      <c r="B16" s="27"/>
      <c r="C16" s="619" t="s">
        <v>317</v>
      </c>
      <c r="D16" s="620">
        <v>19449.625999999993</v>
      </c>
      <c r="E16" s="620">
        <v>20351.715999999993</v>
      </c>
      <c r="F16" s="612">
        <f>((E16/D16)-1)*100</f>
        <v>4.6380840433641213</v>
      </c>
      <c r="G16" s="620">
        <f>P33</f>
        <v>1.2630000000000001</v>
      </c>
      <c r="H16" s="620">
        <f>Q33</f>
        <v>1.2630000000000001</v>
      </c>
      <c r="I16" s="612">
        <f>((H16/G16)-1)*100</f>
        <v>0</v>
      </c>
      <c r="J16" s="620">
        <f t="shared" ref="J16:J27" si="0">SUM(D16,G16)</f>
        <v>19450.888999999992</v>
      </c>
      <c r="K16" s="620">
        <f t="shared" ref="K16:K27" si="1">SUM(E16,H16)</f>
        <v>20352.978999999992</v>
      </c>
      <c r="L16" s="612">
        <f t="shared" ref="L16:L26" si="2">((K16/J16)-1)*100</f>
        <v>4.6377828797439458</v>
      </c>
      <c r="M16" s="581"/>
      <c r="N16" s="376"/>
    </row>
    <row r="17" spans="2:18" s="25" customFormat="1" ht="11.25" customHeight="1">
      <c r="B17" s="27"/>
      <c r="C17" s="619" t="s">
        <v>3</v>
      </c>
      <c r="D17" s="620">
        <v>7572.58</v>
      </c>
      <c r="E17" s="620">
        <v>7572.58</v>
      </c>
      <c r="F17" s="612">
        <f>((E17/D17)-1)*100</f>
        <v>0</v>
      </c>
      <c r="G17" s="620" t="s">
        <v>59</v>
      </c>
      <c r="H17" s="620" t="s">
        <v>59</v>
      </c>
      <c r="I17" s="612" t="s">
        <v>59</v>
      </c>
      <c r="J17" s="620">
        <f t="shared" si="0"/>
        <v>7572.58</v>
      </c>
      <c r="K17" s="620">
        <f t="shared" si="1"/>
        <v>7572.58</v>
      </c>
      <c r="L17" s="612">
        <f t="shared" si="2"/>
        <v>0</v>
      </c>
      <c r="M17" s="581"/>
      <c r="N17" s="376"/>
    </row>
    <row r="18" spans="2:18" s="25" customFormat="1" ht="11.25" customHeight="1">
      <c r="B18" s="27"/>
      <c r="C18" s="619" t="s">
        <v>4</v>
      </c>
      <c r="D18" s="620">
        <v>10468.02</v>
      </c>
      <c r="E18" s="620">
        <v>10468.02</v>
      </c>
      <c r="F18" s="612">
        <f>((E18/D18)-1)*100</f>
        <v>0</v>
      </c>
      <c r="G18" s="620">
        <f>P34</f>
        <v>468.4</v>
      </c>
      <c r="H18" s="620">
        <f>Q34</f>
        <v>468.4</v>
      </c>
      <c r="I18" s="612">
        <f t="shared" ref="I18:I26" si="3">((H18/G18)-1)*100</f>
        <v>0</v>
      </c>
      <c r="J18" s="620">
        <f t="shared" si="0"/>
        <v>10936.42</v>
      </c>
      <c r="K18" s="620">
        <f t="shared" si="1"/>
        <v>10936.42</v>
      </c>
      <c r="L18" s="612">
        <f t="shared" si="2"/>
        <v>0</v>
      </c>
      <c r="M18" s="581"/>
      <c r="N18" s="376"/>
    </row>
    <row r="19" spans="2:18" s="25" customFormat="1" ht="11.25" customHeight="1">
      <c r="B19" s="27"/>
      <c r="C19" s="619" t="s">
        <v>82</v>
      </c>
      <c r="D19" s="621">
        <v>505.52</v>
      </c>
      <c r="E19" s="621">
        <v>0</v>
      </c>
      <c r="F19" s="622">
        <f>((E19/D19)-1)*100</f>
        <v>-100</v>
      </c>
      <c r="G19" s="621">
        <f>SUM(P38,P40)</f>
        <v>2490.0800000000004</v>
      </c>
      <c r="H19" s="621">
        <f>SUM(Q38,Q40)</f>
        <v>2490.0600000000004</v>
      </c>
      <c r="I19" s="622">
        <f t="shared" si="3"/>
        <v>-8.0318704619442016E-4</v>
      </c>
      <c r="J19" s="620">
        <f t="shared" si="0"/>
        <v>2995.6000000000004</v>
      </c>
      <c r="K19" s="621">
        <f t="shared" si="1"/>
        <v>2490.0600000000004</v>
      </c>
      <c r="L19" s="612">
        <f t="shared" si="2"/>
        <v>-16.876084924556011</v>
      </c>
      <c r="M19" s="581"/>
      <c r="N19" s="376"/>
    </row>
    <row r="20" spans="2:18" s="25" customFormat="1" ht="11.25" customHeight="1">
      <c r="B20" s="27"/>
      <c r="C20" s="619" t="s">
        <v>83</v>
      </c>
      <c r="D20" s="621">
        <v>24947.71</v>
      </c>
      <c r="E20" s="621">
        <v>24947.71</v>
      </c>
      <c r="F20" s="622">
        <f>((E20/D20)-1)*100</f>
        <v>0</v>
      </c>
      <c r="G20" s="621">
        <f>P39</f>
        <v>1722.15</v>
      </c>
      <c r="H20" s="621">
        <f>Q39</f>
        <v>1722.15</v>
      </c>
      <c r="I20" s="622">
        <f t="shared" si="3"/>
        <v>0</v>
      </c>
      <c r="J20" s="620">
        <f t="shared" si="0"/>
        <v>26669.86</v>
      </c>
      <c r="K20" s="621">
        <f t="shared" si="1"/>
        <v>26669.86</v>
      </c>
      <c r="L20" s="612">
        <f t="shared" si="2"/>
        <v>0</v>
      </c>
      <c r="M20" s="581"/>
      <c r="N20" s="376"/>
    </row>
    <row r="21" spans="2:18" s="25" customFormat="1" ht="11.25" customHeight="1">
      <c r="B21" s="27"/>
      <c r="C21" s="619" t="s">
        <v>318</v>
      </c>
      <c r="D21" s="621" t="s">
        <v>59</v>
      </c>
      <c r="E21" s="621" t="s">
        <v>59</v>
      </c>
      <c r="F21" s="622" t="s">
        <v>59</v>
      </c>
      <c r="G21" s="621">
        <f t="shared" ref="G21:H23" si="4">P41</f>
        <v>11.39</v>
      </c>
      <c r="H21" s="621">
        <f t="shared" si="4"/>
        <v>11.39</v>
      </c>
      <c r="I21" s="622">
        <f t="shared" si="3"/>
        <v>0</v>
      </c>
      <c r="J21" s="620">
        <f t="shared" si="0"/>
        <v>11.39</v>
      </c>
      <c r="K21" s="621">
        <f t="shared" si="1"/>
        <v>11.39</v>
      </c>
      <c r="L21" s="612">
        <f t="shared" si="2"/>
        <v>0</v>
      </c>
      <c r="N21" s="376"/>
    </row>
    <row r="22" spans="2:18" s="25" customFormat="1" ht="11.25" customHeight="1">
      <c r="B22" s="27"/>
      <c r="C22" s="619" t="s">
        <v>319</v>
      </c>
      <c r="D22" s="621">
        <v>22864.240999999995</v>
      </c>
      <c r="E22" s="621">
        <v>22864.240999999995</v>
      </c>
      <c r="F22" s="622">
        <f>((E22/D22)-1)*100</f>
        <v>0</v>
      </c>
      <c r="G22" s="621">
        <f t="shared" si="4"/>
        <v>156.23999999999998</v>
      </c>
      <c r="H22" s="621">
        <f t="shared" si="4"/>
        <v>156.23999999999998</v>
      </c>
      <c r="I22" s="622">
        <f t="shared" si="3"/>
        <v>0</v>
      </c>
      <c r="J22" s="620">
        <f t="shared" si="0"/>
        <v>23020.480999999996</v>
      </c>
      <c r="K22" s="621">
        <f t="shared" si="1"/>
        <v>23020.480999999996</v>
      </c>
      <c r="L22" s="612">
        <f t="shared" si="2"/>
        <v>0</v>
      </c>
      <c r="N22" s="376"/>
    </row>
    <row r="23" spans="2:18" s="25" customFormat="1" ht="11.25" customHeight="1">
      <c r="B23" s="27"/>
      <c r="C23" s="619" t="s">
        <v>320</v>
      </c>
      <c r="D23" s="621">
        <v>4402.6160000001173</v>
      </c>
      <c r="E23" s="621">
        <v>4420.38800000012</v>
      </c>
      <c r="F23" s="622">
        <f>((E23/D23)-1)*100</f>
        <v>0.40366909128577433</v>
      </c>
      <c r="G23" s="621">
        <f t="shared" si="4"/>
        <v>243.09699999999938</v>
      </c>
      <c r="H23" s="621">
        <f t="shared" si="4"/>
        <v>243.81199999999939</v>
      </c>
      <c r="I23" s="622">
        <f t="shared" si="3"/>
        <v>0.29412127669201649</v>
      </c>
      <c r="J23" s="620">
        <f t="shared" si="0"/>
        <v>4645.7130000001171</v>
      </c>
      <c r="K23" s="621">
        <f t="shared" si="1"/>
        <v>4664.200000000119</v>
      </c>
      <c r="L23" s="612">
        <f t="shared" si="2"/>
        <v>0.39793676449666471</v>
      </c>
      <c r="N23" s="376"/>
    </row>
    <row r="24" spans="2:18" s="25" customFormat="1" ht="11.25" customHeight="1">
      <c r="B24" s="27"/>
      <c r="C24" s="619" t="s">
        <v>321</v>
      </c>
      <c r="D24" s="621">
        <v>2299.527</v>
      </c>
      <c r="E24" s="621">
        <v>2299.527</v>
      </c>
      <c r="F24" s="622">
        <f>((E24/D24)-1)*100</f>
        <v>0</v>
      </c>
      <c r="G24" s="621" t="s">
        <v>59</v>
      </c>
      <c r="H24" s="621" t="s">
        <v>59</v>
      </c>
      <c r="I24" s="621" t="s">
        <v>59</v>
      </c>
      <c r="J24" s="620">
        <f t="shared" si="0"/>
        <v>2299.527</v>
      </c>
      <c r="K24" s="621">
        <f t="shared" si="1"/>
        <v>2299.527</v>
      </c>
      <c r="L24" s="612">
        <f t="shared" si="2"/>
        <v>0</v>
      </c>
      <c r="N24" s="376"/>
    </row>
    <row r="25" spans="2:18" s="25" customFormat="1" ht="11.25" customHeight="1">
      <c r="B25" s="27"/>
      <c r="C25" s="619" t="s">
        <v>405</v>
      </c>
      <c r="D25" s="621">
        <v>982.74499999999989</v>
      </c>
      <c r="E25" s="621">
        <v>741.68700000000013</v>
      </c>
      <c r="F25" s="622">
        <f>((E25/D25)-1)*100</f>
        <v>-24.529048735938595</v>
      </c>
      <c r="G25" s="621">
        <f>P44</f>
        <v>5.4979999999999993</v>
      </c>
      <c r="H25" s="621">
        <f>Q44</f>
        <v>5.4979999999999993</v>
      </c>
      <c r="I25" s="622">
        <f t="shared" si="3"/>
        <v>0</v>
      </c>
      <c r="J25" s="620">
        <f t="shared" si="0"/>
        <v>988.24299999999994</v>
      </c>
      <c r="K25" s="621">
        <f t="shared" si="1"/>
        <v>747.18500000000017</v>
      </c>
      <c r="L25" s="612">
        <f t="shared" si="2"/>
        <v>-24.392583605449246</v>
      </c>
      <c r="N25" s="376"/>
    </row>
    <row r="26" spans="2:18" s="25" customFormat="1" ht="11.25" customHeight="1">
      <c r="B26" s="27"/>
      <c r="C26" s="619" t="s">
        <v>333</v>
      </c>
      <c r="D26" s="621">
        <v>7050.9289999999983</v>
      </c>
      <c r="E26" s="621">
        <v>6683.8919999999989</v>
      </c>
      <c r="F26" s="622">
        <f t="shared" ref="F26" si="5">((E26/D26)-1)*100</f>
        <v>-5.2055126352853591</v>
      </c>
      <c r="G26" s="621">
        <f>P45</f>
        <v>120.982</v>
      </c>
      <c r="H26" s="621">
        <f>Q45</f>
        <v>44.014000000000003</v>
      </c>
      <c r="I26" s="622">
        <f t="shared" si="3"/>
        <v>-63.619381395579502</v>
      </c>
      <c r="J26" s="620">
        <f t="shared" si="0"/>
        <v>7171.9109999999982</v>
      </c>
      <c r="K26" s="621">
        <f t="shared" si="1"/>
        <v>6727.905999999999</v>
      </c>
      <c r="L26" s="612">
        <f t="shared" si="2"/>
        <v>-6.1908883141466697</v>
      </c>
      <c r="N26" s="376"/>
    </row>
    <row r="27" spans="2:18" s="25" customFormat="1" ht="11.25" customHeight="1">
      <c r="B27" s="27"/>
      <c r="C27" s="619" t="s">
        <v>334</v>
      </c>
      <c r="D27" s="621" t="s">
        <v>59</v>
      </c>
      <c r="E27" s="621">
        <v>677.40600000000006</v>
      </c>
      <c r="F27" s="622" t="s">
        <v>59</v>
      </c>
      <c r="G27" s="621" t="s">
        <v>59</v>
      </c>
      <c r="H27" s="621">
        <f>Q46</f>
        <v>76.968000000000004</v>
      </c>
      <c r="I27" s="621" t="s">
        <v>59</v>
      </c>
      <c r="J27" s="620">
        <f t="shared" si="0"/>
        <v>0</v>
      </c>
      <c r="K27" s="621">
        <f t="shared" si="1"/>
        <v>754.37400000000002</v>
      </c>
      <c r="L27" s="622" t="s">
        <v>59</v>
      </c>
      <c r="N27" s="376"/>
    </row>
    <row r="28" spans="2:18" s="25" customFormat="1" ht="11.25" customHeight="1">
      <c r="B28" s="27"/>
      <c r="C28" s="623" t="s">
        <v>0</v>
      </c>
      <c r="D28" s="624">
        <f>SUM(D16:D27)</f>
        <v>100543.5140000001</v>
      </c>
      <c r="E28" s="624">
        <f>SUM(E16:E27)</f>
        <v>101027.16700000012</v>
      </c>
      <c r="F28" s="625">
        <f>((E28/D28)-1)*100</f>
        <v>0.48103848846978714</v>
      </c>
      <c r="G28" s="624">
        <f>SUM(G16:G27)</f>
        <v>5219.0999999999995</v>
      </c>
      <c r="H28" s="624">
        <f>SUM(H16:H27)</f>
        <v>5219.7949999999992</v>
      </c>
      <c r="I28" s="625">
        <f>((H28/G28)-1)*100</f>
        <v>1.3316472188695805E-2</v>
      </c>
      <c r="J28" s="624">
        <f>SUM(J16:J27)</f>
        <v>105762.6140000001</v>
      </c>
      <c r="K28" s="624">
        <f>SUM(K16:K27)</f>
        <v>106246.9620000001</v>
      </c>
      <c r="L28" s="625">
        <f>((K28/J28)-1)*100</f>
        <v>0.45795766734737509</v>
      </c>
    </row>
    <row r="29" spans="2:18" s="25" customFormat="1" ht="11.25" customHeight="1">
      <c r="B29" s="27"/>
      <c r="C29" s="284"/>
      <c r="D29" s="286"/>
      <c r="E29" s="441"/>
      <c r="F29" s="287"/>
      <c r="G29" s="288"/>
      <c r="H29" s="287"/>
      <c r="I29" s="288"/>
      <c r="K29" s="284"/>
      <c r="L29" s="285"/>
    </row>
    <row r="30" spans="2:18" s="25" customFormat="1" ht="11.25" customHeight="1">
      <c r="B30" s="27"/>
      <c r="C30" s="7" t="s">
        <v>340</v>
      </c>
      <c r="D30" s="7"/>
    </row>
    <row r="31" spans="2:18" s="25" customFormat="1" ht="11.25" customHeight="1">
      <c r="B31" s="27"/>
      <c r="C31" s="627"/>
      <c r="D31" s="1133" t="s">
        <v>325</v>
      </c>
      <c r="E31" s="1133"/>
      <c r="F31" s="1133"/>
      <c r="G31" s="1133" t="s">
        <v>326</v>
      </c>
      <c r="H31" s="1133"/>
      <c r="I31" s="1133"/>
      <c r="J31" s="1133" t="s">
        <v>327</v>
      </c>
      <c r="K31" s="1133"/>
      <c r="L31" s="1133"/>
      <c r="M31" s="1133" t="s">
        <v>328</v>
      </c>
      <c r="N31" s="1133"/>
      <c r="O31" s="1133"/>
      <c r="P31" s="1133" t="s">
        <v>0</v>
      </c>
      <c r="Q31" s="1133"/>
      <c r="R31" s="1133"/>
    </row>
    <row r="32" spans="2:18" s="25" customFormat="1" ht="11.25" customHeight="1">
      <c r="B32" s="27"/>
      <c r="C32" s="628"/>
      <c r="D32" s="618">
        <v>2014</v>
      </c>
      <c r="E32" s="618">
        <v>2015</v>
      </c>
      <c r="F32" s="629" t="s">
        <v>177</v>
      </c>
      <c r="G32" s="618">
        <v>2014</v>
      </c>
      <c r="H32" s="618">
        <v>2015</v>
      </c>
      <c r="I32" s="629" t="s">
        <v>177</v>
      </c>
      <c r="J32" s="618">
        <v>2014</v>
      </c>
      <c r="K32" s="618">
        <v>2015</v>
      </c>
      <c r="L32" s="629" t="s">
        <v>177</v>
      </c>
      <c r="M32" s="618">
        <v>2014</v>
      </c>
      <c r="N32" s="618">
        <v>2015</v>
      </c>
      <c r="O32" s="629" t="s">
        <v>177</v>
      </c>
      <c r="P32" s="618">
        <v>2014</v>
      </c>
      <c r="Q32" s="618">
        <v>2015</v>
      </c>
      <c r="R32" s="629" t="s">
        <v>177</v>
      </c>
    </row>
    <row r="33" spans="2:18" s="25" customFormat="1" ht="11.25" customHeight="1">
      <c r="B33" s="27"/>
      <c r="C33" s="591" t="s">
        <v>317</v>
      </c>
      <c r="D33" s="630" t="s">
        <v>59</v>
      </c>
      <c r="E33" s="630" t="s">
        <v>59</v>
      </c>
      <c r="F33" s="631" t="s">
        <v>59</v>
      </c>
      <c r="G33" s="630">
        <v>1.2630000000000001</v>
      </c>
      <c r="H33" s="630">
        <v>1.2630000000000001</v>
      </c>
      <c r="I33" s="631">
        <f>((H33/G33)-1)*100</f>
        <v>0</v>
      </c>
      <c r="J33" s="630" t="s">
        <v>59</v>
      </c>
      <c r="K33" s="630" t="s">
        <v>59</v>
      </c>
      <c r="L33" s="631" t="s">
        <v>59</v>
      </c>
      <c r="M33" s="630" t="s">
        <v>59</v>
      </c>
      <c r="N33" s="630" t="s">
        <v>59</v>
      </c>
      <c r="O33" s="631" t="s">
        <v>59</v>
      </c>
      <c r="P33" s="630">
        <f>SUM(D33,G33,J33,M33)</f>
        <v>1.2630000000000001</v>
      </c>
      <c r="Q33" s="630">
        <f>SUM(E33,H33,K33,N33)</f>
        <v>1.2630000000000001</v>
      </c>
      <c r="R33" s="631">
        <f t="shared" ref="R33:R39" si="6">((Q33/P33)-1)*100</f>
        <v>0</v>
      </c>
    </row>
    <row r="34" spans="2:18" s="25" customFormat="1" ht="11.25" customHeight="1">
      <c r="B34" s="27"/>
      <c r="C34" s="591" t="s">
        <v>4</v>
      </c>
      <c r="D34" s="630">
        <v>468.4</v>
      </c>
      <c r="E34" s="630">
        <v>468.4</v>
      </c>
      <c r="F34" s="631">
        <f>((E34/D34)-1)*100</f>
        <v>0</v>
      </c>
      <c r="G34" s="630" t="s">
        <v>59</v>
      </c>
      <c r="H34" s="630" t="s">
        <v>59</v>
      </c>
      <c r="I34" s="631" t="s">
        <v>59</v>
      </c>
      <c r="J34" s="630" t="s">
        <v>59</v>
      </c>
      <c r="K34" s="630" t="s">
        <v>59</v>
      </c>
      <c r="L34" s="631" t="s">
        <v>59</v>
      </c>
      <c r="M34" s="630" t="s">
        <v>59</v>
      </c>
      <c r="N34" s="630" t="s">
        <v>59</v>
      </c>
      <c r="O34" s="631" t="s">
        <v>59</v>
      </c>
      <c r="P34" s="630">
        <f t="shared" ref="P34:P46" si="7">SUM(D34,G34,J34,M34)</f>
        <v>468.4</v>
      </c>
      <c r="Q34" s="630">
        <f t="shared" ref="Q34:Q46" si="8">SUM(E34,H34,K34,N34)</f>
        <v>468.4</v>
      </c>
      <c r="R34" s="631">
        <f t="shared" si="6"/>
        <v>0</v>
      </c>
    </row>
    <row r="35" spans="2:18" s="25" customFormat="1" ht="11.25" customHeight="1">
      <c r="B35" s="27"/>
      <c r="C35" s="593" t="s">
        <v>523</v>
      </c>
      <c r="D35" s="632">
        <v>182</v>
      </c>
      <c r="E35" s="632">
        <v>182</v>
      </c>
      <c r="F35" s="633">
        <f>((E35/D35)-1)*100</f>
        <v>0</v>
      </c>
      <c r="G35" s="632">
        <v>495.92000000000013</v>
      </c>
      <c r="H35" s="632">
        <v>495.92000000000013</v>
      </c>
      <c r="I35" s="633">
        <f>((H35/G35)-1)*100</f>
        <v>0</v>
      </c>
      <c r="J35" s="632">
        <v>77.52</v>
      </c>
      <c r="K35" s="632">
        <v>77.52</v>
      </c>
      <c r="L35" s="633">
        <f>((K35/J35)-1)*100</f>
        <v>0</v>
      </c>
      <c r="M35" s="632">
        <v>64.64</v>
      </c>
      <c r="N35" s="632">
        <v>64.64</v>
      </c>
      <c r="O35" s="633">
        <f>((N35/M35)-1)*100</f>
        <v>0</v>
      </c>
      <c r="P35" s="632">
        <f t="shared" si="7"/>
        <v>820.08</v>
      </c>
      <c r="Q35" s="632">
        <f t="shared" si="8"/>
        <v>820.08</v>
      </c>
      <c r="R35" s="633">
        <f t="shared" si="6"/>
        <v>0</v>
      </c>
    </row>
    <row r="36" spans="2:18" s="25" customFormat="1" ht="11.25" customHeight="1">
      <c r="B36" s="27"/>
      <c r="C36" s="593" t="s">
        <v>330</v>
      </c>
      <c r="D36" s="632">
        <v>605.4</v>
      </c>
      <c r="E36" s="632">
        <v>605.4</v>
      </c>
      <c r="F36" s="633">
        <f>((E36/D36)-1)*100</f>
        <v>0</v>
      </c>
      <c r="G36" s="632">
        <v>557.16000000000008</v>
      </c>
      <c r="H36" s="632">
        <v>557.1400000000001</v>
      </c>
      <c r="I36" s="633">
        <f>((H36/G36)-1)*100</f>
        <v>-3.5896331394891234E-3</v>
      </c>
      <c r="J36" s="632">
        <v>13.3</v>
      </c>
      <c r="K36" s="632">
        <v>13.3</v>
      </c>
      <c r="L36" s="633">
        <f>((K36/J36)-1)*100</f>
        <v>0</v>
      </c>
      <c r="M36" s="632">
        <v>11.5</v>
      </c>
      <c r="N36" s="632">
        <v>11.5</v>
      </c>
      <c r="O36" s="633">
        <f>((N36/M36)-1)*100</f>
        <v>0</v>
      </c>
      <c r="P36" s="632">
        <f t="shared" si="7"/>
        <v>1187.3599999999999</v>
      </c>
      <c r="Q36" s="632">
        <f t="shared" si="8"/>
        <v>1187.3399999999999</v>
      </c>
      <c r="R36" s="633">
        <f t="shared" si="6"/>
        <v>-1.6844091092815816E-3</v>
      </c>
    </row>
    <row r="37" spans="2:18" s="25" customFormat="1" ht="11.25" customHeight="1">
      <c r="B37" s="27"/>
      <c r="C37" s="593" t="s">
        <v>331</v>
      </c>
      <c r="D37" s="632" t="s">
        <v>59</v>
      </c>
      <c r="E37" s="632" t="s">
        <v>59</v>
      </c>
      <c r="F37" s="633" t="s">
        <v>59</v>
      </c>
      <c r="G37" s="632">
        <v>482.64</v>
      </c>
      <c r="H37" s="632">
        <v>482.64</v>
      </c>
      <c r="I37" s="633">
        <f>((H37/G37)-1)*100</f>
        <v>0</v>
      </c>
      <c r="J37" s="632" t="s">
        <v>59</v>
      </c>
      <c r="K37" s="632" t="s">
        <v>59</v>
      </c>
      <c r="L37" s="633" t="s">
        <v>59</v>
      </c>
      <c r="M37" s="632" t="s">
        <v>59</v>
      </c>
      <c r="N37" s="632" t="s">
        <v>59</v>
      </c>
      <c r="O37" s="633"/>
      <c r="P37" s="632">
        <f t="shared" si="7"/>
        <v>482.64</v>
      </c>
      <c r="Q37" s="632">
        <f t="shared" si="8"/>
        <v>482.64</v>
      </c>
      <c r="R37" s="633">
        <f t="shared" si="6"/>
        <v>0</v>
      </c>
    </row>
    <row r="38" spans="2:18" s="25" customFormat="1" ht="11.25" customHeight="1">
      <c r="B38" s="27"/>
      <c r="C38" s="591" t="s">
        <v>332</v>
      </c>
      <c r="D38" s="630">
        <f>SUM(D35:D37)</f>
        <v>787.4</v>
      </c>
      <c r="E38" s="630">
        <f>SUM(E35:E37)</f>
        <v>787.4</v>
      </c>
      <c r="F38" s="631">
        <f>((E38/D38)-1)*100</f>
        <v>0</v>
      </c>
      <c r="G38" s="630">
        <f>SUM(G35:G37)</f>
        <v>1535.7200000000003</v>
      </c>
      <c r="H38" s="630">
        <f>SUM(H35:H37)</f>
        <v>1535.7000000000003</v>
      </c>
      <c r="I38" s="631">
        <f>((H38/G38)-1)*100</f>
        <v>-1.3023207355522537E-3</v>
      </c>
      <c r="J38" s="630">
        <f>SUM(J35:J37)</f>
        <v>90.82</v>
      </c>
      <c r="K38" s="630">
        <f>SUM(K35:K37)</f>
        <v>90.82</v>
      </c>
      <c r="L38" s="631">
        <f>((K38/J38)-1)*100</f>
        <v>0</v>
      </c>
      <c r="M38" s="630">
        <f>SUM(M35:M37)</f>
        <v>76.14</v>
      </c>
      <c r="N38" s="630">
        <f>SUM(N35:N37)</f>
        <v>76.14</v>
      </c>
      <c r="O38" s="631">
        <f>((N38/M38)-1)*100</f>
        <v>0</v>
      </c>
      <c r="P38" s="630">
        <f t="shared" si="7"/>
        <v>2490.0800000000004</v>
      </c>
      <c r="Q38" s="630">
        <f t="shared" si="8"/>
        <v>2490.0600000000004</v>
      </c>
      <c r="R38" s="631">
        <f t="shared" si="6"/>
        <v>-8.0318704619442016E-4</v>
      </c>
    </row>
    <row r="39" spans="2:18" s="25" customFormat="1" ht="11.25" customHeight="1">
      <c r="B39" s="27"/>
      <c r="C39" s="591" t="s">
        <v>83</v>
      </c>
      <c r="D39" s="630">
        <v>857.95</v>
      </c>
      <c r="E39" s="630">
        <v>857.95</v>
      </c>
      <c r="F39" s="631">
        <f>((E39/D39)-1)*100</f>
        <v>0</v>
      </c>
      <c r="G39" s="630">
        <v>864.2</v>
      </c>
      <c r="H39" s="630">
        <v>864.2</v>
      </c>
      <c r="I39" s="631">
        <f>((H39/G39)-1)*100</f>
        <v>0</v>
      </c>
      <c r="J39" s="630" t="s">
        <v>59</v>
      </c>
      <c r="K39" s="630" t="s">
        <v>59</v>
      </c>
      <c r="L39" s="631" t="s">
        <v>59</v>
      </c>
      <c r="M39" s="630" t="s">
        <v>59</v>
      </c>
      <c r="N39" s="630" t="s">
        <v>59</v>
      </c>
      <c r="O39" s="631" t="s">
        <v>59</v>
      </c>
      <c r="P39" s="630">
        <f t="shared" si="7"/>
        <v>1722.15</v>
      </c>
      <c r="Q39" s="630">
        <f t="shared" si="8"/>
        <v>1722.15</v>
      </c>
      <c r="R39" s="631">
        <f t="shared" si="6"/>
        <v>0</v>
      </c>
    </row>
    <row r="40" spans="2:18" s="25" customFormat="1" ht="11.25" customHeight="1">
      <c r="B40" s="27"/>
      <c r="C40" s="591" t="s">
        <v>335</v>
      </c>
      <c r="D40" s="630" t="s">
        <v>59</v>
      </c>
      <c r="E40" s="630" t="s">
        <v>59</v>
      </c>
      <c r="F40" s="631" t="s">
        <v>59</v>
      </c>
      <c r="G40" s="630" t="s">
        <v>59</v>
      </c>
      <c r="H40" s="630" t="s">
        <v>59</v>
      </c>
      <c r="I40" s="631" t="s">
        <v>59</v>
      </c>
      <c r="J40" s="630" t="s">
        <v>59</v>
      </c>
      <c r="K40" s="630" t="s">
        <v>59</v>
      </c>
      <c r="L40" s="631" t="s">
        <v>59</v>
      </c>
      <c r="M40" s="630" t="s">
        <v>59</v>
      </c>
      <c r="N40" s="630" t="s">
        <v>59</v>
      </c>
      <c r="O40" s="631" t="s">
        <v>59</v>
      </c>
      <c r="P40" s="630">
        <f t="shared" si="7"/>
        <v>0</v>
      </c>
      <c r="Q40" s="630">
        <f t="shared" si="8"/>
        <v>0</v>
      </c>
      <c r="R40" s="630" t="s">
        <v>59</v>
      </c>
    </row>
    <row r="41" spans="2:18" s="25" customFormat="1" ht="11.25" customHeight="1">
      <c r="B41" s="27"/>
      <c r="C41" s="591" t="s">
        <v>318</v>
      </c>
      <c r="D41" s="630" t="s">
        <v>59</v>
      </c>
      <c r="E41" s="630" t="s">
        <v>59</v>
      </c>
      <c r="F41" s="631" t="s">
        <v>59</v>
      </c>
      <c r="G41" s="630">
        <v>11.39</v>
      </c>
      <c r="H41" s="630">
        <v>11.39</v>
      </c>
      <c r="I41" s="631">
        <f>((H41/G41)-1)*100</f>
        <v>0</v>
      </c>
      <c r="J41" s="630" t="s">
        <v>59</v>
      </c>
      <c r="K41" s="630" t="s">
        <v>59</v>
      </c>
      <c r="L41" s="631" t="s">
        <v>59</v>
      </c>
      <c r="M41" s="630" t="s">
        <v>59</v>
      </c>
      <c r="N41" s="630" t="s">
        <v>59</v>
      </c>
      <c r="O41" s="631" t="s">
        <v>59</v>
      </c>
      <c r="P41" s="630">
        <f t="shared" si="7"/>
        <v>11.39</v>
      </c>
      <c r="Q41" s="630">
        <f t="shared" si="8"/>
        <v>11.39</v>
      </c>
      <c r="R41" s="631">
        <f>((Q41/P41)-1)*100</f>
        <v>0</v>
      </c>
    </row>
    <row r="42" spans="2:18" s="25" customFormat="1" ht="11.25" customHeight="1">
      <c r="B42" s="27"/>
      <c r="C42" s="595" t="s">
        <v>319</v>
      </c>
      <c r="D42" s="630">
        <v>3.6499999999999901</v>
      </c>
      <c r="E42" s="630">
        <v>3.6499999999999901</v>
      </c>
      <c r="F42" s="631">
        <f>((E42/D42)-1)*100</f>
        <v>0</v>
      </c>
      <c r="G42" s="630">
        <v>152.59</v>
      </c>
      <c r="H42" s="630">
        <v>152.59</v>
      </c>
      <c r="I42" s="631">
        <f>((H42/G42)-1)*100</f>
        <v>0</v>
      </c>
      <c r="J42" s="630" t="s">
        <v>59</v>
      </c>
      <c r="K42" s="630" t="s">
        <v>59</v>
      </c>
      <c r="L42" s="631" t="s">
        <v>59</v>
      </c>
      <c r="M42" s="630" t="s">
        <v>59</v>
      </c>
      <c r="N42" s="630" t="s">
        <v>59</v>
      </c>
      <c r="O42" s="631" t="s">
        <v>59</v>
      </c>
      <c r="P42" s="630">
        <f t="shared" si="7"/>
        <v>156.23999999999998</v>
      </c>
      <c r="Q42" s="630">
        <f t="shared" si="8"/>
        <v>156.23999999999998</v>
      </c>
      <c r="R42" s="631">
        <f>((Q42/P42)-1)*100</f>
        <v>0</v>
      </c>
    </row>
    <row r="43" spans="2:18" s="25" customFormat="1" ht="11.25" customHeight="1">
      <c r="B43" s="27"/>
      <c r="C43" s="595" t="s">
        <v>320</v>
      </c>
      <c r="D43" s="630">
        <v>77.517999999999404</v>
      </c>
      <c r="E43" s="630">
        <v>77.559999999999405</v>
      </c>
      <c r="F43" s="631">
        <f>((E43/D43)-1)*100</f>
        <v>5.4180964421179922E-2</v>
      </c>
      <c r="G43" s="630">
        <v>165.52199999999999</v>
      </c>
      <c r="H43" s="630">
        <v>166.19499999999999</v>
      </c>
      <c r="I43" s="631">
        <f>((H43/G43)-1)*100</f>
        <v>0.40659247713294988</v>
      </c>
      <c r="J43" s="630" t="s">
        <v>59</v>
      </c>
      <c r="K43" s="630" t="s">
        <v>59</v>
      </c>
      <c r="L43" s="631" t="s">
        <v>59</v>
      </c>
      <c r="M43" s="631">
        <v>5.7000000000000002E-2</v>
      </c>
      <c r="N43" s="631">
        <v>5.7000000000000002E-2</v>
      </c>
      <c r="O43" s="631">
        <f>((N43/M43)-1)*100</f>
        <v>0</v>
      </c>
      <c r="P43" s="630">
        <f t="shared" si="7"/>
        <v>243.09699999999938</v>
      </c>
      <c r="Q43" s="630">
        <f t="shared" si="8"/>
        <v>243.81199999999939</v>
      </c>
      <c r="R43" s="631">
        <f>((Q43/P43)-1)*100</f>
        <v>0.29412127669201649</v>
      </c>
    </row>
    <row r="44" spans="2:18" s="25" customFormat="1" ht="11.25" customHeight="1">
      <c r="B44" s="27"/>
      <c r="C44" s="619" t="s">
        <v>405</v>
      </c>
      <c r="D44" s="630">
        <v>2.13</v>
      </c>
      <c r="E44" s="630">
        <v>2.13</v>
      </c>
      <c r="F44" s="631">
        <f t="shared" ref="F44:F45" si="9">((E44/D44)-1)*100</f>
        <v>0</v>
      </c>
      <c r="G44" s="630">
        <v>3.3679999999999999</v>
      </c>
      <c r="H44" s="630">
        <v>3.3679999999999999</v>
      </c>
      <c r="I44" s="631">
        <f t="shared" ref="I44:I45" si="10">((H44/G44)-1)*100</f>
        <v>0</v>
      </c>
      <c r="J44" s="630" t="s">
        <v>59</v>
      </c>
      <c r="K44" s="630" t="s">
        <v>59</v>
      </c>
      <c r="L44" s="631" t="s">
        <v>59</v>
      </c>
      <c r="M44" s="630" t="s">
        <v>59</v>
      </c>
      <c r="N44" s="630" t="s">
        <v>59</v>
      </c>
      <c r="O44" s="631" t="s">
        <v>59</v>
      </c>
      <c r="P44" s="630">
        <f t="shared" si="7"/>
        <v>5.4979999999999993</v>
      </c>
      <c r="Q44" s="630">
        <f t="shared" si="8"/>
        <v>5.4979999999999993</v>
      </c>
      <c r="R44" s="631">
        <f t="shared" ref="R44:R45" si="11">((Q44/P44)-1)*100</f>
        <v>0</v>
      </c>
    </row>
    <row r="45" spans="2:18" s="25" customFormat="1" ht="11.25" customHeight="1">
      <c r="B45" s="27"/>
      <c r="C45" s="619" t="s">
        <v>333</v>
      </c>
      <c r="D45" s="630">
        <v>85.545999999999992</v>
      </c>
      <c r="E45" s="630">
        <v>10.746</v>
      </c>
      <c r="F45" s="631">
        <f t="shared" si="9"/>
        <v>-87.438337268837813</v>
      </c>
      <c r="G45" s="630">
        <v>33.268000000000001</v>
      </c>
      <c r="H45" s="630">
        <v>33.268000000000001</v>
      </c>
      <c r="I45" s="631">
        <f t="shared" si="10"/>
        <v>0</v>
      </c>
      <c r="J45" s="630" t="s">
        <v>59</v>
      </c>
      <c r="K45" s="630" t="s">
        <v>59</v>
      </c>
      <c r="L45" s="631" t="s">
        <v>59</v>
      </c>
      <c r="M45" s="630">
        <v>2.1680000000000001</v>
      </c>
      <c r="N45" s="630" t="s">
        <v>59</v>
      </c>
      <c r="O45" s="631" t="s">
        <v>59</v>
      </c>
      <c r="P45" s="630">
        <f t="shared" si="7"/>
        <v>120.982</v>
      </c>
      <c r="Q45" s="630">
        <f t="shared" si="8"/>
        <v>44.014000000000003</v>
      </c>
      <c r="R45" s="631">
        <f t="shared" si="11"/>
        <v>-63.619381395579502</v>
      </c>
    </row>
    <row r="46" spans="2:18" s="25" customFormat="1" ht="11.25" customHeight="1">
      <c r="B46" s="27"/>
      <c r="C46" s="619" t="s">
        <v>334</v>
      </c>
      <c r="D46" s="630" t="s">
        <v>59</v>
      </c>
      <c r="E46" s="630">
        <v>74.8</v>
      </c>
      <c r="F46" s="631" t="s">
        <v>59</v>
      </c>
      <c r="G46" s="630" t="s">
        <v>59</v>
      </c>
      <c r="H46" s="630">
        <v>0</v>
      </c>
      <c r="I46" s="631" t="s">
        <v>59</v>
      </c>
      <c r="J46" s="630" t="s">
        <v>59</v>
      </c>
      <c r="K46" s="630" t="s">
        <v>59</v>
      </c>
      <c r="L46" s="631" t="s">
        <v>59</v>
      </c>
      <c r="M46" s="630" t="s">
        <v>59</v>
      </c>
      <c r="N46" s="630">
        <v>2.1680000000000001</v>
      </c>
      <c r="O46" s="631" t="s">
        <v>59</v>
      </c>
      <c r="P46" s="630">
        <f t="shared" si="7"/>
        <v>0</v>
      </c>
      <c r="Q46" s="630">
        <f t="shared" si="8"/>
        <v>76.968000000000004</v>
      </c>
      <c r="R46" s="631" t="s">
        <v>59</v>
      </c>
    </row>
    <row r="47" spans="2:18" s="25" customFormat="1" ht="11.25" customHeight="1">
      <c r="B47" s="27"/>
      <c r="C47" s="623" t="s">
        <v>0</v>
      </c>
      <c r="D47" s="624">
        <f>SUM(D33:D34,D38:D46)</f>
        <v>2282.5939999999996</v>
      </c>
      <c r="E47" s="624">
        <f>SUM(E33:E34,E38:E46)</f>
        <v>2282.636</v>
      </c>
      <c r="F47" s="625">
        <f>((E47/D47)-1)*100</f>
        <v>1.8400118461769921E-3</v>
      </c>
      <c r="G47" s="624">
        <f>SUM(G33:G34,G38:G46)</f>
        <v>2767.3209999999999</v>
      </c>
      <c r="H47" s="624">
        <f>SUM(H33:H34,H38:H46)</f>
        <v>2767.9740000000006</v>
      </c>
      <c r="I47" s="625">
        <f>((H47/G47)-1)*100</f>
        <v>2.3596828846406126E-2</v>
      </c>
      <c r="J47" s="624">
        <f>SUM(J33:J34,J38:J46)</f>
        <v>90.82</v>
      </c>
      <c r="K47" s="624">
        <f>SUM(K33:K34,K38:K46)</f>
        <v>90.82</v>
      </c>
      <c r="L47" s="625">
        <f>((K47/J47)-1)*100</f>
        <v>0</v>
      </c>
      <c r="M47" s="624">
        <f>SUM(M33:M34,M38:M46)</f>
        <v>78.365000000000009</v>
      </c>
      <c r="N47" s="624">
        <f>SUM(N33:N34,N38:N46)</f>
        <v>78.365000000000009</v>
      </c>
      <c r="O47" s="625">
        <f>((N47/M47)-1)*100</f>
        <v>0</v>
      </c>
      <c r="P47" s="624">
        <f>SUM(P33:P34,P38:P45)</f>
        <v>5219.0999999999995</v>
      </c>
      <c r="Q47" s="624">
        <f>SUM(Q33:Q34,Q38:Q46)</f>
        <v>5219.7949999999992</v>
      </c>
      <c r="R47" s="625">
        <f>((Q47/P47)-1)*100</f>
        <v>1.3316472188695805E-2</v>
      </c>
    </row>
    <row r="48" spans="2:18" s="25" customFormat="1" ht="11.25" customHeight="1">
      <c r="B48" s="27"/>
      <c r="C48" s="7"/>
      <c r="D48" s="7"/>
    </row>
    <row r="49" spans="2:13" s="25" customFormat="1" ht="11.25" customHeight="1">
      <c r="B49" s="27"/>
      <c r="C49" s="7" t="s">
        <v>341</v>
      </c>
      <c r="D49" s="7"/>
    </row>
    <row r="50" spans="2:13" s="25" customFormat="1" ht="11.25" customHeight="1">
      <c r="B50" s="27"/>
      <c r="C50" s="615"/>
      <c r="D50" s="1131" t="s">
        <v>311</v>
      </c>
      <c r="E50" s="1131"/>
      <c r="F50" s="1131"/>
      <c r="G50" s="1131" t="s">
        <v>312</v>
      </c>
      <c r="H50" s="1131"/>
      <c r="I50" s="1131"/>
      <c r="J50" s="1131" t="s">
        <v>313</v>
      </c>
      <c r="K50" s="1131"/>
      <c r="L50" s="1131"/>
    </row>
    <row r="51" spans="2:13" s="25" customFormat="1" ht="11.25" customHeight="1">
      <c r="B51" s="27"/>
      <c r="C51" s="616"/>
      <c r="D51" s="1132" t="s">
        <v>314</v>
      </c>
      <c r="E51" s="1132"/>
      <c r="F51" s="1132"/>
      <c r="G51" s="1132" t="s">
        <v>315</v>
      </c>
      <c r="H51" s="1132"/>
      <c r="I51" s="1132"/>
      <c r="J51" s="1132" t="s">
        <v>316</v>
      </c>
      <c r="K51" s="1132"/>
      <c r="L51" s="1132"/>
    </row>
    <row r="52" spans="2:13" s="25" customFormat="1" ht="11.25" customHeight="1">
      <c r="B52" s="27"/>
      <c r="C52" s="617"/>
      <c r="D52" s="618">
        <v>2014</v>
      </c>
      <c r="E52" s="618">
        <v>2015</v>
      </c>
      <c r="F52" s="618" t="s">
        <v>177</v>
      </c>
      <c r="G52" s="618">
        <v>2014</v>
      </c>
      <c r="H52" s="618">
        <v>2015</v>
      </c>
      <c r="I52" s="618" t="s">
        <v>177</v>
      </c>
      <c r="J52" s="618">
        <v>2014</v>
      </c>
      <c r="K52" s="618">
        <v>2015</v>
      </c>
      <c r="L52" s="618" t="s">
        <v>177</v>
      </c>
    </row>
    <row r="53" spans="2:13" s="25" customFormat="1" ht="11.25" customHeight="1">
      <c r="B53" s="27"/>
      <c r="C53" s="619" t="s">
        <v>317</v>
      </c>
      <c r="D53" s="620">
        <v>42528.39453399997</v>
      </c>
      <c r="E53" s="620">
        <v>30815.224072999979</v>
      </c>
      <c r="F53" s="612">
        <f>((E53/D53)-1)*100</f>
        <v>-27.542000090400119</v>
      </c>
      <c r="G53" s="620">
        <f>P74</f>
        <v>3.4790210000000004</v>
      </c>
      <c r="H53" s="620">
        <f>Q74</f>
        <v>3.5851999999999999</v>
      </c>
      <c r="I53" s="612">
        <f>((H53/G53)-1)*100</f>
        <v>3.0519792780784982</v>
      </c>
      <c r="J53" s="620">
        <f t="shared" ref="J53:J64" si="12">SUM(D53,G53)</f>
        <v>42531.873554999969</v>
      </c>
      <c r="K53" s="620">
        <f t="shared" ref="K53:K64" si="13">SUM(E53,H53)</f>
        <v>30818.809272999981</v>
      </c>
      <c r="L53" s="612">
        <f>((K53/J53)-1)*100</f>
        <v>-27.539497564933914</v>
      </c>
      <c r="M53" s="376"/>
    </row>
    <row r="54" spans="2:13" s="25" customFormat="1" ht="11.25" customHeight="1">
      <c r="B54" s="27"/>
      <c r="C54" s="619" t="s">
        <v>3</v>
      </c>
      <c r="D54" s="620">
        <v>54870.239000000001</v>
      </c>
      <c r="E54" s="620">
        <v>54754.839048000002</v>
      </c>
      <c r="F54" s="612">
        <f>((E54/D54)-1)*100</f>
        <v>-0.21031428713113032</v>
      </c>
      <c r="G54" s="620" t="s">
        <v>59</v>
      </c>
      <c r="H54" s="620" t="s">
        <v>59</v>
      </c>
      <c r="I54" s="612" t="s">
        <v>59</v>
      </c>
      <c r="J54" s="620">
        <f t="shared" si="12"/>
        <v>54870.239000000001</v>
      </c>
      <c r="K54" s="620">
        <f t="shared" si="13"/>
        <v>54754.839048000002</v>
      </c>
      <c r="L54" s="612">
        <f>((K54/J54)-1)*100</f>
        <v>-0.21031428713113032</v>
      </c>
      <c r="M54" s="376"/>
    </row>
    <row r="55" spans="2:13" s="25" customFormat="1" ht="11.25" customHeight="1">
      <c r="B55" s="27"/>
      <c r="C55" s="619" t="s">
        <v>4</v>
      </c>
      <c r="D55" s="620">
        <v>41132.677000000003</v>
      </c>
      <c r="E55" s="620">
        <v>50923.772366999998</v>
      </c>
      <c r="F55" s="612">
        <f>((E55/D55)-1)*100</f>
        <v>23.803691082396593</v>
      </c>
      <c r="G55" s="620">
        <f>P75</f>
        <v>2187.6258039999998</v>
      </c>
      <c r="H55" s="620">
        <f>Q75</f>
        <v>1865.2688719999999</v>
      </c>
      <c r="I55" s="612">
        <f t="shared" ref="I55:I69" si="14">((H55/G55)-1)*100</f>
        <v>-14.73546944868639</v>
      </c>
      <c r="J55" s="620">
        <f t="shared" si="12"/>
        <v>43320.302804000006</v>
      </c>
      <c r="K55" s="620">
        <f t="shared" si="13"/>
        <v>52789.041238999998</v>
      </c>
      <c r="L55" s="612">
        <f>((K55/J55)-1)*100</f>
        <v>21.857507501368833</v>
      </c>
      <c r="M55" s="376"/>
    </row>
    <row r="56" spans="2:13" s="25" customFormat="1" ht="11.25" customHeight="1">
      <c r="B56" s="27"/>
      <c r="C56" s="619" t="s">
        <v>82</v>
      </c>
      <c r="D56" s="621">
        <v>0</v>
      </c>
      <c r="E56" s="621">
        <v>0</v>
      </c>
      <c r="F56" s="622" t="s">
        <v>59</v>
      </c>
      <c r="G56" s="621">
        <f>SUM(P79,P81)</f>
        <v>6256.727592000002</v>
      </c>
      <c r="H56" s="621">
        <f>SUM(Q79,Q81)</f>
        <v>6496.6508710000007</v>
      </c>
      <c r="I56" s="622">
        <f t="shared" si="14"/>
        <v>3.8346447958957031</v>
      </c>
      <c r="J56" s="620">
        <f t="shared" si="12"/>
        <v>6256.727592000002</v>
      </c>
      <c r="K56" s="621">
        <f t="shared" si="13"/>
        <v>6496.6508710000007</v>
      </c>
      <c r="L56" s="612">
        <f>((K56/J56)-1)*100</f>
        <v>3.8346447958957031</v>
      </c>
      <c r="M56" s="376"/>
    </row>
    <row r="57" spans="2:13" s="25" customFormat="1" ht="11.25" customHeight="1">
      <c r="B57" s="27"/>
      <c r="C57" s="619" t="s">
        <v>83</v>
      </c>
      <c r="D57" s="621">
        <v>21336.753903000001</v>
      </c>
      <c r="E57" s="621">
        <v>25334.400002000002</v>
      </c>
      <c r="F57" s="622">
        <f>((E57/D57)-1)*100</f>
        <v>18.735961979848881</v>
      </c>
      <c r="G57" s="621">
        <f>P80</f>
        <v>3738.3736480000002</v>
      </c>
      <c r="H57" s="621">
        <f>Q80</f>
        <v>4022.2815310000001</v>
      </c>
      <c r="I57" s="622">
        <f t="shared" si="14"/>
        <v>7.5944223272568889</v>
      </c>
      <c r="J57" s="620">
        <f t="shared" si="12"/>
        <v>25075.127551000001</v>
      </c>
      <c r="K57" s="621">
        <f t="shared" si="13"/>
        <v>29356.681533000003</v>
      </c>
      <c r="L57" s="612">
        <f>((K57/J57)-1)*100</f>
        <v>17.074904098859722</v>
      </c>
      <c r="M57" s="376"/>
    </row>
    <row r="58" spans="2:13" s="25" customFormat="1" ht="11.25" customHeight="1">
      <c r="B58" s="27"/>
      <c r="C58" s="619" t="s">
        <v>318</v>
      </c>
      <c r="D58" s="621" t="s">
        <v>59</v>
      </c>
      <c r="E58" s="621" t="s">
        <v>59</v>
      </c>
      <c r="F58" s="622" t="s">
        <v>59</v>
      </c>
      <c r="G58" s="621">
        <f t="shared" ref="G58:H60" si="15">P82</f>
        <v>1.0718610000000002</v>
      </c>
      <c r="H58" s="621">
        <f t="shared" si="15"/>
        <v>8.5570660000000007</v>
      </c>
      <c r="I58" s="622" t="s">
        <v>59</v>
      </c>
      <c r="J58" s="620">
        <f t="shared" si="12"/>
        <v>1.0718610000000002</v>
      </c>
      <c r="K58" s="621">
        <f t="shared" si="13"/>
        <v>8.5570660000000007</v>
      </c>
      <c r="L58" s="612" t="s">
        <v>59</v>
      </c>
      <c r="M58" s="376"/>
    </row>
    <row r="59" spans="2:13" s="25" customFormat="1" ht="11.25" customHeight="1">
      <c r="B59" s="27"/>
      <c r="C59" s="619" t="s">
        <v>319</v>
      </c>
      <c r="D59" s="621">
        <v>50634.89</v>
      </c>
      <c r="E59" s="621">
        <v>47707.211000000003</v>
      </c>
      <c r="F59" s="622">
        <f>((E59/D59)-1)*100</f>
        <v>-5.7819400812364696</v>
      </c>
      <c r="G59" s="621">
        <f t="shared" si="15"/>
        <v>395.803</v>
      </c>
      <c r="H59" s="621">
        <f t="shared" si="15"/>
        <v>402.20205200000004</v>
      </c>
      <c r="I59" s="622">
        <f t="shared" si="14"/>
        <v>1.6167265028309563</v>
      </c>
      <c r="J59" s="620">
        <f t="shared" si="12"/>
        <v>51030.692999999999</v>
      </c>
      <c r="K59" s="621">
        <f t="shared" si="13"/>
        <v>48109.413052000004</v>
      </c>
      <c r="L59" s="612">
        <f>((K59/J59)-1)*100</f>
        <v>-5.7245547263095053</v>
      </c>
      <c r="M59" s="376"/>
    </row>
    <row r="60" spans="2:13" s="25" customFormat="1" ht="11.25" customHeight="1">
      <c r="B60" s="27"/>
      <c r="C60" s="619" t="s">
        <v>320</v>
      </c>
      <c r="D60" s="621">
        <v>7802.424</v>
      </c>
      <c r="E60" s="621">
        <v>7838.6819999999998</v>
      </c>
      <c r="F60" s="622">
        <f>((E60/D60)-1)*100</f>
        <v>0.46470173884423094</v>
      </c>
      <c r="G60" s="621">
        <f t="shared" si="15"/>
        <v>405.14899999999994</v>
      </c>
      <c r="H60" s="621">
        <f t="shared" si="15"/>
        <v>397.53516100000002</v>
      </c>
      <c r="I60" s="622">
        <f t="shared" si="14"/>
        <v>-1.8792688615792974</v>
      </c>
      <c r="J60" s="621">
        <f t="shared" si="12"/>
        <v>8207.5730000000003</v>
      </c>
      <c r="K60" s="621">
        <f t="shared" si="13"/>
        <v>8236.2171610000005</v>
      </c>
      <c r="L60" s="622">
        <f>((K60/J60)-1)*100</f>
        <v>0.34899672534134396</v>
      </c>
      <c r="M60" s="376"/>
    </row>
    <row r="61" spans="2:13" s="25" customFormat="1" ht="11.25" customHeight="1">
      <c r="B61" s="27"/>
      <c r="C61" s="619" t="s">
        <v>321</v>
      </c>
      <c r="D61" s="621">
        <v>4958.915</v>
      </c>
      <c r="E61" s="621">
        <v>5085.22</v>
      </c>
      <c r="F61" s="622">
        <f>((E61/D61)-1)*100</f>
        <v>2.5470289367734766</v>
      </c>
      <c r="G61" s="620" t="s">
        <v>59</v>
      </c>
      <c r="H61" s="620" t="s">
        <v>59</v>
      </c>
      <c r="I61" s="621" t="s">
        <v>59</v>
      </c>
      <c r="J61" s="620">
        <f t="shared" si="12"/>
        <v>4958.915</v>
      </c>
      <c r="K61" s="621">
        <f t="shared" si="13"/>
        <v>5085.22</v>
      </c>
      <c r="L61" s="612">
        <f>((K61/J61)-1)*100</f>
        <v>2.5470289367734766</v>
      </c>
      <c r="M61" s="376"/>
    </row>
    <row r="62" spans="2:13" s="25" customFormat="1" ht="11.25" customHeight="1">
      <c r="B62" s="27"/>
      <c r="C62" s="619" t="s">
        <v>405</v>
      </c>
      <c r="D62" s="621">
        <v>4717.9780000000001</v>
      </c>
      <c r="E62" s="621">
        <v>4614.5680000000002</v>
      </c>
      <c r="F62" s="622">
        <f t="shared" ref="F62:F63" si="16">((E62/D62)-1)*100</f>
        <v>-2.1918287876713238</v>
      </c>
      <c r="G62" s="621">
        <f>P85</f>
        <v>10.750722</v>
      </c>
      <c r="H62" s="621">
        <f>Q85</f>
        <v>10.026926</v>
      </c>
      <c r="I62" s="622">
        <f t="shared" si="14"/>
        <v>-6.7325338707484033</v>
      </c>
      <c r="J62" s="620">
        <f t="shared" si="12"/>
        <v>4728.7287219999998</v>
      </c>
      <c r="K62" s="621">
        <f t="shared" si="13"/>
        <v>4624.5949259999998</v>
      </c>
      <c r="L62" s="612">
        <f t="shared" ref="L62:L63" si="17">((K62/J62)-1)*100</f>
        <v>-2.202152039628047</v>
      </c>
      <c r="M62" s="376"/>
    </row>
    <row r="63" spans="2:13" s="25" customFormat="1" ht="11.25" customHeight="1">
      <c r="B63" s="27"/>
      <c r="C63" s="619" t="s">
        <v>333</v>
      </c>
      <c r="D63" s="621">
        <v>25595.536</v>
      </c>
      <c r="E63" s="621">
        <v>25076.298999999999</v>
      </c>
      <c r="F63" s="622">
        <f t="shared" si="16"/>
        <v>-2.0286232724331388</v>
      </c>
      <c r="G63" s="621">
        <f t="shared" ref="G63:H64" si="18">P86</f>
        <v>290.28800000000001</v>
      </c>
      <c r="H63" s="621">
        <f t="shared" si="18"/>
        <v>31.550159999999998</v>
      </c>
      <c r="I63" s="622">
        <f t="shared" si="14"/>
        <v>-89.13142809899135</v>
      </c>
      <c r="J63" s="620">
        <f t="shared" si="12"/>
        <v>25885.824000000001</v>
      </c>
      <c r="K63" s="621">
        <f t="shared" si="13"/>
        <v>25107.849159999998</v>
      </c>
      <c r="L63" s="612">
        <f t="shared" si="17"/>
        <v>-3.0054088291722958</v>
      </c>
      <c r="M63" s="376"/>
    </row>
    <row r="64" spans="2:13" s="25" customFormat="1" ht="11.25" customHeight="1">
      <c r="B64" s="27"/>
      <c r="C64" s="619" t="s">
        <v>334</v>
      </c>
      <c r="D64" s="621">
        <v>0</v>
      </c>
      <c r="E64" s="621">
        <v>1885.693</v>
      </c>
      <c r="F64" s="622" t="s">
        <v>59</v>
      </c>
      <c r="G64" s="621">
        <f t="shared" si="18"/>
        <v>0</v>
      </c>
      <c r="H64" s="621">
        <f>Q87</f>
        <v>310.78800000000001</v>
      </c>
      <c r="I64" s="621" t="s">
        <v>59</v>
      </c>
      <c r="J64" s="620">
        <f t="shared" si="12"/>
        <v>0</v>
      </c>
      <c r="K64" s="621">
        <f t="shared" si="13"/>
        <v>2196.4809999999998</v>
      </c>
      <c r="L64" s="622" t="s">
        <v>59</v>
      </c>
      <c r="M64" s="376"/>
    </row>
    <row r="65" spans="2:18" s="25" customFormat="1" ht="11.25" customHeight="1">
      <c r="B65" s="27"/>
      <c r="C65" s="641" t="s">
        <v>343</v>
      </c>
      <c r="D65" s="642">
        <f>SUM(D53:D64)</f>
        <v>253577.80743699998</v>
      </c>
      <c r="E65" s="642">
        <f>SUM(E53:E64)</f>
        <v>254035.90849</v>
      </c>
      <c r="F65" s="643">
        <f>((E65/D65)-1)*100</f>
        <v>0.18065502562318869</v>
      </c>
      <c r="G65" s="642">
        <f>SUM(G53:G64)</f>
        <v>13289.268648000003</v>
      </c>
      <c r="H65" s="642">
        <f>SUM(H53:H64)</f>
        <v>13548.445839000002</v>
      </c>
      <c r="I65" s="643">
        <f t="shared" si="14"/>
        <v>1.9502742992482558</v>
      </c>
      <c r="J65" s="642">
        <f>SUM(J53:J64)</f>
        <v>266867.07608500001</v>
      </c>
      <c r="K65" s="642">
        <f>SUM(K53:K64)</f>
        <v>267584.35432899999</v>
      </c>
      <c r="L65" s="643">
        <f>((K65/J65)-1)*100</f>
        <v>0.26877734583172774</v>
      </c>
      <c r="M65" s="377"/>
    </row>
    <row r="66" spans="2:18" s="25" customFormat="1" ht="11.25" customHeight="1">
      <c r="B66" s="27"/>
      <c r="C66" s="591" t="s">
        <v>338</v>
      </c>
      <c r="D66" s="621">
        <v>-5329.5900510000029</v>
      </c>
      <c r="E66" s="621">
        <v>-4520.0941789999997</v>
      </c>
      <c r="F66" s="631">
        <f t="shared" ref="F66:F69" si="19">((E66/D66)-1)*100</f>
        <v>-15.188708029206033</v>
      </c>
      <c r="G66" s="630" t="s">
        <v>59</v>
      </c>
      <c r="H66" s="630" t="s">
        <v>59</v>
      </c>
      <c r="I66" s="669" t="s">
        <v>59</v>
      </c>
      <c r="J66" s="620">
        <f t="shared" ref="J66:J68" si="20">SUM(D66,G66)</f>
        <v>-5329.5900510000029</v>
      </c>
      <c r="K66" s="621">
        <f t="shared" ref="K66:K68" si="21">SUM(E66,H66)</f>
        <v>-4520.0941789999997</v>
      </c>
      <c r="L66" s="612">
        <f t="shared" ref="L66:L68" si="22">((K66/J66)-1)*100</f>
        <v>-15.188708029206033</v>
      </c>
    </row>
    <row r="67" spans="2:18" s="25" customFormat="1" ht="11.25" customHeight="1">
      <c r="B67" s="27"/>
      <c r="C67" s="591" t="s">
        <v>344</v>
      </c>
      <c r="D67" s="621">
        <v>-1298.2644040000009</v>
      </c>
      <c r="E67" s="621">
        <v>-1335.791802</v>
      </c>
      <c r="F67" s="631">
        <f t="shared" si="19"/>
        <v>2.890582063590097</v>
      </c>
      <c r="G67" s="630">
        <f>P89</f>
        <v>1298.257466</v>
      </c>
      <c r="H67" s="630">
        <f>Q89</f>
        <v>1335.791802</v>
      </c>
      <c r="I67" s="669">
        <f t="shared" si="14"/>
        <v>2.8911319197451046</v>
      </c>
      <c r="J67" s="620">
        <f t="shared" si="20"/>
        <v>-6.9380000009005016E-3</v>
      </c>
      <c r="K67" s="621">
        <f t="shared" si="21"/>
        <v>0</v>
      </c>
      <c r="L67" s="612" t="s">
        <v>59</v>
      </c>
    </row>
    <row r="68" spans="2:18" s="25" customFormat="1" ht="11.25" customHeight="1">
      <c r="B68" s="27"/>
      <c r="C68" s="591" t="s">
        <v>345</v>
      </c>
      <c r="D68" s="621">
        <v>-3406.1249289999992</v>
      </c>
      <c r="E68" s="621">
        <v>-133.1632250000001</v>
      </c>
      <c r="F68" s="631">
        <f t="shared" si="19"/>
        <v>-96.090477367220487</v>
      </c>
      <c r="G68" s="630" t="s">
        <v>59</v>
      </c>
      <c r="H68" s="630" t="s">
        <v>59</v>
      </c>
      <c r="I68" s="669" t="s">
        <v>59</v>
      </c>
      <c r="J68" s="620">
        <f t="shared" si="20"/>
        <v>-3406.1249289999992</v>
      </c>
      <c r="K68" s="621">
        <f t="shared" si="21"/>
        <v>-133.1632250000001</v>
      </c>
      <c r="L68" s="612">
        <f t="shared" si="22"/>
        <v>-96.090477367220487</v>
      </c>
    </row>
    <row r="69" spans="2:18" s="25" customFormat="1" ht="11.25" customHeight="1">
      <c r="B69" s="27"/>
      <c r="C69" s="623" t="s">
        <v>49</v>
      </c>
      <c r="D69" s="624">
        <f>SUM(D65:D68)</f>
        <v>243543.82805299998</v>
      </c>
      <c r="E69" s="624">
        <f>SUM(E65:E68)</f>
        <v>248046.85928400001</v>
      </c>
      <c r="F69" s="625">
        <f t="shared" si="19"/>
        <v>1.8489613417836503</v>
      </c>
      <c r="G69" s="624">
        <f>SUM(G65:G68)</f>
        <v>14587.526114000004</v>
      </c>
      <c r="H69" s="624">
        <f>SUM(H65:H68)</f>
        <v>14884.237641000002</v>
      </c>
      <c r="I69" s="625">
        <f t="shared" si="14"/>
        <v>2.0340085404559227</v>
      </c>
      <c r="J69" s="624">
        <f>SUM(J65:J68)</f>
        <v>258131.35416699998</v>
      </c>
      <c r="K69" s="624">
        <f>SUM(K65:K68)</f>
        <v>262931.09692499996</v>
      </c>
      <c r="L69" s="625">
        <f>((K69/J69)-1)*100</f>
        <v>1.8594187341126833</v>
      </c>
    </row>
    <row r="70" spans="2:18" s="25" customFormat="1" ht="11.25" customHeight="1">
      <c r="B70" s="27"/>
      <c r="C70" s="7"/>
      <c r="D70" s="7"/>
    </row>
    <row r="71" spans="2:18" s="25" customFormat="1" ht="11.25" customHeight="1">
      <c r="B71" s="27"/>
      <c r="C71" s="7" t="s">
        <v>342</v>
      </c>
      <c r="D71" s="7"/>
    </row>
    <row r="72" spans="2:18" s="25" customFormat="1" ht="11.25" customHeight="1">
      <c r="B72" s="27"/>
      <c r="C72" s="627"/>
      <c r="D72" s="1133" t="s">
        <v>325</v>
      </c>
      <c r="E72" s="1133"/>
      <c r="F72" s="1133"/>
      <c r="G72" s="1133" t="s">
        <v>326</v>
      </c>
      <c r="H72" s="1133"/>
      <c r="I72" s="1133"/>
      <c r="J72" s="1133" t="s">
        <v>327</v>
      </c>
      <c r="K72" s="1133"/>
      <c r="L72" s="1133"/>
      <c r="M72" s="1133" t="s">
        <v>328</v>
      </c>
      <c r="N72" s="1133"/>
      <c r="O72" s="1133"/>
      <c r="P72" s="1133" t="s">
        <v>0</v>
      </c>
      <c r="Q72" s="1133"/>
      <c r="R72" s="1133"/>
    </row>
    <row r="73" spans="2:18" s="25" customFormat="1" ht="11.25" customHeight="1">
      <c r="B73" s="27"/>
      <c r="C73" s="628"/>
      <c r="D73" s="618">
        <v>2014</v>
      </c>
      <c r="E73" s="618">
        <v>2015</v>
      </c>
      <c r="F73" s="629" t="s">
        <v>177</v>
      </c>
      <c r="G73" s="618">
        <v>2014</v>
      </c>
      <c r="H73" s="618">
        <v>2015</v>
      </c>
      <c r="I73" s="629" t="s">
        <v>177</v>
      </c>
      <c r="J73" s="618">
        <v>2014</v>
      </c>
      <c r="K73" s="618">
        <v>2015</v>
      </c>
      <c r="L73" s="629" t="s">
        <v>177</v>
      </c>
      <c r="M73" s="618">
        <v>2014</v>
      </c>
      <c r="N73" s="618">
        <v>2015</v>
      </c>
      <c r="O73" s="629" t="s">
        <v>177</v>
      </c>
      <c r="P73" s="618">
        <v>2014</v>
      </c>
      <c r="Q73" s="618">
        <v>2015</v>
      </c>
      <c r="R73" s="629" t="s">
        <v>177</v>
      </c>
    </row>
    <row r="74" spans="2:18" s="25" customFormat="1" ht="11.25" customHeight="1">
      <c r="B74" s="27"/>
      <c r="C74" s="591" t="s">
        <v>317</v>
      </c>
      <c r="D74" s="630" t="s">
        <v>59</v>
      </c>
      <c r="E74" s="630" t="s">
        <v>59</v>
      </c>
      <c r="F74" s="631" t="s">
        <v>59</v>
      </c>
      <c r="G74" s="630">
        <v>3.4790210000000004</v>
      </c>
      <c r="H74" s="630">
        <v>3.5851999999999999</v>
      </c>
      <c r="I74" s="631">
        <f>((H74/G74)-1)*100</f>
        <v>3.0519792780784982</v>
      </c>
      <c r="J74" s="630" t="s">
        <v>59</v>
      </c>
      <c r="K74" s="630" t="s">
        <v>59</v>
      </c>
      <c r="L74" s="631" t="s">
        <v>59</v>
      </c>
      <c r="M74" s="630" t="s">
        <v>59</v>
      </c>
      <c r="N74" s="630" t="s">
        <v>59</v>
      </c>
      <c r="O74" s="631" t="s">
        <v>59</v>
      </c>
      <c r="P74" s="630">
        <f>SUM(D74,G74,J74,M74)</f>
        <v>3.4790210000000004</v>
      </c>
      <c r="Q74" s="630">
        <f>SUM(E74,H74,K74,N74)</f>
        <v>3.5851999999999999</v>
      </c>
      <c r="R74" s="631">
        <f t="shared" ref="R74:R81" si="23">((Q74/P74)-1)*100</f>
        <v>3.0519792780784982</v>
      </c>
    </row>
    <row r="75" spans="2:18" s="25" customFormat="1" ht="11.25" customHeight="1">
      <c r="B75" s="27"/>
      <c r="C75" s="591" t="s">
        <v>4</v>
      </c>
      <c r="D75" s="630">
        <v>2187.6258039999998</v>
      </c>
      <c r="E75" s="630">
        <v>1865.2688719999999</v>
      </c>
      <c r="F75" s="631">
        <f>((E75/D75)-1)*100</f>
        <v>-14.73546944868639</v>
      </c>
      <c r="G75" s="630" t="s">
        <v>59</v>
      </c>
      <c r="H75" s="630" t="s">
        <v>59</v>
      </c>
      <c r="I75" s="631" t="s">
        <v>59</v>
      </c>
      <c r="J75" s="630" t="s">
        <v>59</v>
      </c>
      <c r="K75" s="630" t="s">
        <v>59</v>
      </c>
      <c r="L75" s="631" t="s">
        <v>59</v>
      </c>
      <c r="M75" s="630" t="s">
        <v>59</v>
      </c>
      <c r="N75" s="630" t="s">
        <v>59</v>
      </c>
      <c r="O75" s="631" t="s">
        <v>59</v>
      </c>
      <c r="P75" s="630">
        <f t="shared" ref="P75:P87" si="24">SUM(D75,G75,J75,M75)</f>
        <v>2187.6258039999998</v>
      </c>
      <c r="Q75" s="630">
        <f t="shared" ref="Q75:Q87" si="25">SUM(E75,H75,K75,N75)</f>
        <v>1865.2688719999999</v>
      </c>
      <c r="R75" s="631">
        <f t="shared" si="23"/>
        <v>-14.73546944868639</v>
      </c>
    </row>
    <row r="76" spans="2:18" s="25" customFormat="1" ht="11.25" customHeight="1">
      <c r="B76" s="27"/>
      <c r="C76" s="593" t="s">
        <v>523</v>
      </c>
      <c r="D76" s="632">
        <v>671.24832700000002</v>
      </c>
      <c r="E76" s="632">
        <v>729.76561199999992</v>
      </c>
      <c r="F76" s="633">
        <f>((E76/D76)-1)*100</f>
        <v>8.7176805730794662</v>
      </c>
      <c r="G76" s="632">
        <v>2145.1119040000003</v>
      </c>
      <c r="H76" s="632">
        <v>2207.69236</v>
      </c>
      <c r="I76" s="633">
        <f>((H76/G76)-1)*100</f>
        <v>2.9173515788759374</v>
      </c>
      <c r="J76" s="632">
        <v>212.16456700000001</v>
      </c>
      <c r="K76" s="632">
        <v>204.715619</v>
      </c>
      <c r="L76" s="633">
        <f>((K76/J76)-1)*100</f>
        <v>-3.5109293249706464</v>
      </c>
      <c r="M76" s="632">
        <v>200.16360999999998</v>
      </c>
      <c r="N76" s="632">
        <v>204.22813300000001</v>
      </c>
      <c r="O76" s="633">
        <f>((N76/M76)-1)*100</f>
        <v>2.0306003673694839</v>
      </c>
      <c r="P76" s="632">
        <f t="shared" si="24"/>
        <v>3228.6884080000004</v>
      </c>
      <c r="Q76" s="632">
        <f t="shared" si="25"/>
        <v>3346.4017240000003</v>
      </c>
      <c r="R76" s="633">
        <f t="shared" si="23"/>
        <v>3.6458555650130675</v>
      </c>
    </row>
    <row r="77" spans="2:18" s="25" customFormat="1" ht="11.25" customHeight="1">
      <c r="B77" s="27"/>
      <c r="C77" s="593" t="s">
        <v>330</v>
      </c>
      <c r="D77" s="632">
        <v>581.72770700000001</v>
      </c>
      <c r="E77" s="632">
        <v>582.13813800000003</v>
      </c>
      <c r="F77" s="633">
        <f>((E77/D77)-1)*100</f>
        <v>7.0553799494366132E-2</v>
      </c>
      <c r="G77" s="632">
        <v>363.76684600000004</v>
      </c>
      <c r="H77" s="632">
        <v>330.90378600000003</v>
      </c>
      <c r="I77" s="633">
        <f>((H77/G77)-1)*100</f>
        <v>-9.0340998255789451</v>
      </c>
      <c r="J77" s="632">
        <v>8.9154999999999998E-2</v>
      </c>
      <c r="K77" s="632">
        <v>0.72398099999999999</v>
      </c>
      <c r="L77" s="633">
        <f>((K77/J77)-1)*100</f>
        <v>712.04755762436207</v>
      </c>
      <c r="M77" s="632">
        <v>0.72420299999999993</v>
      </c>
      <c r="N77" s="632">
        <v>0.58785799999999999</v>
      </c>
      <c r="O77" s="633">
        <f>((N77/M77)-1)*100</f>
        <v>-18.826903506337299</v>
      </c>
      <c r="P77" s="632">
        <f t="shared" si="24"/>
        <v>946.30791099999999</v>
      </c>
      <c r="Q77" s="632">
        <f t="shared" si="25"/>
        <v>914.35376300000007</v>
      </c>
      <c r="R77" s="633">
        <f t="shared" si="23"/>
        <v>-3.3767178344977333</v>
      </c>
    </row>
    <row r="78" spans="2:18" s="25" customFormat="1" ht="11.25" customHeight="1">
      <c r="B78" s="27"/>
      <c r="C78" s="593" t="s">
        <v>331</v>
      </c>
      <c r="D78" s="632" t="s">
        <v>59</v>
      </c>
      <c r="E78" s="632" t="s">
        <v>59</v>
      </c>
      <c r="F78" s="633" t="s">
        <v>59</v>
      </c>
      <c r="G78" s="632">
        <v>2074.0360719999999</v>
      </c>
      <c r="H78" s="632">
        <v>2225.313529</v>
      </c>
      <c r="I78" s="633">
        <f>((H78/G78)-1)*100</f>
        <v>7.2938681753072387</v>
      </c>
      <c r="J78" s="632" t="s">
        <v>59</v>
      </c>
      <c r="K78" s="632" t="s">
        <v>59</v>
      </c>
      <c r="L78" s="633" t="s">
        <v>59</v>
      </c>
      <c r="M78" s="632" t="s">
        <v>59</v>
      </c>
      <c r="N78" s="632" t="s">
        <v>59</v>
      </c>
      <c r="O78" s="633"/>
      <c r="P78" s="632">
        <f t="shared" si="24"/>
        <v>2074.0360719999999</v>
      </c>
      <c r="Q78" s="632">
        <f t="shared" si="25"/>
        <v>2225.313529</v>
      </c>
      <c r="R78" s="633">
        <f t="shared" si="23"/>
        <v>7.2938681753072387</v>
      </c>
    </row>
    <row r="79" spans="2:18" s="25" customFormat="1" ht="11.25" customHeight="1">
      <c r="B79" s="27"/>
      <c r="C79" s="591" t="s">
        <v>332</v>
      </c>
      <c r="D79" s="630">
        <f>SUM(D76:D78)</f>
        <v>1252.976034</v>
      </c>
      <c r="E79" s="630">
        <f>SUM(E76:E78)</f>
        <v>1311.9037499999999</v>
      </c>
      <c r="F79" s="631">
        <f>((E79/D79)-1)*100</f>
        <v>4.7030202015819089</v>
      </c>
      <c r="G79" s="630">
        <f t="shared" ref="G79:H79" si="26">SUM(G76:G78)</f>
        <v>4582.9148220000006</v>
      </c>
      <c r="H79" s="630">
        <f t="shared" si="26"/>
        <v>4763.9096749999999</v>
      </c>
      <c r="I79" s="631">
        <f>((H79/G79)-1)*100</f>
        <v>3.9493392312496045</v>
      </c>
      <c r="J79" s="630">
        <f t="shared" ref="J79" si="27">SUM(J76:J78)</f>
        <v>212.25372200000001</v>
      </c>
      <c r="K79" s="630">
        <f t="shared" ref="K79" si="28">SUM(K76:K78)</f>
        <v>205.43960000000001</v>
      </c>
      <c r="L79" s="631">
        <f>((K79/J79)-1)*100</f>
        <v>-3.2103663180992448</v>
      </c>
      <c r="M79" s="630">
        <f t="shared" ref="M79" si="29">SUM(M76:M78)</f>
        <v>200.88781299999997</v>
      </c>
      <c r="N79" s="630">
        <f t="shared" ref="N79" si="30">SUM(N76:N78)</f>
        <v>204.81599100000003</v>
      </c>
      <c r="O79" s="631">
        <f>((N79/M79)-1)*100</f>
        <v>1.9554088131767733</v>
      </c>
      <c r="P79" s="630">
        <f t="shared" si="24"/>
        <v>6249.0323910000016</v>
      </c>
      <c r="Q79" s="630">
        <f t="shared" si="25"/>
        <v>6486.0690160000004</v>
      </c>
      <c r="R79" s="631">
        <f t="shared" si="23"/>
        <v>3.7931732493719172</v>
      </c>
    </row>
    <row r="80" spans="2:18" s="25" customFormat="1" ht="11.25" customHeight="1">
      <c r="B80" s="27"/>
      <c r="C80" s="591" t="s">
        <v>83</v>
      </c>
      <c r="D80" s="630">
        <v>426.92470400000002</v>
      </c>
      <c r="E80" s="630">
        <v>809.23946100000001</v>
      </c>
      <c r="F80" s="631">
        <f>((E80/D80)-1)*100</f>
        <v>89.550863048674728</v>
      </c>
      <c r="G80" s="630">
        <v>3311.4489440000002</v>
      </c>
      <c r="H80" s="630">
        <v>3213.04207</v>
      </c>
      <c r="I80" s="631">
        <f>((H80/G80)-1)*100</f>
        <v>-2.9717164801318585</v>
      </c>
      <c r="J80" s="630" t="s">
        <v>59</v>
      </c>
      <c r="K80" s="630" t="s">
        <v>59</v>
      </c>
      <c r="L80" s="631" t="s">
        <v>59</v>
      </c>
      <c r="M80" s="630" t="s">
        <v>59</v>
      </c>
      <c r="N80" s="630" t="s">
        <v>59</v>
      </c>
      <c r="O80" s="631" t="s">
        <v>59</v>
      </c>
      <c r="P80" s="630">
        <f t="shared" si="24"/>
        <v>3738.3736480000002</v>
      </c>
      <c r="Q80" s="630">
        <f t="shared" si="25"/>
        <v>4022.2815310000001</v>
      </c>
      <c r="R80" s="631">
        <f t="shared" si="23"/>
        <v>7.5944223272568889</v>
      </c>
    </row>
    <row r="81" spans="2:18" s="25" customFormat="1" ht="11.25" customHeight="1">
      <c r="B81" s="27"/>
      <c r="C81" s="591" t="s">
        <v>335</v>
      </c>
      <c r="D81" s="630">
        <v>7.695201</v>
      </c>
      <c r="E81" s="630">
        <v>10.581854999999999</v>
      </c>
      <c r="F81" s="631">
        <f>((E81/D81)-1)*100</f>
        <v>37.512392463822565</v>
      </c>
      <c r="G81" s="630" t="s">
        <v>59</v>
      </c>
      <c r="H81" s="630" t="s">
        <v>59</v>
      </c>
      <c r="I81" s="631" t="s">
        <v>59</v>
      </c>
      <c r="J81" s="630" t="s">
        <v>59</v>
      </c>
      <c r="K81" s="630" t="s">
        <v>59</v>
      </c>
      <c r="L81" s="631" t="s">
        <v>59</v>
      </c>
      <c r="M81" s="630" t="s">
        <v>59</v>
      </c>
      <c r="N81" s="630" t="s">
        <v>59</v>
      </c>
      <c r="O81" s="631" t="s">
        <v>59</v>
      </c>
      <c r="P81" s="630">
        <f t="shared" si="24"/>
        <v>7.695201</v>
      </c>
      <c r="Q81" s="630">
        <f t="shared" si="25"/>
        <v>10.581854999999999</v>
      </c>
      <c r="R81" s="631">
        <f t="shared" si="23"/>
        <v>37.512392463822565</v>
      </c>
    </row>
    <row r="82" spans="2:18" s="25" customFormat="1" ht="11.25" customHeight="1">
      <c r="B82" s="27"/>
      <c r="C82" s="591" t="s">
        <v>318</v>
      </c>
      <c r="D82" s="630" t="s">
        <v>59</v>
      </c>
      <c r="E82" s="630" t="s">
        <v>59</v>
      </c>
      <c r="F82" s="631" t="s">
        <v>59</v>
      </c>
      <c r="G82" s="630">
        <v>1.0718610000000002</v>
      </c>
      <c r="H82" s="630">
        <v>8.5570660000000007</v>
      </c>
      <c r="I82" s="631" t="s">
        <v>59</v>
      </c>
      <c r="J82" s="630" t="s">
        <v>59</v>
      </c>
      <c r="K82" s="630" t="s">
        <v>59</v>
      </c>
      <c r="L82" s="631" t="s">
        <v>59</v>
      </c>
      <c r="M82" s="630" t="s">
        <v>59</v>
      </c>
      <c r="N82" s="630" t="s">
        <v>59</v>
      </c>
      <c r="O82" s="631" t="s">
        <v>59</v>
      </c>
      <c r="P82" s="630">
        <f t="shared" si="24"/>
        <v>1.0718610000000002</v>
      </c>
      <c r="Q82" s="630">
        <f t="shared" si="25"/>
        <v>8.5570660000000007</v>
      </c>
      <c r="R82" s="631" t="s">
        <v>59</v>
      </c>
    </row>
    <row r="83" spans="2:18" s="25" customFormat="1" ht="11.25" customHeight="1">
      <c r="B83" s="27"/>
      <c r="C83" s="595" t="s">
        <v>319</v>
      </c>
      <c r="D83" s="630">
        <v>5.8390000000000004</v>
      </c>
      <c r="E83" s="630">
        <v>5.319</v>
      </c>
      <c r="F83" s="631">
        <f>((E83/D83)-1)*100</f>
        <v>-8.9056345264600161</v>
      </c>
      <c r="G83" s="630">
        <v>389.964</v>
      </c>
      <c r="H83" s="630">
        <v>396.88305200000002</v>
      </c>
      <c r="I83" s="631">
        <f>((H83/G83)-1)*100</f>
        <v>1.7742796770984004</v>
      </c>
      <c r="J83" s="630" t="s">
        <v>59</v>
      </c>
      <c r="K83" s="630" t="s">
        <v>59</v>
      </c>
      <c r="L83" s="631" t="s">
        <v>59</v>
      </c>
      <c r="M83" s="630" t="s">
        <v>59</v>
      </c>
      <c r="N83" s="630" t="s">
        <v>59</v>
      </c>
      <c r="O83" s="631" t="s">
        <v>59</v>
      </c>
      <c r="P83" s="630">
        <f t="shared" si="24"/>
        <v>395.803</v>
      </c>
      <c r="Q83" s="630">
        <f t="shared" si="25"/>
        <v>402.20205200000004</v>
      </c>
      <c r="R83" s="631">
        <f>((Q83/P83)-1)*100</f>
        <v>1.6167265028309563</v>
      </c>
    </row>
    <row r="84" spans="2:18" s="25" customFormat="1" ht="11.25" customHeight="1">
      <c r="B84" s="27"/>
      <c r="C84" s="595" t="s">
        <v>320</v>
      </c>
      <c r="D84" s="630">
        <v>122.773</v>
      </c>
      <c r="E84" s="630">
        <v>122.637</v>
      </c>
      <c r="F84" s="631">
        <f>((E84/D84)-1)*100</f>
        <v>-0.11077354141382223</v>
      </c>
      <c r="G84" s="630">
        <v>282.291</v>
      </c>
      <c r="H84" s="630">
        <v>274.82016100000004</v>
      </c>
      <c r="I84" s="631">
        <f>((H84/G84)-1)*100</f>
        <v>-2.6465027223680382</v>
      </c>
      <c r="J84" s="630" t="s">
        <v>59</v>
      </c>
      <c r="K84" s="630" t="s">
        <v>59</v>
      </c>
      <c r="L84" s="631" t="s">
        <v>59</v>
      </c>
      <c r="M84" s="630">
        <v>8.5000000000000006E-2</v>
      </c>
      <c r="N84" s="630">
        <v>7.8E-2</v>
      </c>
      <c r="O84" s="631">
        <f>((N84/M84)-1)*100</f>
        <v>-8.2352941176470633</v>
      </c>
      <c r="P84" s="630">
        <f t="shared" si="24"/>
        <v>405.14899999999994</v>
      </c>
      <c r="Q84" s="630">
        <f t="shared" si="25"/>
        <v>397.53516100000002</v>
      </c>
      <c r="R84" s="631">
        <f>((Q84/P84)-1)*100</f>
        <v>-1.8792688615792974</v>
      </c>
    </row>
    <row r="85" spans="2:18" s="25" customFormat="1" ht="11.25" customHeight="1">
      <c r="B85" s="27"/>
      <c r="C85" s="619" t="s">
        <v>405</v>
      </c>
      <c r="D85" s="630">
        <v>1.944</v>
      </c>
      <c r="E85" s="630">
        <v>1.97271</v>
      </c>
      <c r="F85" s="631">
        <f t="shared" ref="F85" si="31">((E85/D85)-1)*100</f>
        <v>1.4768518518518459</v>
      </c>
      <c r="G85" s="630">
        <v>8.8067220000000006</v>
      </c>
      <c r="H85" s="630">
        <v>8.0542160000000003</v>
      </c>
      <c r="I85" s="631">
        <f>((H85/G85)-1)*100</f>
        <v>-8.5446775769690504</v>
      </c>
      <c r="J85" s="630" t="s">
        <v>59</v>
      </c>
      <c r="K85" s="630" t="s">
        <v>59</v>
      </c>
      <c r="L85" s="631" t="s">
        <v>59</v>
      </c>
      <c r="M85" s="630" t="s">
        <v>59</v>
      </c>
      <c r="N85" s="630" t="s">
        <v>59</v>
      </c>
      <c r="O85" s="631" t="s">
        <v>59</v>
      </c>
      <c r="P85" s="630">
        <f t="shared" si="24"/>
        <v>10.750722</v>
      </c>
      <c r="Q85" s="630">
        <f t="shared" si="25"/>
        <v>10.026926</v>
      </c>
      <c r="R85" s="631">
        <f>((Q85/P85)-1)*100</f>
        <v>-6.7325338707484033</v>
      </c>
    </row>
    <row r="86" spans="2:18" s="25" customFormat="1" ht="11.25" customHeight="1">
      <c r="B86" s="27"/>
      <c r="C86" s="619" t="s">
        <v>333</v>
      </c>
      <c r="D86" s="630">
        <v>281.39</v>
      </c>
      <c r="E86" s="630">
        <v>31.550159999999998</v>
      </c>
      <c r="F86" s="631">
        <f>((E86/D86)-1)*100</f>
        <v>-88.787746543942575</v>
      </c>
      <c r="G86" s="630">
        <v>0</v>
      </c>
      <c r="H86" s="630">
        <v>0</v>
      </c>
      <c r="I86" s="631" t="s">
        <v>59</v>
      </c>
      <c r="J86" s="630" t="s">
        <v>59</v>
      </c>
      <c r="K86" s="630" t="s">
        <v>59</v>
      </c>
      <c r="L86" s="631" t="s">
        <v>59</v>
      </c>
      <c r="M86" s="630">
        <v>8.8979999999999997</v>
      </c>
      <c r="N86" s="630" t="s">
        <v>59</v>
      </c>
      <c r="O86" s="631" t="s">
        <v>59</v>
      </c>
      <c r="P86" s="630">
        <f t="shared" si="24"/>
        <v>290.28800000000001</v>
      </c>
      <c r="Q86" s="630">
        <f t="shared" si="25"/>
        <v>31.550159999999998</v>
      </c>
      <c r="R86" s="631">
        <f>((Q86/P86)-1)*100</f>
        <v>-89.13142809899135</v>
      </c>
    </row>
    <row r="87" spans="2:18" s="25" customFormat="1" ht="11.25" customHeight="1">
      <c r="B87" s="27"/>
      <c r="C87" s="619" t="s">
        <v>334</v>
      </c>
      <c r="D87" s="630" t="s">
        <v>59</v>
      </c>
      <c r="E87" s="630">
        <v>302.19600000000003</v>
      </c>
      <c r="F87" s="631" t="s">
        <v>59</v>
      </c>
      <c r="G87" s="630" t="s">
        <v>59</v>
      </c>
      <c r="H87" s="630" t="s">
        <v>59</v>
      </c>
      <c r="I87" s="631" t="s">
        <v>59</v>
      </c>
      <c r="J87" s="630" t="s">
        <v>59</v>
      </c>
      <c r="K87" s="630" t="s">
        <v>59</v>
      </c>
      <c r="L87" s="631" t="s">
        <v>59</v>
      </c>
      <c r="M87" s="630" t="s">
        <v>59</v>
      </c>
      <c r="N87" s="630">
        <v>8.5920000000000005</v>
      </c>
      <c r="O87" s="631">
        <f>((N87/M86)-1)*100</f>
        <v>-3.4389750505731564</v>
      </c>
      <c r="P87" s="630">
        <f t="shared" si="24"/>
        <v>0</v>
      </c>
      <c r="Q87" s="630">
        <f t="shared" si="25"/>
        <v>310.78800000000001</v>
      </c>
      <c r="R87" s="631" t="s">
        <v>59</v>
      </c>
    </row>
    <row r="88" spans="2:18" s="25" customFormat="1" ht="11.25" customHeight="1">
      <c r="B88" s="27"/>
      <c r="C88" s="641" t="s">
        <v>343</v>
      </c>
      <c r="D88" s="642">
        <f>SUM(D74:D75,D79:D87)</f>
        <v>4287.167743</v>
      </c>
      <c r="E88" s="642">
        <f>SUM(E74:E75,E79:E87)</f>
        <v>4460.6688079999994</v>
      </c>
      <c r="F88" s="643">
        <f>((E88/D88)-1)*100</f>
        <v>4.0469856884720379</v>
      </c>
      <c r="G88" s="642">
        <f>SUM(G74:G75,G79:G87)</f>
        <v>8579.9763700000003</v>
      </c>
      <c r="H88" s="642">
        <f>SUM(H74:H75,H79:H87)</f>
        <v>8668.8514400000004</v>
      </c>
      <c r="I88" s="643">
        <f>((H88/G88)-1)*100</f>
        <v>1.0358428294832134</v>
      </c>
      <c r="J88" s="642">
        <f>SUM(J74:J75,J79:J87)</f>
        <v>212.25372200000001</v>
      </c>
      <c r="K88" s="642">
        <f>SUM(K74:K75,K79:K87)</f>
        <v>205.43960000000001</v>
      </c>
      <c r="L88" s="643">
        <f>((K88/J88)-1)*100</f>
        <v>-3.2103663180992448</v>
      </c>
      <c r="M88" s="642">
        <f>SUM(M74:M75,M79:M87)</f>
        <v>209.87081299999997</v>
      </c>
      <c r="N88" s="642">
        <f>SUM(N74:N75,N79:N87)</f>
        <v>213.48599100000004</v>
      </c>
      <c r="O88" s="643">
        <f>((N88/M88)-1)*100</f>
        <v>1.7225730192411692</v>
      </c>
      <c r="P88" s="642">
        <f>SUM(P74:P75,P79:P86)</f>
        <v>13289.268648000003</v>
      </c>
      <c r="Q88" s="642">
        <f>SUM(Q74:Q75,Q79:Q87)</f>
        <v>13548.445839000002</v>
      </c>
      <c r="R88" s="643">
        <f>((Q88/P88)-1)*100</f>
        <v>1.9502742992482558</v>
      </c>
    </row>
    <row r="89" spans="2:18" s="25" customFormat="1" ht="11.25" customHeight="1">
      <c r="B89" s="27"/>
      <c r="C89" s="591" t="s">
        <v>344</v>
      </c>
      <c r="D89" s="621">
        <v>1298.257466</v>
      </c>
      <c r="E89" s="621">
        <v>1335.791802</v>
      </c>
      <c r="F89" s="631">
        <f t="shared" ref="F89:F90" si="32">((E89/D89)-1)*100</f>
        <v>2.8911319197451046</v>
      </c>
      <c r="G89" s="621" t="s">
        <v>59</v>
      </c>
      <c r="H89" s="621" t="s">
        <v>59</v>
      </c>
      <c r="I89" s="631" t="s">
        <v>59</v>
      </c>
      <c r="J89" s="621" t="s">
        <v>59</v>
      </c>
      <c r="K89" s="621" t="s">
        <v>59</v>
      </c>
      <c r="L89" s="631" t="s">
        <v>59</v>
      </c>
      <c r="M89" s="621" t="s">
        <v>59</v>
      </c>
      <c r="N89" s="621" t="s">
        <v>59</v>
      </c>
      <c r="O89" s="631" t="s">
        <v>59</v>
      </c>
      <c r="P89" s="630">
        <f t="shared" ref="P89" si="33">SUM(D89,G89,J89,M89)</f>
        <v>1298.257466</v>
      </c>
      <c r="Q89" s="630">
        <f>SUM(E89,H89,K89,N89)</f>
        <v>1335.791802</v>
      </c>
      <c r="R89" s="631">
        <f>((Q89/P89)-1)*100</f>
        <v>2.8911319197451046</v>
      </c>
    </row>
    <row r="90" spans="2:18" s="25" customFormat="1" ht="11.25" customHeight="1">
      <c r="B90" s="27"/>
      <c r="C90" s="623" t="s">
        <v>49</v>
      </c>
      <c r="D90" s="624">
        <f>SUM(D88:D89)</f>
        <v>5585.425209</v>
      </c>
      <c r="E90" s="624">
        <f>SUM(E88:E89)</f>
        <v>5796.4606099999992</v>
      </c>
      <c r="F90" s="625">
        <f t="shared" si="32"/>
        <v>3.7783229226657555</v>
      </c>
      <c r="G90" s="624">
        <f>SUM(G88:G89)</f>
        <v>8579.9763700000003</v>
      </c>
      <c r="H90" s="624">
        <f>SUM(H88:H89)</f>
        <v>8668.8514400000004</v>
      </c>
      <c r="I90" s="625">
        <f t="shared" ref="I90" si="34">((H90/G90)-1)*100</f>
        <v>1.0358428294832134</v>
      </c>
      <c r="J90" s="624">
        <f>SUM(J88:J89)</f>
        <v>212.25372200000001</v>
      </c>
      <c r="K90" s="624">
        <f>SUM(K88:K89)</f>
        <v>205.43960000000001</v>
      </c>
      <c r="L90" s="625">
        <f t="shared" ref="L90" si="35">((K90/J90)-1)*100</f>
        <v>-3.2103663180992448</v>
      </c>
      <c r="M90" s="624">
        <f>SUM(M88:M89)</f>
        <v>209.87081299999997</v>
      </c>
      <c r="N90" s="624">
        <f>SUM(N88:N89)</f>
        <v>213.48599100000004</v>
      </c>
      <c r="O90" s="625">
        <f t="shared" ref="O90" si="36">((N90/M90)-1)*100</f>
        <v>1.7225730192411692</v>
      </c>
      <c r="P90" s="624">
        <f>SUM(P88:P89)</f>
        <v>14587.526114000004</v>
      </c>
      <c r="Q90" s="624">
        <f>SUM(Q88:Q89)</f>
        <v>14884.237641000002</v>
      </c>
      <c r="R90" s="625">
        <f>((Q90/P90)-1)*100</f>
        <v>2.0340085404559227</v>
      </c>
    </row>
    <row r="91" spans="2:18" s="25" customFormat="1" ht="11.25" customHeight="1">
      <c r="B91" s="27"/>
      <c r="C91" s="7"/>
      <c r="D91" s="562"/>
      <c r="E91" s="562"/>
      <c r="N91" s="27"/>
    </row>
    <row r="92" spans="2:18" s="25" customFormat="1" ht="11.25" customHeight="1">
      <c r="B92" s="27"/>
      <c r="C92" s="7" t="s">
        <v>370</v>
      </c>
      <c r="D92" s="7"/>
      <c r="N92" s="27"/>
    </row>
    <row r="93" spans="2:18" s="25" customFormat="1" ht="11.25" customHeight="1">
      <c r="B93" s="27"/>
      <c r="C93" s="609"/>
      <c r="D93" s="610">
        <v>2006</v>
      </c>
      <c r="E93" s="610">
        <v>2007</v>
      </c>
      <c r="F93" s="610">
        <v>2008</v>
      </c>
      <c r="G93" s="610">
        <v>2009</v>
      </c>
      <c r="H93" s="610">
        <v>2010</v>
      </c>
      <c r="I93" s="610">
        <v>2011</v>
      </c>
      <c r="J93" s="610">
        <v>2012</v>
      </c>
      <c r="K93" s="610">
        <v>2013</v>
      </c>
      <c r="L93" s="610">
        <v>2014</v>
      </c>
      <c r="M93" s="610">
        <v>2015</v>
      </c>
      <c r="N93" s="27"/>
    </row>
    <row r="94" spans="2:18" s="25" customFormat="1" ht="11.25" customHeight="1">
      <c r="B94" s="27"/>
      <c r="C94" s="611" t="s">
        <v>408</v>
      </c>
      <c r="D94" s="620">
        <v>18813.715049999999</v>
      </c>
      <c r="E94" s="620">
        <v>18901.593049999999</v>
      </c>
      <c r="F94" s="620">
        <v>19065.478050000002</v>
      </c>
      <c r="G94" s="620">
        <v>19108.109049999999</v>
      </c>
      <c r="H94" s="620">
        <v>19141.936379999999</v>
      </c>
      <c r="I94" s="620">
        <v>19159.298180000002</v>
      </c>
      <c r="J94" s="620">
        <v>19379.103180000002</v>
      </c>
      <c r="K94" s="620">
        <v>19443.396000000001</v>
      </c>
      <c r="L94" s="620">
        <v>19449.626</v>
      </c>
      <c r="M94" s="620">
        <v>20351.715999999997</v>
      </c>
      <c r="N94" s="27"/>
    </row>
    <row r="95" spans="2:18" s="25" customFormat="1" ht="11.25" customHeight="1">
      <c r="B95" s="27"/>
      <c r="C95" s="611" t="s">
        <v>3</v>
      </c>
      <c r="D95" s="620">
        <v>7455.58</v>
      </c>
      <c r="E95" s="620">
        <v>7455.58</v>
      </c>
      <c r="F95" s="620">
        <v>7455.58</v>
      </c>
      <c r="G95" s="620">
        <v>7455.58</v>
      </c>
      <c r="H95" s="620">
        <v>7515.37</v>
      </c>
      <c r="I95" s="620">
        <v>7572.58</v>
      </c>
      <c r="J95" s="620">
        <v>7572.58</v>
      </c>
      <c r="K95" s="620">
        <v>7572.58</v>
      </c>
      <c r="L95" s="620">
        <v>7572.58</v>
      </c>
      <c r="M95" s="620">
        <v>7572.58</v>
      </c>
      <c r="N95" s="27"/>
    </row>
    <row r="96" spans="2:18" s="25" customFormat="1" ht="11.25" customHeight="1">
      <c r="B96" s="27"/>
      <c r="C96" s="611" t="s">
        <v>4</v>
      </c>
      <c r="D96" s="620">
        <v>10924.3</v>
      </c>
      <c r="E96" s="620">
        <v>10857.65</v>
      </c>
      <c r="F96" s="620">
        <v>10856.4</v>
      </c>
      <c r="G96" s="620">
        <v>10856.4</v>
      </c>
      <c r="H96" s="620">
        <v>10873.95</v>
      </c>
      <c r="I96" s="620">
        <v>11103.39</v>
      </c>
      <c r="J96" s="620">
        <v>10595.47</v>
      </c>
      <c r="K96" s="620">
        <v>10610.37</v>
      </c>
      <c r="L96" s="620">
        <v>10468.02</v>
      </c>
      <c r="M96" s="620">
        <v>10468.02</v>
      </c>
      <c r="N96" s="27"/>
    </row>
    <row r="97" spans="2:14" s="25" customFormat="1" ht="11.25" customHeight="1">
      <c r="B97" s="27"/>
      <c r="C97" s="611" t="s">
        <v>82</v>
      </c>
      <c r="D97" s="620">
        <v>6369.92</v>
      </c>
      <c r="E97" s="620">
        <v>4521.99</v>
      </c>
      <c r="F97" s="620">
        <v>4179.99</v>
      </c>
      <c r="G97" s="620">
        <v>2826.07</v>
      </c>
      <c r="H97" s="620">
        <v>2144.79</v>
      </c>
      <c r="I97" s="620">
        <v>806.52</v>
      </c>
      <c r="J97" s="620">
        <v>505.52</v>
      </c>
      <c r="K97" s="620">
        <v>505.52</v>
      </c>
      <c r="L97" s="620">
        <v>505.52</v>
      </c>
      <c r="M97" s="620">
        <v>0</v>
      </c>
      <c r="N97" s="27"/>
    </row>
    <row r="98" spans="2:14" s="25" customFormat="1" ht="11.25" customHeight="1">
      <c r="B98" s="27"/>
      <c r="C98" s="611" t="s">
        <v>83</v>
      </c>
      <c r="D98" s="620">
        <v>15304.92</v>
      </c>
      <c r="E98" s="620">
        <v>20672.21</v>
      </c>
      <c r="F98" s="620">
        <v>21374.12</v>
      </c>
      <c r="G98" s="620">
        <v>22750.11</v>
      </c>
      <c r="H98" s="620">
        <v>24844.38</v>
      </c>
      <c r="I98" s="620">
        <v>24911.73</v>
      </c>
      <c r="J98" s="620">
        <v>24947.71</v>
      </c>
      <c r="K98" s="620">
        <v>24947.71</v>
      </c>
      <c r="L98" s="620">
        <v>24947.71</v>
      </c>
      <c r="M98" s="620">
        <v>24947.71</v>
      </c>
      <c r="N98" s="27"/>
    </row>
    <row r="99" spans="2:14" s="25" customFormat="1" ht="11.25" customHeight="1">
      <c r="B99" s="27"/>
      <c r="C99" s="611" t="s">
        <v>319</v>
      </c>
      <c r="D99" s="620">
        <v>11285.709699999999</v>
      </c>
      <c r="E99" s="620">
        <v>13525.0897</v>
      </c>
      <c r="F99" s="620">
        <v>15992.126699999997</v>
      </c>
      <c r="G99" s="620">
        <v>18713.741700000002</v>
      </c>
      <c r="H99" s="620">
        <v>19560.053450000003</v>
      </c>
      <c r="I99" s="620">
        <v>21017.087450000003</v>
      </c>
      <c r="J99" s="620">
        <v>22607.70205</v>
      </c>
      <c r="K99" s="620">
        <v>22845.770999999993</v>
      </c>
      <c r="L99" s="620">
        <v>22864.240999999995</v>
      </c>
      <c r="M99" s="620">
        <v>22864.240999999995</v>
      </c>
      <c r="N99" s="27"/>
    </row>
    <row r="100" spans="2:14" s="25" customFormat="1" ht="11.25" customHeight="1">
      <c r="B100" s="27"/>
      <c r="C100" s="611" t="s">
        <v>320</v>
      </c>
      <c r="D100" s="620">
        <v>118.85114000000021</v>
      </c>
      <c r="E100" s="620">
        <v>611.65131999999869</v>
      </c>
      <c r="F100" s="620">
        <v>3208.7402000001202</v>
      </c>
      <c r="G100" s="620">
        <v>3250.4262200001363</v>
      </c>
      <c r="H100" s="620">
        <v>3655.6133200001327</v>
      </c>
      <c r="I100" s="620">
        <v>4058.6172400001406</v>
      </c>
      <c r="J100" s="620">
        <v>4320.9375100001462</v>
      </c>
      <c r="K100" s="620">
        <v>4396.4600000001174</v>
      </c>
      <c r="L100" s="620">
        <v>4402.6160000001173</v>
      </c>
      <c r="M100" s="620">
        <v>4420.38800000012</v>
      </c>
      <c r="N100" s="27"/>
    </row>
    <row r="101" spans="2:14" s="25" customFormat="1" ht="11.25" customHeight="1">
      <c r="B101" s="27"/>
      <c r="C101" s="611" t="s">
        <v>321</v>
      </c>
      <c r="D101" s="620">
        <v>11.02</v>
      </c>
      <c r="E101" s="620">
        <v>11.02</v>
      </c>
      <c r="F101" s="620">
        <v>60.92</v>
      </c>
      <c r="G101" s="620">
        <v>232.22</v>
      </c>
      <c r="H101" s="620">
        <v>532.02</v>
      </c>
      <c r="I101" s="620">
        <v>998.62</v>
      </c>
      <c r="J101" s="620">
        <v>1950.02</v>
      </c>
      <c r="K101" s="620">
        <v>2299.527</v>
      </c>
      <c r="L101" s="620">
        <v>2299.527</v>
      </c>
      <c r="M101" s="620">
        <v>2299.527</v>
      </c>
      <c r="N101" s="27"/>
    </row>
    <row r="102" spans="2:14" s="25" customFormat="1" ht="11.25" customHeight="1">
      <c r="B102" s="27"/>
      <c r="C102" s="619" t="s">
        <v>405</v>
      </c>
      <c r="D102" s="620">
        <v>554.42849999999999</v>
      </c>
      <c r="E102" s="620">
        <v>572.6689100000001</v>
      </c>
      <c r="F102" s="620">
        <v>612.49491000000012</v>
      </c>
      <c r="G102" s="620">
        <v>740.55490999999995</v>
      </c>
      <c r="H102" s="620">
        <v>779.56390999999996</v>
      </c>
      <c r="I102" s="620">
        <v>883.69991000000016</v>
      </c>
      <c r="J102" s="620">
        <v>969.91141000000016</v>
      </c>
      <c r="K102" s="620">
        <v>945.22199999999998</v>
      </c>
      <c r="L102" s="620">
        <v>982.74499999999989</v>
      </c>
      <c r="M102" s="620">
        <v>741.68700000000013</v>
      </c>
      <c r="N102" s="27"/>
    </row>
    <row r="103" spans="2:14" s="25" customFormat="1" ht="11.25" customHeight="1">
      <c r="B103" s="27"/>
      <c r="C103" s="619" t="s">
        <v>333</v>
      </c>
      <c r="D103" s="620">
        <v>6370.5046999999995</v>
      </c>
      <c r="E103" s="620">
        <v>6522.0676999999996</v>
      </c>
      <c r="F103" s="620">
        <v>6780.466699999999</v>
      </c>
      <c r="G103" s="620">
        <v>7001.6515999999992</v>
      </c>
      <c r="H103" s="620">
        <v>7123.1827999999987</v>
      </c>
      <c r="I103" s="620">
        <v>7195.7142999999978</v>
      </c>
      <c r="J103" s="620">
        <v>7155.3088000000007</v>
      </c>
      <c r="K103" s="620">
        <v>7058.1609999999982</v>
      </c>
      <c r="L103" s="620">
        <v>7050.9289999999983</v>
      </c>
      <c r="M103" s="620">
        <v>6683.8919999999989</v>
      </c>
      <c r="N103" s="27"/>
    </row>
    <row r="104" spans="2:14" s="25" customFormat="1" ht="11.25" customHeight="1">
      <c r="B104" s="27"/>
      <c r="C104" s="613" t="s">
        <v>577</v>
      </c>
      <c r="D104" s="645" t="s">
        <v>59</v>
      </c>
      <c r="E104" s="645" t="s">
        <v>59</v>
      </c>
      <c r="F104" s="645" t="s">
        <v>59</v>
      </c>
      <c r="G104" s="645" t="s">
        <v>59</v>
      </c>
      <c r="H104" s="645" t="s">
        <v>59</v>
      </c>
      <c r="I104" s="645" t="s">
        <v>59</v>
      </c>
      <c r="J104" s="614" t="s">
        <v>59</v>
      </c>
      <c r="K104" s="614" t="s">
        <v>59</v>
      </c>
      <c r="L104" s="620" t="s">
        <v>59</v>
      </c>
      <c r="M104" s="645">
        <v>677.40600000000006</v>
      </c>
      <c r="N104" s="27"/>
    </row>
    <row r="105" spans="2:14" s="25" customFormat="1" ht="11.25" customHeight="1">
      <c r="B105" s="27"/>
      <c r="C105" s="623" t="s">
        <v>0</v>
      </c>
      <c r="D105" s="624">
        <f>SUM(D94:D104)</f>
        <v>77208.949090000009</v>
      </c>
      <c r="E105" s="624">
        <f t="shared" ref="E105:M105" si="37">SUM(E94:E104)</f>
        <v>83651.520680000001</v>
      </c>
      <c r="F105" s="624">
        <f t="shared" si="37"/>
        <v>89586.316560000108</v>
      </c>
      <c r="G105" s="624">
        <f t="shared" si="37"/>
        <v>92934.863480000146</v>
      </c>
      <c r="H105" s="624">
        <f t="shared" si="37"/>
        <v>96170.859860000142</v>
      </c>
      <c r="I105" s="624">
        <f t="shared" si="37"/>
        <v>97707.257080000127</v>
      </c>
      <c r="J105" s="624">
        <f t="shared" si="37"/>
        <v>100004.26295000015</v>
      </c>
      <c r="K105" s="624">
        <f t="shared" si="37"/>
        <v>100624.71700000011</v>
      </c>
      <c r="L105" s="624">
        <f t="shared" si="37"/>
        <v>100543.5140000001</v>
      </c>
      <c r="M105" s="624">
        <f t="shared" si="37"/>
        <v>101027.16700000012</v>
      </c>
      <c r="N105" s="27"/>
    </row>
    <row r="106" spans="2:14" s="25" customFormat="1" ht="11.25" customHeight="1">
      <c r="B106" s="27"/>
      <c r="C106" s="7"/>
      <c r="D106" s="334"/>
      <c r="E106" s="334"/>
      <c r="F106" s="334"/>
      <c r="G106" s="334"/>
      <c r="H106" s="334"/>
      <c r="I106" s="334"/>
      <c r="J106" s="334"/>
      <c r="K106" s="334"/>
      <c r="L106" s="334"/>
      <c r="M106" s="381"/>
      <c r="N106" s="27"/>
    </row>
    <row r="107" spans="2:14" s="25" customFormat="1" ht="11.25" customHeight="1">
      <c r="B107" s="27"/>
      <c r="C107" s="350" t="s">
        <v>372</v>
      </c>
      <c r="D107" s="350"/>
      <c r="E107" s="350"/>
      <c r="F107" s="350"/>
      <c r="G107" s="26"/>
      <c r="H107" s="26"/>
      <c r="N107" s="27"/>
    </row>
    <row r="108" spans="2:14" s="25" customFormat="1" ht="37.5" customHeight="1">
      <c r="B108" s="27"/>
      <c r="C108" s="646"/>
      <c r="D108" s="647" t="s">
        <v>373</v>
      </c>
      <c r="E108" s="647" t="s">
        <v>374</v>
      </c>
      <c r="N108" s="27"/>
    </row>
    <row r="109" spans="2:14" s="25" customFormat="1" ht="11.25" customHeight="1">
      <c r="B109" s="27"/>
      <c r="C109" s="648">
        <v>2007</v>
      </c>
      <c r="D109" s="649" t="s">
        <v>375</v>
      </c>
      <c r="E109" s="650">
        <v>1.19</v>
      </c>
      <c r="N109" s="27"/>
    </row>
    <row r="110" spans="2:14" s="25" customFormat="1" ht="11.25" customHeight="1">
      <c r="B110" s="27"/>
      <c r="C110" s="648">
        <v>2008</v>
      </c>
      <c r="D110" s="649" t="s">
        <v>376</v>
      </c>
      <c r="E110" s="650">
        <v>1.23</v>
      </c>
      <c r="N110" s="27"/>
    </row>
    <row r="111" spans="2:14" s="25" customFormat="1" ht="11.25" customHeight="1">
      <c r="B111" s="27"/>
      <c r="C111" s="648">
        <v>2009</v>
      </c>
      <c r="D111" s="649" t="s">
        <v>377</v>
      </c>
      <c r="E111" s="650">
        <v>1.25</v>
      </c>
      <c r="N111" s="27"/>
    </row>
    <row r="112" spans="2:14" s="25" customFormat="1" ht="11.25" customHeight="1">
      <c r="B112" s="27"/>
      <c r="C112" s="648">
        <v>2010</v>
      </c>
      <c r="D112" s="649" t="s">
        <v>378</v>
      </c>
      <c r="E112" s="650">
        <v>1.34</v>
      </c>
      <c r="N112" s="27"/>
    </row>
    <row r="113" spans="2:14" s="25" customFormat="1" ht="11.25" customHeight="1">
      <c r="B113" s="27"/>
      <c r="C113" s="648">
        <v>2011</v>
      </c>
      <c r="D113" s="649" t="s">
        <v>379</v>
      </c>
      <c r="E113" s="650">
        <v>1.39</v>
      </c>
      <c r="N113" s="27"/>
    </row>
    <row r="114" spans="2:14" s="25" customFormat="1" ht="11.25" customHeight="1">
      <c r="B114" s="27"/>
      <c r="C114" s="648">
        <v>2012</v>
      </c>
      <c r="D114" s="649" t="s">
        <v>375</v>
      </c>
      <c r="E114" s="650">
        <v>1.38</v>
      </c>
      <c r="N114" s="27"/>
    </row>
    <row r="115" spans="2:14" s="25" customFormat="1" ht="11.25" customHeight="1">
      <c r="B115" s="27"/>
      <c r="C115" s="648">
        <v>2013</v>
      </c>
      <c r="D115" s="649" t="s">
        <v>380</v>
      </c>
      <c r="E115" s="650">
        <v>1.4327726495407145</v>
      </c>
      <c r="N115" s="27"/>
    </row>
    <row r="116" spans="2:14" s="25" customFormat="1" ht="11.25" customHeight="1">
      <c r="B116" s="27"/>
      <c r="C116" s="648">
        <v>2014</v>
      </c>
      <c r="D116" s="649" t="s">
        <v>381</v>
      </c>
      <c r="E116" s="650">
        <v>1.4467667540118685</v>
      </c>
      <c r="N116" s="27"/>
    </row>
    <row r="117" spans="2:14" s="25" customFormat="1" ht="11.25" customHeight="1">
      <c r="B117" s="27"/>
      <c r="C117" s="670">
        <v>2015</v>
      </c>
      <c r="D117" s="671" t="s">
        <v>387</v>
      </c>
      <c r="E117" s="672">
        <v>1.3695401983887763</v>
      </c>
      <c r="N117" s="27"/>
    </row>
    <row r="118" spans="2:14" s="25" customFormat="1" ht="11.25" customHeight="1">
      <c r="B118" s="27"/>
      <c r="C118" s="7"/>
      <c r="N118" s="27"/>
    </row>
    <row r="119" spans="2:14" s="25" customFormat="1" ht="11.25" customHeight="1">
      <c r="B119" s="27"/>
      <c r="C119" s="7" t="s">
        <v>386</v>
      </c>
      <c r="N119" s="27"/>
    </row>
    <row r="120" spans="2:14" s="25" customFormat="1" ht="11.25" customHeight="1">
      <c r="B120" s="27"/>
      <c r="C120" s="609"/>
      <c r="D120" s="610">
        <v>2006</v>
      </c>
      <c r="E120" s="610">
        <v>2007</v>
      </c>
      <c r="F120" s="610">
        <v>2008</v>
      </c>
      <c r="G120" s="610">
        <v>2009</v>
      </c>
      <c r="H120" s="610">
        <v>2010</v>
      </c>
      <c r="I120" s="610">
        <v>2011</v>
      </c>
      <c r="J120" s="610">
        <v>2012</v>
      </c>
      <c r="K120" s="610">
        <v>2013</v>
      </c>
      <c r="L120" s="610">
        <v>2014</v>
      </c>
      <c r="M120" s="610">
        <v>2015</v>
      </c>
      <c r="N120" s="27"/>
    </row>
    <row r="121" spans="2:14" s="25" customFormat="1" ht="11.25" customHeight="1">
      <c r="B121" s="27"/>
      <c r="C121" s="611" t="s">
        <v>408</v>
      </c>
      <c r="D121" s="620">
        <v>25374.948778999991</v>
      </c>
      <c r="E121" s="620">
        <v>27104.303100000001</v>
      </c>
      <c r="F121" s="620">
        <v>22933.781600000006</v>
      </c>
      <c r="G121" s="620">
        <v>26185.975700000003</v>
      </c>
      <c r="H121" s="620">
        <v>41833.774188099982</v>
      </c>
      <c r="I121" s="620">
        <v>30269.749269500004</v>
      </c>
      <c r="J121" s="620">
        <v>20308.536622399999</v>
      </c>
      <c r="K121" s="620">
        <v>36505.845255000015</v>
      </c>
      <c r="L121" s="620">
        <v>38797.681498299986</v>
      </c>
      <c r="M121" s="620">
        <v>27651.158147700011</v>
      </c>
      <c r="N121" s="411"/>
    </row>
    <row r="122" spans="2:14" s="25" customFormat="1" ht="11.25" customHeight="1">
      <c r="B122" s="27"/>
      <c r="C122" s="611" t="s">
        <v>3</v>
      </c>
      <c r="D122" s="620">
        <v>57353.705999999998</v>
      </c>
      <c r="E122" s="620">
        <v>52638.926999999996</v>
      </c>
      <c r="F122" s="620">
        <v>56460.290999999997</v>
      </c>
      <c r="G122" s="620">
        <v>50549.445000000007</v>
      </c>
      <c r="H122" s="620">
        <v>59242.321646999997</v>
      </c>
      <c r="I122" s="620">
        <v>55103.931311</v>
      </c>
      <c r="J122" s="620">
        <v>58666.987000000001</v>
      </c>
      <c r="K122" s="620">
        <v>54306.887000000002</v>
      </c>
      <c r="L122" s="620">
        <v>54870.239000000001</v>
      </c>
      <c r="M122" s="620">
        <v>54754.839048000002</v>
      </c>
      <c r="N122" s="411"/>
    </row>
    <row r="123" spans="2:14" s="25" customFormat="1" ht="11.25" customHeight="1">
      <c r="B123" s="27"/>
      <c r="C123" s="611" t="s">
        <v>4</v>
      </c>
      <c r="D123" s="620">
        <v>62126.065000000002</v>
      </c>
      <c r="E123" s="620">
        <v>67686.248000000007</v>
      </c>
      <c r="F123" s="620">
        <v>43409.537000000004</v>
      </c>
      <c r="G123" s="620">
        <v>31622.562000000002</v>
      </c>
      <c r="H123" s="620">
        <v>20599.255834</v>
      </c>
      <c r="I123" s="620">
        <v>40501.827406999997</v>
      </c>
      <c r="J123" s="620">
        <v>51130.886037000004</v>
      </c>
      <c r="K123" s="620">
        <v>37176.883000000002</v>
      </c>
      <c r="L123" s="620">
        <v>41132.677000000003</v>
      </c>
      <c r="M123" s="620">
        <v>50923.772366999998</v>
      </c>
      <c r="N123" s="411"/>
    </row>
    <row r="124" spans="2:14" s="25" customFormat="1" ht="11.25" customHeight="1">
      <c r="B124" s="27"/>
      <c r="C124" s="611" t="s">
        <v>82</v>
      </c>
      <c r="D124" s="620">
        <v>5396.0580000000009</v>
      </c>
      <c r="E124" s="620">
        <v>2090.7650000000003</v>
      </c>
      <c r="F124" s="620">
        <v>2074.895</v>
      </c>
      <c r="G124" s="620">
        <v>1789.5900000000001</v>
      </c>
      <c r="H124" s="620">
        <v>1566.0229999999999</v>
      </c>
      <c r="I124" s="620">
        <v>0</v>
      </c>
      <c r="J124" s="620">
        <v>0</v>
      </c>
      <c r="K124" s="620">
        <v>0</v>
      </c>
      <c r="L124" s="620">
        <v>0</v>
      </c>
      <c r="M124" s="620">
        <v>0</v>
      </c>
      <c r="N124" s="411"/>
    </row>
    <row r="125" spans="2:14" s="25" customFormat="1" ht="11.25" customHeight="1">
      <c r="B125" s="27"/>
      <c r="C125" s="611" t="s">
        <v>83</v>
      </c>
      <c r="D125" s="620">
        <v>62122.434000000001</v>
      </c>
      <c r="E125" s="620">
        <v>66572.867999999988</v>
      </c>
      <c r="F125" s="620">
        <v>89100.732000000004</v>
      </c>
      <c r="G125" s="620">
        <v>76379.284</v>
      </c>
      <c r="H125" s="620">
        <v>62954.940244999998</v>
      </c>
      <c r="I125" s="620">
        <v>49411.657005000001</v>
      </c>
      <c r="J125" s="620">
        <v>37531.666770999989</v>
      </c>
      <c r="K125" s="620">
        <v>24360.581872000002</v>
      </c>
      <c r="L125" s="620">
        <v>21336.753903000001</v>
      </c>
      <c r="M125" s="620">
        <v>25334.400002000002</v>
      </c>
      <c r="N125" s="411"/>
    </row>
    <row r="126" spans="2:14" s="25" customFormat="1" ht="11.25" customHeight="1">
      <c r="B126" s="27"/>
      <c r="C126" s="611" t="s">
        <v>319</v>
      </c>
      <c r="D126" s="620">
        <v>22880.856075000003</v>
      </c>
      <c r="E126" s="620">
        <v>27249.154999999999</v>
      </c>
      <c r="F126" s="620">
        <v>31757.850000000006</v>
      </c>
      <c r="G126" s="620">
        <v>37888.576999999997</v>
      </c>
      <c r="H126" s="620">
        <v>43208.396000000001</v>
      </c>
      <c r="I126" s="620">
        <v>42105.432999999997</v>
      </c>
      <c r="J126" s="620">
        <v>48140.065000000002</v>
      </c>
      <c r="K126" s="620">
        <v>54344.351999999999</v>
      </c>
      <c r="L126" s="620">
        <v>50634.89</v>
      </c>
      <c r="M126" s="620">
        <v>47707.211000000003</v>
      </c>
      <c r="N126" s="411"/>
    </row>
    <row r="127" spans="2:14" s="25" customFormat="1" ht="11.25" customHeight="1">
      <c r="B127" s="27"/>
      <c r="C127" s="611" t="s">
        <v>320</v>
      </c>
      <c r="D127" s="620">
        <v>102.37499899999992</v>
      </c>
      <c r="E127" s="620">
        <v>462.577</v>
      </c>
      <c r="F127" s="620">
        <v>2406.0700000000002</v>
      </c>
      <c r="G127" s="620">
        <v>5829.0049999999992</v>
      </c>
      <c r="H127" s="620">
        <v>6139.7820000000002</v>
      </c>
      <c r="I127" s="620">
        <v>7091.6880000000001</v>
      </c>
      <c r="J127" s="620">
        <v>7829.9009999999998</v>
      </c>
      <c r="K127" s="620">
        <v>7918.0379999999996</v>
      </c>
      <c r="L127" s="620">
        <v>7802.424</v>
      </c>
      <c r="M127" s="620">
        <v>7838.6819999999998</v>
      </c>
      <c r="N127" s="411"/>
    </row>
    <row r="128" spans="2:14" s="25" customFormat="1" ht="11.25" customHeight="1">
      <c r="B128" s="27"/>
      <c r="C128" s="611" t="s">
        <v>321</v>
      </c>
      <c r="D128" s="620">
        <v>0</v>
      </c>
      <c r="E128" s="620">
        <v>7.6269999999999998</v>
      </c>
      <c r="F128" s="620">
        <v>15.378</v>
      </c>
      <c r="G128" s="620">
        <v>129.82299999999998</v>
      </c>
      <c r="H128" s="620">
        <v>691.62</v>
      </c>
      <c r="I128" s="620">
        <v>1832.357</v>
      </c>
      <c r="J128" s="620">
        <v>3444.134</v>
      </c>
      <c r="K128" s="620">
        <v>4441.527</v>
      </c>
      <c r="L128" s="620">
        <v>4958.915</v>
      </c>
      <c r="M128" s="620">
        <v>5085.22</v>
      </c>
      <c r="N128" s="411"/>
    </row>
    <row r="129" spans="2:14" s="25" customFormat="1" ht="11.25" customHeight="1">
      <c r="B129" s="27"/>
      <c r="C129" s="619" t="s">
        <v>405</v>
      </c>
      <c r="D129" s="620">
        <v>2182.6066820000001</v>
      </c>
      <c r="E129" s="620">
        <v>2375.6849999999999</v>
      </c>
      <c r="F129" s="620">
        <v>2651.4889999999996</v>
      </c>
      <c r="G129" s="620">
        <v>3044.2870000000003</v>
      </c>
      <c r="H129" s="620">
        <v>3171.799</v>
      </c>
      <c r="I129" s="620">
        <v>4284.8410000000003</v>
      </c>
      <c r="J129" s="620">
        <v>4746.1490000000003</v>
      </c>
      <c r="K129" s="620">
        <v>5065.5659999999998</v>
      </c>
      <c r="L129" s="620">
        <v>4717.9780000000001</v>
      </c>
      <c r="M129" s="620">
        <v>4614.5680000000002</v>
      </c>
      <c r="N129" s="411"/>
    </row>
    <row r="130" spans="2:14" s="25" customFormat="1" ht="11.25" customHeight="1">
      <c r="B130" s="27"/>
      <c r="C130" s="619" t="s">
        <v>333</v>
      </c>
      <c r="D130" s="620">
        <v>22318.939364999995</v>
      </c>
      <c r="E130" s="620">
        <v>23327.756999999998</v>
      </c>
      <c r="F130" s="620">
        <v>26575.975999999999</v>
      </c>
      <c r="G130" s="620">
        <v>28465.934000000001</v>
      </c>
      <c r="H130" s="620">
        <v>30789.052</v>
      </c>
      <c r="I130" s="620">
        <v>32051.011999999999</v>
      </c>
      <c r="J130" s="620">
        <v>33492.864000000001</v>
      </c>
      <c r="K130" s="620">
        <v>32036.724999999999</v>
      </c>
      <c r="L130" s="620">
        <v>25595.536</v>
      </c>
      <c r="M130" s="620">
        <v>25076.298999999999</v>
      </c>
      <c r="N130" s="411"/>
    </row>
    <row r="131" spans="2:14" s="25" customFormat="1" ht="11.25" customHeight="1">
      <c r="B131" s="27"/>
      <c r="C131" s="613" t="s">
        <v>577</v>
      </c>
      <c r="D131" s="620">
        <v>0</v>
      </c>
      <c r="E131" s="620">
        <v>0</v>
      </c>
      <c r="F131" s="620">
        <v>0</v>
      </c>
      <c r="G131" s="620">
        <v>0</v>
      </c>
      <c r="H131" s="620">
        <v>0</v>
      </c>
      <c r="I131" s="620">
        <v>0</v>
      </c>
      <c r="J131" s="620">
        <v>0</v>
      </c>
      <c r="K131" s="620">
        <v>0</v>
      </c>
      <c r="L131" s="620">
        <v>0</v>
      </c>
      <c r="M131" s="620">
        <v>1885.693</v>
      </c>
      <c r="N131" s="411"/>
    </row>
    <row r="132" spans="2:14" s="25" customFormat="1" ht="11.25" customHeight="1">
      <c r="B132" s="27"/>
      <c r="C132" s="623" t="s">
        <v>0</v>
      </c>
      <c r="D132" s="624">
        <f>SUM(D121:D131)</f>
        <v>259857.98889999997</v>
      </c>
      <c r="E132" s="624">
        <f t="shared" ref="E132" si="38">SUM(E121:E131)</f>
        <v>269515.91210000002</v>
      </c>
      <c r="F132" s="624">
        <f t="shared" ref="F132" si="39">SUM(F121:F131)</f>
        <v>277385.99960000004</v>
      </c>
      <c r="G132" s="624">
        <f t="shared" ref="G132" si="40">SUM(G121:G131)</f>
        <v>261884.48270000002</v>
      </c>
      <c r="H132" s="624">
        <f t="shared" ref="H132" si="41">SUM(H121:H131)</f>
        <v>270196.96391410002</v>
      </c>
      <c r="I132" s="624">
        <f t="shared" ref="I132" si="42">SUM(I121:I131)</f>
        <v>262652.49599249993</v>
      </c>
      <c r="J132" s="624">
        <f t="shared" ref="J132" si="43">SUM(J121:J131)</f>
        <v>265291.18943040003</v>
      </c>
      <c r="K132" s="624">
        <f t="shared" ref="K132" si="44">SUM(K121:K131)</f>
        <v>256156.40512700003</v>
      </c>
      <c r="L132" s="624">
        <f t="shared" ref="L132" si="45">SUM(L121:L131)</f>
        <v>249847.09440130001</v>
      </c>
      <c r="M132" s="624">
        <f t="shared" ref="M132" si="46">SUM(M121:M131)</f>
        <v>250871.84256470003</v>
      </c>
      <c r="N132" s="27"/>
    </row>
    <row r="133" spans="2:14" s="25" customFormat="1" ht="11.25" customHeight="1">
      <c r="B133" s="27"/>
      <c r="C133" s="7"/>
      <c r="D133" s="333"/>
      <c r="E133" s="333"/>
      <c r="F133" s="333"/>
      <c r="G133" s="333"/>
      <c r="H133" s="333"/>
      <c r="I133" s="333"/>
      <c r="J133" s="333"/>
      <c r="K133" s="333"/>
      <c r="L133" s="333"/>
      <c r="M133" s="381"/>
      <c r="N133" s="381"/>
    </row>
    <row r="134" spans="2:14" s="25" customFormat="1" ht="11.25" customHeight="1">
      <c r="B134" s="27"/>
      <c r="C134" s="7" t="s">
        <v>409</v>
      </c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27"/>
    </row>
    <row r="135" spans="2:14" s="25" customFormat="1" ht="11.25" customHeight="1">
      <c r="B135" s="27"/>
      <c r="C135" s="673"/>
      <c r="D135" s="1135">
        <v>2014</v>
      </c>
      <c r="E135" s="1135"/>
      <c r="F135" s="1135">
        <v>2015</v>
      </c>
      <c r="G135" s="1135"/>
      <c r="H135" s="333"/>
      <c r="I135" s="333"/>
      <c r="J135" s="333"/>
      <c r="K135" s="333"/>
      <c r="L135" s="333"/>
      <c r="M135" s="333"/>
      <c r="N135" s="27"/>
    </row>
    <row r="136" spans="2:14" s="25" customFormat="1" ht="11.25" customHeight="1">
      <c r="B136" s="27"/>
      <c r="C136" s="618"/>
      <c r="D136" s="618" t="s">
        <v>9</v>
      </c>
      <c r="E136" s="618" t="s">
        <v>10</v>
      </c>
      <c r="F136" s="618" t="s">
        <v>9</v>
      </c>
      <c r="G136" s="618" t="s">
        <v>10</v>
      </c>
      <c r="H136" s="333"/>
      <c r="I136" s="333"/>
      <c r="J136" s="333"/>
      <c r="K136" s="333"/>
      <c r="L136" s="333"/>
      <c r="M136" s="333"/>
      <c r="N136" s="27"/>
    </row>
    <row r="137" spans="2:14" s="25" customFormat="1" ht="11.25" customHeight="1">
      <c r="B137" s="27"/>
      <c r="C137" s="611" t="s">
        <v>408</v>
      </c>
      <c r="D137" s="620">
        <f>SUM(D53,D66*0.7)</f>
        <v>38797.681498299971</v>
      </c>
      <c r="E137" s="654">
        <f>ROUND((D137/$D$142)*100,1)</f>
        <v>36.299999999999997</v>
      </c>
      <c r="F137" s="620">
        <f>SUM(E53,E66*0.7)</f>
        <v>27651.158147699978</v>
      </c>
      <c r="G137" s="654">
        <f>100-SUM(G138:G141)</f>
        <v>29.700000000000003</v>
      </c>
      <c r="H137" s="333"/>
      <c r="I137" s="333"/>
      <c r="J137" s="333"/>
      <c r="K137" s="333"/>
      <c r="L137" s="333"/>
      <c r="M137" s="333"/>
      <c r="N137" s="27"/>
    </row>
    <row r="138" spans="2:14" s="25" customFormat="1" ht="11.25" customHeight="1">
      <c r="B138" s="27"/>
      <c r="C138" s="611" t="s">
        <v>319</v>
      </c>
      <c r="D138" s="620">
        <f>D59</f>
        <v>50634.89</v>
      </c>
      <c r="E138" s="654">
        <f>ROUND((D138/$D$142)*100,1)</f>
        <v>47.4</v>
      </c>
      <c r="F138" s="620">
        <f>E59</f>
        <v>47707.211000000003</v>
      </c>
      <c r="G138" s="654">
        <f>ROUND((F138/$F$142)*100,1)</f>
        <v>51.4</v>
      </c>
      <c r="H138" s="333"/>
      <c r="I138" s="333"/>
      <c r="J138" s="333"/>
      <c r="K138" s="333"/>
      <c r="L138" s="333"/>
      <c r="M138" s="333"/>
      <c r="N138" s="27"/>
    </row>
    <row r="139" spans="2:14" s="25" customFormat="1" ht="11.25" customHeight="1">
      <c r="B139" s="27"/>
      <c r="C139" s="611" t="s">
        <v>320</v>
      </c>
      <c r="D139" s="620">
        <f>D60</f>
        <v>7802.424</v>
      </c>
      <c r="E139" s="654">
        <f>ROUND((D139/$D$142)*100,1)</f>
        <v>7.3</v>
      </c>
      <c r="F139" s="620">
        <f>E60</f>
        <v>7838.6819999999998</v>
      </c>
      <c r="G139" s="654">
        <f>ROUND((F139/$F$142)*100,1)</f>
        <v>8.4</v>
      </c>
      <c r="H139" s="333"/>
      <c r="I139" s="333"/>
      <c r="J139" s="333"/>
      <c r="K139" s="333"/>
      <c r="L139" s="333"/>
      <c r="M139" s="333"/>
      <c r="N139" s="27"/>
    </row>
    <row r="140" spans="2:14" s="25" customFormat="1" ht="11.25" customHeight="1">
      <c r="B140" s="27"/>
      <c r="C140" s="611" t="s">
        <v>321</v>
      </c>
      <c r="D140" s="620">
        <f>D61</f>
        <v>4958.915</v>
      </c>
      <c r="E140" s="654">
        <f>ROUND((D140/$D$142)*100,1)</f>
        <v>4.5999999999999996</v>
      </c>
      <c r="F140" s="620">
        <f>E61</f>
        <v>5085.22</v>
      </c>
      <c r="G140" s="654">
        <f>ROUND((F140/$F$142)*100,1)</f>
        <v>5.5</v>
      </c>
      <c r="H140" s="333"/>
      <c r="I140" s="333"/>
      <c r="J140" s="333"/>
      <c r="K140" s="333"/>
      <c r="L140" s="333"/>
      <c r="M140" s="333"/>
      <c r="N140" s="27"/>
    </row>
    <row r="141" spans="2:14" s="25" customFormat="1" ht="11.25" customHeight="1">
      <c r="B141" s="27"/>
      <c r="C141" s="611" t="s">
        <v>405</v>
      </c>
      <c r="D141" s="620">
        <f>D62</f>
        <v>4717.9780000000001</v>
      </c>
      <c r="E141" s="654">
        <f>ROUND((D141/$D$142)*100,1)</f>
        <v>4.4000000000000004</v>
      </c>
      <c r="F141" s="620">
        <f>E62</f>
        <v>4614.5680000000002</v>
      </c>
      <c r="G141" s="654">
        <f>ROUND((F141/$F$142)*100,1)</f>
        <v>5</v>
      </c>
      <c r="H141" s="333"/>
      <c r="I141" s="333"/>
      <c r="J141" s="333"/>
      <c r="K141" s="333"/>
      <c r="L141" s="333"/>
      <c r="M141" s="333"/>
      <c r="N141" s="27"/>
    </row>
    <row r="142" spans="2:14" s="25" customFormat="1" ht="11.25" customHeight="1">
      <c r="B142" s="27"/>
      <c r="C142" s="623" t="s">
        <v>0</v>
      </c>
      <c r="D142" s="624">
        <f>SUM(D137:D141)</f>
        <v>106911.88849829997</v>
      </c>
      <c r="E142" s="625">
        <f>SUM(E137:E141)</f>
        <v>99.999999999999986</v>
      </c>
      <c r="F142" s="624">
        <f>SUM(F137:F141)</f>
        <v>92896.839147699982</v>
      </c>
      <c r="G142" s="625">
        <f>SUM(G137:G141)</f>
        <v>100</v>
      </c>
      <c r="H142" s="333"/>
      <c r="I142" s="333"/>
      <c r="J142" s="333"/>
      <c r="K142" s="333"/>
      <c r="L142" s="333"/>
      <c r="M142" s="333"/>
      <c r="N142" s="27"/>
    </row>
    <row r="143" spans="2:14" s="25" customFormat="1" ht="11.25" customHeight="1">
      <c r="B143" s="27"/>
      <c r="C143" s="7"/>
      <c r="D143" s="333"/>
      <c r="E143" s="333"/>
      <c r="F143" s="333"/>
      <c r="G143" s="333"/>
      <c r="H143" s="333"/>
      <c r="I143" s="333"/>
      <c r="J143" s="333"/>
      <c r="K143" s="333"/>
      <c r="L143" s="333"/>
      <c r="M143" s="333"/>
      <c r="N143" s="27"/>
    </row>
    <row r="144" spans="2:14" s="25" customFormat="1" ht="11.25" customHeight="1">
      <c r="B144" s="27"/>
      <c r="C144" s="7" t="s">
        <v>398</v>
      </c>
      <c r="N144" s="27"/>
    </row>
    <row r="145" spans="2:14" s="25" customFormat="1" ht="11.25" customHeight="1">
      <c r="B145" s="27"/>
      <c r="C145" s="674"/>
      <c r="D145" s="1134" t="s">
        <v>317</v>
      </c>
      <c r="E145" s="1134"/>
      <c r="F145" s="1134"/>
      <c r="G145" s="1134" t="s">
        <v>319</v>
      </c>
      <c r="H145" s="1134"/>
      <c r="I145" s="1134"/>
      <c r="J145" s="1134" t="s">
        <v>320</v>
      </c>
      <c r="K145" s="1134"/>
      <c r="L145" s="1134"/>
      <c r="N145" s="27"/>
    </row>
    <row r="146" spans="2:14" s="25" customFormat="1" ht="11.25" customHeight="1">
      <c r="B146" s="27"/>
      <c r="C146" s="613"/>
      <c r="D146" s="675" t="s">
        <v>219</v>
      </c>
      <c r="E146" s="675" t="s">
        <v>221</v>
      </c>
      <c r="F146" s="675" t="s">
        <v>220</v>
      </c>
      <c r="G146" s="675" t="s">
        <v>219</v>
      </c>
      <c r="H146" s="675" t="s">
        <v>221</v>
      </c>
      <c r="I146" s="675" t="s">
        <v>220</v>
      </c>
      <c r="J146" s="675" t="s">
        <v>219</v>
      </c>
      <c r="K146" s="675" t="s">
        <v>221</v>
      </c>
      <c r="L146" s="675" t="s">
        <v>220</v>
      </c>
      <c r="N146" s="27"/>
    </row>
    <row r="147" spans="2:14" s="25" customFormat="1" ht="11.25" customHeight="1">
      <c r="B147" s="27"/>
      <c r="C147" s="611" t="s">
        <v>389</v>
      </c>
      <c r="D147" s="612">
        <v>17.481223284037551</v>
      </c>
      <c r="E147" s="612">
        <v>10.6</v>
      </c>
      <c r="F147" s="612">
        <v>5.6065671402975177</v>
      </c>
      <c r="G147" s="612">
        <v>44.470655539592926</v>
      </c>
      <c r="H147" s="612">
        <v>21.2</v>
      </c>
      <c r="I147" s="612">
        <v>2.674293022040791</v>
      </c>
      <c r="J147" s="612">
        <v>4.3</v>
      </c>
      <c r="K147" s="612">
        <v>2.9000000000000004</v>
      </c>
      <c r="L147" s="612">
        <v>1.0518155565816965</v>
      </c>
      <c r="N147" s="27"/>
    </row>
    <row r="148" spans="2:14" s="25" customFormat="1" ht="11.25" customHeight="1">
      <c r="B148" s="27"/>
      <c r="C148" s="611" t="s">
        <v>390</v>
      </c>
      <c r="D148" s="612">
        <v>21.15198667166343</v>
      </c>
      <c r="E148" s="612">
        <v>15.5</v>
      </c>
      <c r="F148" s="612">
        <v>10.443834427905816</v>
      </c>
      <c r="G148" s="612">
        <v>41.534651492245395</v>
      </c>
      <c r="H148" s="612">
        <v>27.3</v>
      </c>
      <c r="I148" s="612">
        <v>5.6646598152498298</v>
      </c>
      <c r="J148" s="612">
        <v>4.34095164770729</v>
      </c>
      <c r="K148" s="612">
        <v>3.1</v>
      </c>
      <c r="L148" s="612">
        <v>1.316605694796495</v>
      </c>
      <c r="N148" s="27"/>
    </row>
    <row r="149" spans="2:14" s="25" customFormat="1" ht="11.25" customHeight="1">
      <c r="B149" s="27"/>
      <c r="C149" s="611" t="s">
        <v>391</v>
      </c>
      <c r="D149" s="612">
        <v>25.895416902753098</v>
      </c>
      <c r="E149" s="612">
        <v>17.2</v>
      </c>
      <c r="F149" s="612">
        <v>7.9183271759238467</v>
      </c>
      <c r="G149" s="612">
        <v>38.034342642711813</v>
      </c>
      <c r="H149" s="612">
        <v>22.4</v>
      </c>
      <c r="I149" s="612">
        <v>3.7379574086037404</v>
      </c>
      <c r="J149" s="612">
        <v>8.0855503800359081</v>
      </c>
      <c r="K149" s="612">
        <v>5</v>
      </c>
      <c r="L149" s="612">
        <v>1.4821738123528656</v>
      </c>
      <c r="N149" s="27"/>
    </row>
    <row r="150" spans="2:14" s="25" customFormat="1" ht="11.25" customHeight="1">
      <c r="B150" s="27"/>
      <c r="C150" s="611" t="s">
        <v>392</v>
      </c>
      <c r="D150" s="612">
        <v>17.9841651558222</v>
      </c>
      <c r="E150" s="612">
        <v>13</v>
      </c>
      <c r="F150" s="612">
        <v>7.2084867874391652</v>
      </c>
      <c r="G150" s="612">
        <v>34.969609368688943</v>
      </c>
      <c r="H150" s="612">
        <v>20.3</v>
      </c>
      <c r="I150" s="612">
        <v>4.6943965802923318</v>
      </c>
      <c r="J150" s="612">
        <v>8.5078232635596081</v>
      </c>
      <c r="K150" s="612">
        <v>5.7</v>
      </c>
      <c r="L150" s="612">
        <v>2.7498540177332575</v>
      </c>
      <c r="N150" s="27"/>
    </row>
    <row r="151" spans="2:14" s="25" customFormat="1" ht="11.25" customHeight="1">
      <c r="B151" s="27"/>
      <c r="C151" s="611" t="s">
        <v>391</v>
      </c>
      <c r="D151" s="612">
        <v>21.681399065457956</v>
      </c>
      <c r="E151" s="612">
        <v>14.6</v>
      </c>
      <c r="F151" s="612">
        <v>7.7921854946878728</v>
      </c>
      <c r="G151" s="612">
        <v>34.714545500765979</v>
      </c>
      <c r="H151" s="612">
        <v>24.2</v>
      </c>
      <c r="I151" s="612">
        <v>8.4420273055217265</v>
      </c>
      <c r="J151" s="612">
        <v>10.360893853756579</v>
      </c>
      <c r="K151" s="612">
        <v>7.9</v>
      </c>
      <c r="L151" s="612">
        <v>3.8816805073598473</v>
      </c>
      <c r="N151" s="27"/>
    </row>
    <row r="152" spans="2:14" s="25" customFormat="1" ht="11.25" customHeight="1">
      <c r="B152" s="27"/>
      <c r="C152" s="611" t="s">
        <v>393</v>
      </c>
      <c r="D152" s="612">
        <v>16.253519643020208</v>
      </c>
      <c r="E152" s="612">
        <v>12.2</v>
      </c>
      <c r="F152" s="612">
        <v>8.4918278412318706</v>
      </c>
      <c r="G152" s="612">
        <v>26.627079408315542</v>
      </c>
      <c r="H152" s="612">
        <v>14</v>
      </c>
      <c r="I152" s="612">
        <v>5.6689931731418692</v>
      </c>
      <c r="J152" s="612">
        <v>9.5917702659403012</v>
      </c>
      <c r="K152" s="612">
        <v>7.6999999999999993</v>
      </c>
      <c r="L152" s="612">
        <v>4.3066152142473886</v>
      </c>
      <c r="N152" s="27"/>
    </row>
    <row r="153" spans="2:14" s="25" customFormat="1" ht="11.25" customHeight="1">
      <c r="B153" s="27"/>
      <c r="C153" s="611" t="s">
        <v>393</v>
      </c>
      <c r="D153" s="612">
        <v>12.460243921012278</v>
      </c>
      <c r="E153" s="612">
        <v>8.6</v>
      </c>
      <c r="F153" s="612">
        <v>4.6938850924270863</v>
      </c>
      <c r="G153" s="612">
        <v>21.642682388644168</v>
      </c>
      <c r="H153" s="612">
        <v>12.8</v>
      </c>
      <c r="I153" s="612">
        <v>5.0323136339561172</v>
      </c>
      <c r="J153" s="612">
        <v>9.3704107186372223</v>
      </c>
      <c r="K153" s="612">
        <v>7.4</v>
      </c>
      <c r="L153" s="612">
        <v>4.9835298524300597</v>
      </c>
      <c r="N153" s="27"/>
    </row>
    <row r="154" spans="2:14" s="25" customFormat="1" ht="11.25" customHeight="1">
      <c r="B154" s="27"/>
      <c r="C154" s="611" t="s">
        <v>392</v>
      </c>
      <c r="D154" s="612">
        <v>11.697988710551682</v>
      </c>
      <c r="E154" s="612">
        <v>7.6</v>
      </c>
      <c r="F154" s="612">
        <v>1.8314535711946762</v>
      </c>
      <c r="G154" s="612">
        <v>33.957362185864127</v>
      </c>
      <c r="H154" s="612">
        <v>15.1</v>
      </c>
      <c r="I154" s="612">
        <v>7.4878851595230094</v>
      </c>
      <c r="J154" s="612">
        <v>8.3064002779718962</v>
      </c>
      <c r="K154" s="612">
        <v>6.5</v>
      </c>
      <c r="L154" s="612">
        <v>3.2130026707043422</v>
      </c>
      <c r="N154" s="27"/>
    </row>
    <row r="155" spans="2:14" s="25" customFormat="1" ht="11.25" customHeight="1">
      <c r="B155" s="27"/>
      <c r="C155" s="611" t="s">
        <v>394</v>
      </c>
      <c r="D155" s="612">
        <v>11.518832821752754</v>
      </c>
      <c r="E155" s="612">
        <v>8</v>
      </c>
      <c r="F155" s="612">
        <v>2.0991546032816761</v>
      </c>
      <c r="G155" s="612">
        <v>41.810591061025711</v>
      </c>
      <c r="H155" s="612">
        <v>15</v>
      </c>
      <c r="I155" s="612">
        <v>4.4006156246236348</v>
      </c>
      <c r="J155" s="612">
        <v>8.5217341920030911</v>
      </c>
      <c r="K155" s="612">
        <v>5.9</v>
      </c>
      <c r="L155" s="612">
        <v>2.9005412579374306</v>
      </c>
      <c r="N155" s="27"/>
    </row>
    <row r="156" spans="2:14" s="25" customFormat="1" ht="11.25" customHeight="1">
      <c r="B156" s="27"/>
      <c r="C156" s="611" t="s">
        <v>395</v>
      </c>
      <c r="D156" s="612">
        <v>14.062813410966744</v>
      </c>
      <c r="E156" s="612">
        <v>8.4</v>
      </c>
      <c r="F156" s="612">
        <v>1.735305696164255</v>
      </c>
      <c r="G156" s="612">
        <v>45.55160478832493</v>
      </c>
      <c r="H156" s="612">
        <v>19.899999999999999</v>
      </c>
      <c r="I156" s="612">
        <v>4.7571395854363763</v>
      </c>
      <c r="J156" s="612">
        <v>5.9500014154338716</v>
      </c>
      <c r="K156" s="612">
        <v>3.6</v>
      </c>
      <c r="L156" s="612">
        <v>1.4851864693186105</v>
      </c>
      <c r="N156" s="27"/>
    </row>
    <row r="157" spans="2:14" s="25" customFormat="1" ht="11.25" customHeight="1">
      <c r="B157" s="27"/>
      <c r="C157" s="611" t="s">
        <v>396</v>
      </c>
      <c r="D157" s="612">
        <v>15.217528432548965</v>
      </c>
      <c r="E157" s="612">
        <v>9.5</v>
      </c>
      <c r="F157" s="612">
        <v>2.140956380953118</v>
      </c>
      <c r="G157" s="612">
        <v>51.53197693783855</v>
      </c>
      <c r="H157" s="612">
        <v>18.899999999999999</v>
      </c>
      <c r="I157" s="612">
        <v>2.7788640714858719</v>
      </c>
      <c r="J157" s="612">
        <v>5.5684854544483144</v>
      </c>
      <c r="K157" s="612">
        <v>3.8</v>
      </c>
      <c r="L157" s="612">
        <v>1.3253560631590433</v>
      </c>
      <c r="N157" s="27"/>
    </row>
    <row r="158" spans="2:14" s="25" customFormat="1" ht="11.25" customHeight="1">
      <c r="B158" s="27"/>
      <c r="C158" s="613" t="s">
        <v>397</v>
      </c>
      <c r="D158" s="614">
        <v>13.538319023373937</v>
      </c>
      <c r="E158" s="614">
        <v>7</v>
      </c>
      <c r="F158" s="614">
        <v>1.5592056291903906</v>
      </c>
      <c r="G158" s="614">
        <v>41.921442030629777</v>
      </c>
      <c r="H158" s="614">
        <v>17.399999999999999</v>
      </c>
      <c r="I158" s="614">
        <v>4.2459493927765379</v>
      </c>
      <c r="J158" s="614">
        <v>3.8173244780729219</v>
      </c>
      <c r="K158" s="614">
        <v>2.2000000000000002</v>
      </c>
      <c r="L158" s="614">
        <v>1.0079987143515055</v>
      </c>
      <c r="N158" s="27"/>
    </row>
    <row r="159" spans="2:14" s="25" customFormat="1" ht="11.25" customHeight="1">
      <c r="B159" s="27"/>
      <c r="C159" s="7"/>
      <c r="D159" s="379"/>
      <c r="G159" s="380"/>
      <c r="I159" s="380"/>
      <c r="N159" s="27"/>
    </row>
    <row r="160" spans="2:14" s="25" customFormat="1" ht="11.25" customHeight="1">
      <c r="B160" s="27"/>
      <c r="C160" s="7" t="s">
        <v>400</v>
      </c>
      <c r="N160" s="27"/>
    </row>
    <row r="161" spans="2:14" s="353" customFormat="1" ht="48" customHeight="1">
      <c r="B161" s="352"/>
      <c r="C161" s="658"/>
      <c r="D161" s="659" t="s">
        <v>401</v>
      </c>
      <c r="E161" s="659" t="s">
        <v>399</v>
      </c>
      <c r="F161" s="659" t="s">
        <v>410</v>
      </c>
      <c r="G161" s="382"/>
      <c r="I161" s="382"/>
      <c r="N161" s="352"/>
    </row>
    <row r="162" spans="2:14" s="25" customFormat="1" ht="11.25" customHeight="1">
      <c r="B162" s="27"/>
      <c r="C162" s="611" t="s">
        <v>389</v>
      </c>
      <c r="D162" s="620">
        <v>4702.9289440000002</v>
      </c>
      <c r="E162" s="620">
        <v>2789.33131</v>
      </c>
      <c r="F162" s="620">
        <v>3642.0434071250002</v>
      </c>
      <c r="G162" s="121"/>
      <c r="H162" s="381"/>
      <c r="I162" s="121"/>
      <c r="J162" s="381"/>
      <c r="N162" s="27"/>
    </row>
    <row r="163" spans="2:14" s="25" customFormat="1" ht="11.25" customHeight="1">
      <c r="B163" s="27"/>
      <c r="C163" s="611" t="s">
        <v>390</v>
      </c>
      <c r="D163" s="620">
        <v>6128.604891</v>
      </c>
      <c r="E163" s="620">
        <v>3758.1947370000003</v>
      </c>
      <c r="F163" s="620">
        <v>3103.1051127083338</v>
      </c>
      <c r="G163" s="121"/>
      <c r="H163" s="381"/>
      <c r="I163" s="121"/>
      <c r="J163" s="381"/>
      <c r="N163" s="27"/>
    </row>
    <row r="164" spans="2:14" s="25" customFormat="1" ht="11.25" customHeight="1">
      <c r="B164" s="27"/>
      <c r="C164" s="611" t="s">
        <v>391</v>
      </c>
      <c r="D164" s="620">
        <v>5644.0534680000001</v>
      </c>
      <c r="E164" s="620">
        <v>4077.6738209999999</v>
      </c>
      <c r="F164" s="620">
        <v>3329.9127729583329</v>
      </c>
      <c r="G164" s="121"/>
      <c r="H164" s="381"/>
      <c r="I164" s="121"/>
      <c r="J164" s="381"/>
      <c r="N164" s="27"/>
    </row>
    <row r="165" spans="2:14" s="25" customFormat="1" ht="11.25" customHeight="1">
      <c r="B165" s="27"/>
      <c r="C165" s="611" t="s">
        <v>392</v>
      </c>
      <c r="D165" s="620">
        <v>5308.7197269999997</v>
      </c>
      <c r="E165" s="620">
        <v>2793.0561630000002</v>
      </c>
      <c r="F165" s="620">
        <v>3146.6437960833337</v>
      </c>
      <c r="G165" s="121"/>
      <c r="H165" s="381"/>
      <c r="I165" s="121"/>
      <c r="J165" s="381"/>
      <c r="N165" s="27"/>
    </row>
    <row r="166" spans="2:14" s="25" customFormat="1" ht="11.25" customHeight="1">
      <c r="B166" s="27"/>
      <c r="C166" s="611" t="s">
        <v>391</v>
      </c>
      <c r="D166" s="620">
        <v>3096.1093629999996</v>
      </c>
      <c r="E166" s="620">
        <v>3188.9031049999999</v>
      </c>
      <c r="F166" s="620">
        <v>3055.1771644166661</v>
      </c>
      <c r="G166" s="121"/>
      <c r="H166" s="381"/>
      <c r="I166" s="121"/>
      <c r="J166" s="381"/>
      <c r="N166" s="27"/>
    </row>
    <row r="167" spans="2:14" s="25" customFormat="1" ht="11.25" customHeight="1">
      <c r="B167" s="27"/>
      <c r="C167" s="611" t="s">
        <v>393</v>
      </c>
      <c r="D167" s="620">
        <v>2689.8258940000001</v>
      </c>
      <c r="E167" s="620">
        <v>2611.1779890000003</v>
      </c>
      <c r="F167" s="620">
        <v>2594.0957267916669</v>
      </c>
      <c r="G167" s="121"/>
      <c r="H167" s="381"/>
      <c r="I167" s="121"/>
      <c r="J167" s="381"/>
      <c r="N167" s="27"/>
    </row>
    <row r="168" spans="2:14" s="25" customFormat="1" ht="11.25" customHeight="1">
      <c r="B168" s="27"/>
      <c r="C168" s="611" t="s">
        <v>393</v>
      </c>
      <c r="D168" s="620">
        <v>2521.7988519999999</v>
      </c>
      <c r="E168" s="620">
        <v>2164.8847390000001</v>
      </c>
      <c r="F168" s="620">
        <v>2176.7845976666667</v>
      </c>
      <c r="G168" s="121"/>
      <c r="H168" s="381"/>
      <c r="I168" s="121"/>
      <c r="J168" s="381"/>
      <c r="N168" s="27"/>
    </row>
    <row r="169" spans="2:14" s="25" customFormat="1" ht="11.25" customHeight="1">
      <c r="B169" s="27"/>
      <c r="C169" s="611" t="s">
        <v>392</v>
      </c>
      <c r="D169" s="620">
        <v>2192.470276</v>
      </c>
      <c r="E169" s="620">
        <v>1837.3264960000001</v>
      </c>
      <c r="F169" s="620">
        <v>1720.6611750833335</v>
      </c>
      <c r="G169" s="121"/>
      <c r="H169" s="381"/>
      <c r="I169" s="121"/>
      <c r="J169" s="381"/>
      <c r="N169" s="27"/>
    </row>
    <row r="170" spans="2:14" s="25" customFormat="1" ht="11.25" customHeight="1">
      <c r="B170" s="27"/>
      <c r="C170" s="611" t="s">
        <v>394</v>
      </c>
      <c r="D170" s="620">
        <v>1958.2023380000001</v>
      </c>
      <c r="E170" s="620">
        <v>1763.7666180000001</v>
      </c>
      <c r="F170" s="620">
        <v>1583.6438854166665</v>
      </c>
      <c r="G170" s="121"/>
      <c r="H170" s="381"/>
      <c r="I170" s="121"/>
      <c r="J170" s="381"/>
      <c r="N170" s="27"/>
    </row>
    <row r="171" spans="2:14" s="25" customFormat="1" ht="11.25" customHeight="1">
      <c r="B171" s="27"/>
      <c r="C171" s="611" t="s">
        <v>395</v>
      </c>
      <c r="D171" s="620">
        <v>1901.3777809999999</v>
      </c>
      <c r="E171" s="620">
        <v>1895.953669</v>
      </c>
      <c r="F171" s="620">
        <v>1832.9423444999995</v>
      </c>
      <c r="G171" s="121"/>
      <c r="H171" s="381"/>
      <c r="I171" s="121"/>
      <c r="J171" s="381"/>
      <c r="N171" s="27"/>
    </row>
    <row r="172" spans="2:14" s="25" customFormat="1" ht="11.25" customHeight="1">
      <c r="B172" s="27"/>
      <c r="C172" s="611" t="s">
        <v>396</v>
      </c>
      <c r="D172" s="620">
        <v>2777.1400000000003</v>
      </c>
      <c r="E172" s="620">
        <v>2164.19317</v>
      </c>
      <c r="F172" s="620">
        <v>2511.42767</v>
      </c>
      <c r="G172" s="121"/>
      <c r="H172" s="381"/>
      <c r="I172" s="121"/>
      <c r="J172" s="381"/>
      <c r="N172" s="27"/>
    </row>
    <row r="173" spans="2:14" s="25" customFormat="1" ht="11.25" customHeight="1">
      <c r="B173" s="27"/>
      <c r="C173" s="613" t="s">
        <v>397</v>
      </c>
      <c r="D173" s="645">
        <v>3607.1629999999996</v>
      </c>
      <c r="E173" s="645">
        <v>1770.762256</v>
      </c>
      <c r="F173" s="645">
        <v>3249.6896876666665</v>
      </c>
      <c r="G173" s="121"/>
      <c r="H173" s="381"/>
      <c r="I173" s="121"/>
      <c r="J173" s="381"/>
      <c r="N173" s="27"/>
    </row>
    <row r="174" spans="2:14" s="25" customFormat="1" ht="11.25" customHeight="1">
      <c r="B174" s="27"/>
      <c r="C174" s="7"/>
      <c r="N174" s="27"/>
    </row>
    <row r="175" spans="2:14" s="25" customFormat="1" ht="11.25" customHeight="1">
      <c r="B175" s="214"/>
      <c r="C175" s="215" t="s">
        <v>518</v>
      </c>
      <c r="D175" s="216"/>
      <c r="E175" s="216"/>
      <c r="F175" s="217"/>
      <c r="H175" s="27"/>
    </row>
    <row r="176" spans="2:14" s="25" customFormat="1" ht="11.25" customHeight="1">
      <c r="B176" s="214"/>
      <c r="C176" s="662"/>
      <c r="D176" s="662"/>
      <c r="E176" s="663" t="s">
        <v>191</v>
      </c>
      <c r="F176" s="663"/>
      <c r="G176" s="663"/>
    </row>
    <row r="177" spans="2:10" s="25" customFormat="1" ht="11.25" customHeight="1">
      <c r="B177" s="214"/>
      <c r="C177" s="664"/>
      <c r="D177" s="602" t="s">
        <v>191</v>
      </c>
      <c r="E177" s="602" t="s">
        <v>192</v>
      </c>
      <c r="F177" s="602"/>
      <c r="G177" s="602"/>
    </row>
    <row r="178" spans="2:10" s="25" customFormat="1" ht="11.25" customHeight="1">
      <c r="B178" s="214"/>
      <c r="C178" s="603"/>
      <c r="D178" s="665">
        <v>2015</v>
      </c>
      <c r="E178" s="604" t="s">
        <v>193</v>
      </c>
      <c r="F178" s="604"/>
      <c r="G178" s="604"/>
    </row>
    <row r="179" spans="2:10" s="25" customFormat="1" ht="11.25" customHeight="1">
      <c r="B179" s="214"/>
      <c r="C179" s="666">
        <v>42005</v>
      </c>
      <c r="D179" s="667">
        <v>51.525466912450419</v>
      </c>
      <c r="E179" s="668">
        <v>118.13291797548385</v>
      </c>
      <c r="F179" s="668">
        <f>IF($D179&gt;E179,E179,$D179)</f>
        <v>51.525466912450419</v>
      </c>
      <c r="G179" s="668"/>
      <c r="H179" s="439"/>
      <c r="I179" s="439"/>
      <c r="J179" s="439"/>
    </row>
    <row r="180" spans="2:10" s="25" customFormat="1" ht="11.25" customHeight="1">
      <c r="B180" s="214"/>
      <c r="C180" s="666">
        <v>42006</v>
      </c>
      <c r="D180" s="667">
        <v>69.979143104413907</v>
      </c>
      <c r="E180" s="668">
        <v>118.13291797548385</v>
      </c>
      <c r="F180" s="668">
        <f t="shared" ref="F180:F243" si="47">IF($D180&gt;E180,E180,$D180)</f>
        <v>69.979143104413907</v>
      </c>
      <c r="G180" s="668"/>
      <c r="H180" s="439"/>
      <c r="I180" s="439"/>
      <c r="J180" s="439"/>
    </row>
    <row r="181" spans="2:10" s="25" customFormat="1" ht="11.25" customHeight="1">
      <c r="B181" s="214"/>
      <c r="C181" s="666">
        <v>42007</v>
      </c>
      <c r="D181" s="667">
        <v>49.714872599269754</v>
      </c>
      <c r="E181" s="668">
        <v>118.13291797548385</v>
      </c>
      <c r="F181" s="668">
        <f t="shared" si="47"/>
        <v>49.714872599269754</v>
      </c>
      <c r="G181" s="668"/>
      <c r="H181" s="439"/>
      <c r="I181" s="439"/>
      <c r="J181" s="439"/>
    </row>
    <row r="182" spans="2:10" s="25" customFormat="1" ht="11.25" customHeight="1">
      <c r="B182" s="214"/>
      <c r="C182" s="666">
        <v>42008</v>
      </c>
      <c r="D182" s="667">
        <v>49.158245502986048</v>
      </c>
      <c r="E182" s="668">
        <v>118.13291797548385</v>
      </c>
      <c r="F182" s="668">
        <f t="shared" si="47"/>
        <v>49.158245502986048</v>
      </c>
      <c r="G182" s="668"/>
      <c r="H182" s="439"/>
      <c r="I182" s="439"/>
      <c r="J182" s="439"/>
    </row>
    <row r="183" spans="2:10" s="25" customFormat="1" ht="11.25" customHeight="1">
      <c r="B183" s="214"/>
      <c r="C183" s="666">
        <v>42009</v>
      </c>
      <c r="D183" s="667">
        <v>39.629813854838034</v>
      </c>
      <c r="E183" s="668">
        <v>118.13291797548385</v>
      </c>
      <c r="F183" s="668">
        <f t="shared" si="47"/>
        <v>39.629813854838034</v>
      </c>
      <c r="G183" s="668"/>
      <c r="H183" s="439"/>
      <c r="I183" s="439"/>
      <c r="J183" s="439"/>
    </row>
    <row r="184" spans="2:10" s="25" customFormat="1" ht="11.25" customHeight="1">
      <c r="B184" s="214"/>
      <c r="C184" s="666">
        <v>42010</v>
      </c>
      <c r="D184" s="667">
        <v>45.813691024474366</v>
      </c>
      <c r="E184" s="668">
        <v>118.13291797548385</v>
      </c>
      <c r="F184" s="668">
        <f t="shared" si="47"/>
        <v>45.813691024474366</v>
      </c>
      <c r="G184" s="668"/>
      <c r="H184" s="439"/>
      <c r="I184" s="439"/>
      <c r="J184" s="439"/>
    </row>
    <row r="185" spans="2:10" s="25" customFormat="1" ht="11.25" customHeight="1">
      <c r="B185" s="214"/>
      <c r="C185" s="666">
        <v>42011</v>
      </c>
      <c r="D185" s="667">
        <v>52.555599090633464</v>
      </c>
      <c r="E185" s="668">
        <v>118.13291797548385</v>
      </c>
      <c r="F185" s="668">
        <f t="shared" si="47"/>
        <v>52.555599090633464</v>
      </c>
      <c r="G185" s="668"/>
      <c r="H185" s="439"/>
      <c r="I185" s="439"/>
      <c r="J185" s="439"/>
    </row>
    <row r="186" spans="2:10" s="25" customFormat="1" ht="11.25" customHeight="1">
      <c r="B186" s="214"/>
      <c r="C186" s="666">
        <v>42012</v>
      </c>
      <c r="D186" s="667">
        <v>43.982354607705567</v>
      </c>
      <c r="E186" s="668">
        <v>118.13291797548385</v>
      </c>
      <c r="F186" s="668">
        <f t="shared" si="47"/>
        <v>43.982354607705567</v>
      </c>
      <c r="G186" s="668"/>
      <c r="H186" s="439"/>
      <c r="I186" s="439"/>
      <c r="J186" s="439"/>
    </row>
    <row r="187" spans="2:10" s="25" customFormat="1" ht="11.25" customHeight="1">
      <c r="B187" s="214"/>
      <c r="C187" s="666">
        <v>42013</v>
      </c>
      <c r="D187" s="667">
        <v>45.280535832251864</v>
      </c>
      <c r="E187" s="668">
        <v>118.13291797548385</v>
      </c>
      <c r="F187" s="668">
        <f t="shared" si="47"/>
        <v>45.280535832251864</v>
      </c>
      <c r="G187" s="668"/>
      <c r="H187" s="439"/>
      <c r="I187" s="439"/>
      <c r="J187" s="439"/>
    </row>
    <row r="188" spans="2:10" s="25" customFormat="1" ht="11.25" customHeight="1">
      <c r="B188" s="214"/>
      <c r="C188" s="666">
        <v>42014</v>
      </c>
      <c r="D188" s="667">
        <v>29.15343504272094</v>
      </c>
      <c r="E188" s="668">
        <v>118.13291797548385</v>
      </c>
      <c r="F188" s="668">
        <f t="shared" si="47"/>
        <v>29.15343504272094</v>
      </c>
      <c r="G188" s="668"/>
      <c r="H188" s="439"/>
      <c r="I188" s="439"/>
      <c r="J188" s="439"/>
    </row>
    <row r="189" spans="2:10" s="25" customFormat="1" ht="11.25" customHeight="1">
      <c r="B189" s="214"/>
      <c r="C189" s="666">
        <v>42015</v>
      </c>
      <c r="D189" s="667">
        <v>46.131556979455809</v>
      </c>
      <c r="E189" s="668">
        <v>118.13291797548385</v>
      </c>
      <c r="F189" s="668">
        <f t="shared" si="47"/>
        <v>46.131556979455809</v>
      </c>
      <c r="G189" s="668"/>
      <c r="H189" s="439"/>
      <c r="I189" s="439"/>
      <c r="J189" s="439"/>
    </row>
    <row r="190" spans="2:10" s="25" customFormat="1" ht="11.25" customHeight="1">
      <c r="B190" s="214"/>
      <c r="C190" s="666">
        <v>42016</v>
      </c>
      <c r="D190" s="667">
        <v>41.140241716099524</v>
      </c>
      <c r="E190" s="668">
        <v>118.13291797548385</v>
      </c>
      <c r="F190" s="668">
        <f t="shared" si="47"/>
        <v>41.140241716099524</v>
      </c>
      <c r="G190" s="668"/>
      <c r="H190" s="439"/>
      <c r="I190" s="439"/>
      <c r="J190" s="439"/>
    </row>
    <row r="191" spans="2:10" s="25" customFormat="1" ht="11.25" customHeight="1">
      <c r="B191" s="214"/>
      <c r="C191" s="666">
        <v>42017</v>
      </c>
      <c r="D191" s="667">
        <v>43.789031574265941</v>
      </c>
      <c r="E191" s="668">
        <v>118.13291797548385</v>
      </c>
      <c r="F191" s="668">
        <f t="shared" si="47"/>
        <v>43.789031574265941</v>
      </c>
      <c r="G191" s="668"/>
      <c r="H191" s="439"/>
      <c r="I191" s="439"/>
      <c r="J191" s="439"/>
    </row>
    <row r="192" spans="2:10" s="25" customFormat="1" ht="11.25" customHeight="1">
      <c r="B192" s="214"/>
      <c r="C192" s="666">
        <v>42018</v>
      </c>
      <c r="D192" s="667">
        <v>30.06028119957913</v>
      </c>
      <c r="E192" s="668">
        <v>118.13291797548385</v>
      </c>
      <c r="F192" s="668">
        <f t="shared" si="47"/>
        <v>30.06028119957913</v>
      </c>
      <c r="G192" s="668"/>
      <c r="H192" s="439"/>
      <c r="I192" s="439"/>
      <c r="J192" s="439"/>
    </row>
    <row r="193" spans="2:10" s="25" customFormat="1" ht="11.25" customHeight="1">
      <c r="B193" s="214"/>
      <c r="C193" s="666">
        <v>42019</v>
      </c>
      <c r="D193" s="667">
        <v>37.611485405723094</v>
      </c>
      <c r="E193" s="668">
        <v>118.13291797548385</v>
      </c>
      <c r="F193" s="668">
        <f t="shared" si="47"/>
        <v>37.611485405723094</v>
      </c>
      <c r="G193" s="668"/>
      <c r="H193" s="439"/>
      <c r="I193" s="439"/>
      <c r="J193" s="439"/>
    </row>
    <row r="194" spans="2:10" s="25" customFormat="1" ht="11.25" customHeight="1">
      <c r="B194" s="214"/>
      <c r="C194" s="666">
        <v>42020</v>
      </c>
      <c r="D194" s="667">
        <v>50.938800710974625</v>
      </c>
      <c r="E194" s="668">
        <v>118.13291797548385</v>
      </c>
      <c r="F194" s="668">
        <f t="shared" si="47"/>
        <v>50.938800710974625</v>
      </c>
      <c r="G194" s="668"/>
      <c r="H194" s="439"/>
      <c r="I194" s="439"/>
      <c r="J194" s="439"/>
    </row>
    <row r="195" spans="2:10" s="25" customFormat="1" ht="11.25" customHeight="1">
      <c r="B195" s="214"/>
      <c r="C195" s="666">
        <v>42021</v>
      </c>
      <c r="D195" s="667">
        <v>61.86406440073366</v>
      </c>
      <c r="E195" s="668">
        <v>118.13291797548385</v>
      </c>
      <c r="F195" s="668">
        <f t="shared" si="47"/>
        <v>61.86406440073366</v>
      </c>
      <c r="G195" s="668"/>
      <c r="H195" s="439"/>
      <c r="I195" s="439"/>
      <c r="J195" s="439"/>
    </row>
    <row r="196" spans="2:10" s="25" customFormat="1" ht="11.25" customHeight="1">
      <c r="B196" s="214"/>
      <c r="C196" s="666">
        <v>42022</v>
      </c>
      <c r="D196" s="667">
        <v>49.606221680475834</v>
      </c>
      <c r="E196" s="668">
        <v>118.13291797548385</v>
      </c>
      <c r="F196" s="668">
        <f t="shared" si="47"/>
        <v>49.606221680475834</v>
      </c>
      <c r="G196" s="668"/>
      <c r="H196" s="439"/>
      <c r="I196" s="439"/>
      <c r="J196" s="439"/>
    </row>
    <row r="197" spans="2:10" s="25" customFormat="1" ht="11.25" customHeight="1">
      <c r="B197" s="214"/>
      <c r="C197" s="666">
        <v>42023</v>
      </c>
      <c r="D197" s="667">
        <v>64.142058294762776</v>
      </c>
      <c r="E197" s="668">
        <v>118.13291797548385</v>
      </c>
      <c r="F197" s="668">
        <f t="shared" si="47"/>
        <v>64.142058294762776</v>
      </c>
      <c r="G197" s="668"/>
      <c r="H197" s="439"/>
      <c r="I197" s="439"/>
      <c r="J197" s="439"/>
    </row>
    <row r="198" spans="2:10" s="25" customFormat="1" ht="11.25" customHeight="1">
      <c r="B198" s="214"/>
      <c r="C198" s="666">
        <v>42024</v>
      </c>
      <c r="D198" s="667">
        <v>65.360008305435599</v>
      </c>
      <c r="E198" s="668">
        <v>118.13291797548385</v>
      </c>
      <c r="F198" s="668">
        <f t="shared" si="47"/>
        <v>65.360008305435599</v>
      </c>
      <c r="G198" s="668"/>
      <c r="H198" s="439"/>
      <c r="I198" s="439"/>
      <c r="J198" s="439"/>
    </row>
    <row r="199" spans="2:10" s="25" customFormat="1" ht="11.25" customHeight="1">
      <c r="B199" s="214"/>
      <c r="C199" s="666">
        <v>42025</v>
      </c>
      <c r="D199" s="667">
        <v>65.666298958412796</v>
      </c>
      <c r="E199" s="668">
        <v>118.13291797548385</v>
      </c>
      <c r="F199" s="668">
        <f t="shared" si="47"/>
        <v>65.666298958412796</v>
      </c>
      <c r="G199" s="668"/>
      <c r="H199" s="439"/>
      <c r="I199" s="439"/>
      <c r="J199" s="439"/>
    </row>
    <row r="200" spans="2:10" s="25" customFormat="1" ht="11.25" customHeight="1">
      <c r="B200" s="214"/>
      <c r="C200" s="666">
        <v>42026</v>
      </c>
      <c r="D200" s="667">
        <v>75.624908680973817</v>
      </c>
      <c r="E200" s="668">
        <v>118.13291797548385</v>
      </c>
      <c r="F200" s="668">
        <f t="shared" si="47"/>
        <v>75.624908680973817</v>
      </c>
      <c r="G200" s="668"/>
      <c r="H200" s="439"/>
      <c r="I200" s="439"/>
      <c r="J200" s="439"/>
    </row>
    <row r="201" spans="2:10" s="25" customFormat="1" ht="11.25" customHeight="1">
      <c r="B201" s="214"/>
      <c r="C201" s="666">
        <v>42027</v>
      </c>
      <c r="D201" s="667">
        <v>65.626832351587382</v>
      </c>
      <c r="E201" s="668">
        <v>118.13291797548385</v>
      </c>
      <c r="F201" s="668">
        <f t="shared" si="47"/>
        <v>65.626832351587382</v>
      </c>
      <c r="G201" s="668"/>
      <c r="H201" s="439"/>
      <c r="I201" s="439"/>
      <c r="J201" s="439"/>
    </row>
    <row r="202" spans="2:10" s="25" customFormat="1" ht="11.25" customHeight="1">
      <c r="B202" s="214"/>
      <c r="C202" s="666">
        <v>42028</v>
      </c>
      <c r="D202" s="667">
        <v>58.08044534627544</v>
      </c>
      <c r="E202" s="668">
        <v>118.13291797548385</v>
      </c>
      <c r="F202" s="668">
        <f t="shared" si="47"/>
        <v>58.08044534627544</v>
      </c>
      <c r="G202" s="668"/>
      <c r="H202" s="439"/>
      <c r="I202" s="439"/>
      <c r="J202" s="439"/>
    </row>
    <row r="203" spans="2:10" s="25" customFormat="1" ht="11.25" customHeight="1">
      <c r="B203" s="214"/>
      <c r="C203" s="666">
        <v>42029</v>
      </c>
      <c r="D203" s="667">
        <v>47.346712689644228</v>
      </c>
      <c r="E203" s="668">
        <v>118.13291797548385</v>
      </c>
      <c r="F203" s="668">
        <f t="shared" si="47"/>
        <v>47.346712689644228</v>
      </c>
      <c r="G203" s="668"/>
      <c r="H203" s="439"/>
      <c r="I203" s="439"/>
      <c r="J203" s="439"/>
    </row>
    <row r="204" spans="2:10" s="25" customFormat="1" ht="11.25" customHeight="1">
      <c r="B204" s="214"/>
      <c r="C204" s="666">
        <v>42030</v>
      </c>
      <c r="D204" s="667">
        <v>58.041966039619254</v>
      </c>
      <c r="E204" s="668">
        <v>118.13291797548385</v>
      </c>
      <c r="F204" s="668">
        <f t="shared" si="47"/>
        <v>58.041966039619254</v>
      </c>
      <c r="G204" s="668"/>
      <c r="H204" s="439"/>
      <c r="I204" s="439"/>
      <c r="J204" s="439"/>
    </row>
    <row r="205" spans="2:10" s="25" customFormat="1" ht="11.25" customHeight="1">
      <c r="B205" s="214"/>
      <c r="C205" s="666">
        <v>42031</v>
      </c>
      <c r="D205" s="667">
        <v>71.603505785382907</v>
      </c>
      <c r="E205" s="668">
        <v>118.13291797548385</v>
      </c>
      <c r="F205" s="668">
        <f t="shared" si="47"/>
        <v>71.603505785382907</v>
      </c>
      <c r="G205" s="668"/>
      <c r="H205" s="439"/>
      <c r="I205" s="439"/>
      <c r="J205" s="439"/>
    </row>
    <row r="206" spans="2:10" s="25" customFormat="1" ht="11.25" customHeight="1">
      <c r="B206" s="214"/>
      <c r="C206" s="666">
        <v>42032</v>
      </c>
      <c r="D206" s="667">
        <v>35.622680861718081</v>
      </c>
      <c r="E206" s="668">
        <v>118.13291797548385</v>
      </c>
      <c r="F206" s="668">
        <f t="shared" si="47"/>
        <v>35.622680861718081</v>
      </c>
      <c r="G206" s="668"/>
      <c r="H206" s="439"/>
      <c r="I206" s="439"/>
      <c r="J206" s="439"/>
    </row>
    <row r="207" spans="2:10" s="25" customFormat="1" ht="11.25" customHeight="1">
      <c r="B207" s="214"/>
      <c r="C207" s="666">
        <v>42033</v>
      </c>
      <c r="D207" s="667">
        <v>69.776790869411727</v>
      </c>
      <c r="E207" s="668">
        <v>118.13291797548385</v>
      </c>
      <c r="F207" s="668">
        <f t="shared" si="47"/>
        <v>69.776790869411727</v>
      </c>
      <c r="G207" s="668"/>
      <c r="H207" s="439"/>
      <c r="I207" s="439"/>
      <c r="J207" s="439"/>
    </row>
    <row r="208" spans="2:10" s="25" customFormat="1" ht="11.25" customHeight="1">
      <c r="B208" s="214"/>
      <c r="C208" s="666">
        <v>42034</v>
      </c>
      <c r="D208" s="667">
        <v>207.33956806388696</v>
      </c>
      <c r="E208" s="668">
        <v>118.13291797548385</v>
      </c>
      <c r="F208" s="668">
        <f t="shared" si="47"/>
        <v>118.13291797548385</v>
      </c>
      <c r="G208" s="668"/>
      <c r="H208" s="439"/>
      <c r="I208" s="439"/>
      <c r="J208" s="439"/>
    </row>
    <row r="209" spans="2:10" s="25" customFormat="1" ht="11.25" customHeight="1">
      <c r="B209" s="214"/>
      <c r="C209" s="666">
        <v>42035</v>
      </c>
      <c r="D209" s="667">
        <v>256.76932451383789</v>
      </c>
      <c r="E209" s="668">
        <v>118.13291797548385</v>
      </c>
      <c r="F209" s="668">
        <f t="shared" si="47"/>
        <v>118.13291797548385</v>
      </c>
      <c r="G209" s="668"/>
      <c r="H209" s="439"/>
      <c r="I209" s="439"/>
      <c r="J209" s="439"/>
    </row>
    <row r="210" spans="2:10" s="25" customFormat="1" ht="11.25" customHeight="1">
      <c r="B210" s="214"/>
      <c r="C210" s="666">
        <v>42036</v>
      </c>
      <c r="D210" s="667">
        <v>204.19667909969584</v>
      </c>
      <c r="E210" s="668">
        <v>100.2125773717791</v>
      </c>
      <c r="F210" s="668">
        <f t="shared" si="47"/>
        <v>100.2125773717791</v>
      </c>
      <c r="G210" s="668"/>
      <c r="H210" s="439"/>
      <c r="I210" s="439"/>
      <c r="J210" s="439"/>
    </row>
    <row r="211" spans="2:10" s="25" customFormat="1" ht="11.25" customHeight="1">
      <c r="B211" s="214"/>
      <c r="C211" s="666">
        <v>42037</v>
      </c>
      <c r="D211" s="667">
        <v>39.230120523136058</v>
      </c>
      <c r="E211" s="668">
        <v>100.2125773717791</v>
      </c>
      <c r="F211" s="668">
        <f t="shared" si="47"/>
        <v>39.230120523136058</v>
      </c>
      <c r="G211" s="668"/>
      <c r="H211" s="439"/>
      <c r="I211" s="439"/>
      <c r="J211" s="439"/>
    </row>
    <row r="212" spans="2:10" s="25" customFormat="1" ht="11.25" customHeight="1">
      <c r="B212" s="214"/>
      <c r="C212" s="666">
        <v>42038</v>
      </c>
      <c r="D212" s="667">
        <v>172.96781385174597</v>
      </c>
      <c r="E212" s="668">
        <v>100.2125773717791</v>
      </c>
      <c r="F212" s="668">
        <f t="shared" si="47"/>
        <v>100.2125773717791</v>
      </c>
      <c r="G212" s="668"/>
      <c r="H212" s="439"/>
      <c r="I212" s="439"/>
      <c r="J212" s="439"/>
    </row>
    <row r="213" spans="2:10" s="25" customFormat="1" ht="11.25" customHeight="1">
      <c r="B213" s="214"/>
      <c r="C213" s="666">
        <v>42039</v>
      </c>
      <c r="D213" s="667">
        <v>166.68329331452793</v>
      </c>
      <c r="E213" s="668">
        <v>100.2125773717791</v>
      </c>
      <c r="F213" s="668">
        <f t="shared" si="47"/>
        <v>100.2125773717791</v>
      </c>
      <c r="G213" s="668"/>
      <c r="H213" s="439"/>
      <c r="I213" s="439"/>
      <c r="J213" s="439"/>
    </row>
    <row r="214" spans="2:10" s="25" customFormat="1" ht="11.25" customHeight="1">
      <c r="B214" s="214"/>
      <c r="C214" s="666">
        <v>42040</v>
      </c>
      <c r="D214" s="667">
        <v>158.61377442590211</v>
      </c>
      <c r="E214" s="668">
        <v>100.2125773717791</v>
      </c>
      <c r="F214" s="668">
        <f t="shared" si="47"/>
        <v>100.2125773717791</v>
      </c>
      <c r="G214" s="668"/>
      <c r="H214" s="439"/>
      <c r="I214" s="439"/>
      <c r="J214" s="439"/>
    </row>
    <row r="215" spans="2:10" s="25" customFormat="1" ht="11.25" customHeight="1">
      <c r="B215" s="214"/>
      <c r="C215" s="666">
        <v>42041</v>
      </c>
      <c r="D215" s="667">
        <v>144.63572187407638</v>
      </c>
      <c r="E215" s="668">
        <v>100.2125773717791</v>
      </c>
      <c r="F215" s="668">
        <f t="shared" si="47"/>
        <v>100.2125773717791</v>
      </c>
      <c r="G215" s="668"/>
      <c r="H215" s="439"/>
      <c r="I215" s="439"/>
      <c r="J215" s="439"/>
    </row>
    <row r="216" spans="2:10" s="25" customFormat="1" ht="11.25" customHeight="1">
      <c r="B216" s="214"/>
      <c r="C216" s="666">
        <v>42042</v>
      </c>
      <c r="D216" s="667">
        <v>126.48835990145039</v>
      </c>
      <c r="E216" s="668">
        <v>100.2125773717791</v>
      </c>
      <c r="F216" s="668">
        <f t="shared" si="47"/>
        <v>100.2125773717791</v>
      </c>
      <c r="G216" s="668"/>
      <c r="H216" s="439"/>
      <c r="I216" s="439"/>
      <c r="J216" s="439"/>
    </row>
    <row r="217" spans="2:10" s="25" customFormat="1" ht="11.25" customHeight="1">
      <c r="B217" s="214"/>
      <c r="C217" s="666">
        <v>42043</v>
      </c>
      <c r="D217" s="667">
        <v>119.33104069240697</v>
      </c>
      <c r="E217" s="668">
        <v>100.2125773717791</v>
      </c>
      <c r="F217" s="668">
        <f t="shared" si="47"/>
        <v>100.2125773717791</v>
      </c>
      <c r="G217" s="668"/>
      <c r="H217" s="439"/>
      <c r="I217" s="439"/>
      <c r="J217" s="439"/>
    </row>
    <row r="218" spans="2:10" s="25" customFormat="1" ht="11.25" customHeight="1">
      <c r="B218" s="214"/>
      <c r="C218" s="666">
        <v>42044</v>
      </c>
      <c r="D218" s="667">
        <v>103.55203958603472</v>
      </c>
      <c r="E218" s="668">
        <v>100.2125773717791</v>
      </c>
      <c r="F218" s="668">
        <f t="shared" si="47"/>
        <v>100.2125773717791</v>
      </c>
      <c r="G218" s="668"/>
      <c r="H218" s="439"/>
      <c r="I218" s="439"/>
      <c r="J218" s="439"/>
    </row>
    <row r="219" spans="2:10" s="25" customFormat="1" ht="11.25" customHeight="1">
      <c r="B219" s="214"/>
      <c r="C219" s="666">
        <v>42045</v>
      </c>
      <c r="D219" s="667">
        <v>89.26193357277576</v>
      </c>
      <c r="E219" s="668">
        <v>100.2125773717791</v>
      </c>
      <c r="F219" s="668">
        <f t="shared" si="47"/>
        <v>89.26193357277576</v>
      </c>
      <c r="G219" s="668"/>
      <c r="H219" s="439"/>
      <c r="I219" s="439"/>
      <c r="J219" s="439"/>
    </row>
    <row r="220" spans="2:10" s="25" customFormat="1" ht="11.25" customHeight="1">
      <c r="B220" s="214"/>
      <c r="C220" s="666">
        <v>42046</v>
      </c>
      <c r="D220" s="667">
        <v>87.606866746948128</v>
      </c>
      <c r="E220" s="668">
        <v>100.2125773717791</v>
      </c>
      <c r="F220" s="668">
        <f t="shared" si="47"/>
        <v>87.606866746948128</v>
      </c>
      <c r="G220" s="668"/>
      <c r="H220" s="439"/>
      <c r="I220" s="439"/>
      <c r="J220" s="439"/>
    </row>
    <row r="221" spans="2:10" s="25" customFormat="1" ht="11.25" customHeight="1">
      <c r="B221" s="214"/>
      <c r="C221" s="666">
        <v>42047</v>
      </c>
      <c r="D221" s="667">
        <v>86.309841291604059</v>
      </c>
      <c r="E221" s="668">
        <v>100.2125773717791</v>
      </c>
      <c r="F221" s="668">
        <f t="shared" si="47"/>
        <v>86.309841291604059</v>
      </c>
      <c r="G221" s="668"/>
      <c r="H221" s="439"/>
      <c r="I221" s="439"/>
      <c r="J221" s="439"/>
    </row>
    <row r="222" spans="2:10" s="25" customFormat="1" ht="11.25" customHeight="1">
      <c r="B222" s="214"/>
      <c r="C222" s="666">
        <v>42048</v>
      </c>
      <c r="D222" s="667">
        <v>79.227288797282071</v>
      </c>
      <c r="E222" s="668">
        <v>100.2125773717791</v>
      </c>
      <c r="F222" s="668">
        <f t="shared" si="47"/>
        <v>79.227288797282071</v>
      </c>
      <c r="G222" s="668"/>
      <c r="H222" s="439"/>
      <c r="I222" s="439"/>
      <c r="J222" s="439"/>
    </row>
    <row r="223" spans="2:10" s="25" customFormat="1" ht="11.25" customHeight="1">
      <c r="B223" s="214"/>
      <c r="C223" s="666">
        <v>42049</v>
      </c>
      <c r="D223" s="667">
        <v>101.09844400299998</v>
      </c>
      <c r="E223" s="668">
        <v>100.2125773717791</v>
      </c>
      <c r="F223" s="668">
        <f t="shared" si="47"/>
        <v>100.2125773717791</v>
      </c>
      <c r="G223" s="668"/>
      <c r="H223" s="439"/>
      <c r="I223" s="439"/>
      <c r="J223" s="439"/>
    </row>
    <row r="224" spans="2:10" s="25" customFormat="1" ht="11.25" customHeight="1">
      <c r="B224" s="214"/>
      <c r="C224" s="666">
        <v>42050</v>
      </c>
      <c r="D224" s="667">
        <v>119.82319558929687</v>
      </c>
      <c r="E224" s="668">
        <v>100.2125773717791</v>
      </c>
      <c r="F224" s="668">
        <f t="shared" si="47"/>
        <v>100.2125773717791</v>
      </c>
      <c r="G224" s="668"/>
      <c r="H224" s="439"/>
      <c r="I224" s="439"/>
      <c r="J224" s="439"/>
    </row>
    <row r="225" spans="2:10" s="25" customFormat="1" ht="11.25" customHeight="1">
      <c r="B225" s="214"/>
      <c r="C225" s="666">
        <v>42051</v>
      </c>
      <c r="D225" s="667">
        <v>128.82277446102043</v>
      </c>
      <c r="E225" s="668">
        <v>100.2125773717791</v>
      </c>
      <c r="F225" s="668">
        <f t="shared" si="47"/>
        <v>100.2125773717791</v>
      </c>
      <c r="G225" s="668"/>
      <c r="H225" s="439"/>
      <c r="I225" s="439"/>
      <c r="J225" s="439"/>
    </row>
    <row r="226" spans="2:10" s="25" customFormat="1" ht="11.25" customHeight="1">
      <c r="B226" s="214"/>
      <c r="C226" s="666">
        <v>42052</v>
      </c>
      <c r="D226" s="667">
        <v>130.51950389505166</v>
      </c>
      <c r="E226" s="668">
        <v>100.2125773717791</v>
      </c>
      <c r="F226" s="668">
        <f t="shared" si="47"/>
        <v>100.2125773717791</v>
      </c>
      <c r="G226" s="668"/>
      <c r="H226" s="439"/>
      <c r="I226" s="439"/>
      <c r="J226" s="439"/>
    </row>
    <row r="227" spans="2:10" s="25" customFormat="1" ht="11.25" customHeight="1">
      <c r="B227" s="214"/>
      <c r="C227" s="666">
        <v>42053</v>
      </c>
      <c r="D227" s="667">
        <v>121.62967674493471</v>
      </c>
      <c r="E227" s="668">
        <v>100.2125773717791</v>
      </c>
      <c r="F227" s="668">
        <f t="shared" si="47"/>
        <v>100.2125773717791</v>
      </c>
      <c r="G227" s="668"/>
      <c r="H227" s="439"/>
      <c r="I227" s="439"/>
      <c r="J227" s="439"/>
    </row>
    <row r="228" spans="2:10" s="25" customFormat="1" ht="11.25" customHeight="1">
      <c r="B228" s="214"/>
      <c r="C228" s="666">
        <v>42054</v>
      </c>
      <c r="D228" s="667">
        <v>134.06063239218429</v>
      </c>
      <c r="E228" s="668">
        <v>100.2125773717791</v>
      </c>
      <c r="F228" s="668">
        <f t="shared" si="47"/>
        <v>100.2125773717791</v>
      </c>
      <c r="G228" s="668"/>
      <c r="H228" s="439"/>
      <c r="I228" s="439"/>
      <c r="J228" s="439"/>
    </row>
    <row r="229" spans="2:10" s="25" customFormat="1" ht="11.25" customHeight="1">
      <c r="B229" s="214"/>
      <c r="C229" s="666">
        <v>42055</v>
      </c>
      <c r="D229" s="667">
        <v>118.30795729099555</v>
      </c>
      <c r="E229" s="668">
        <v>100.2125773717791</v>
      </c>
      <c r="F229" s="668">
        <f t="shared" si="47"/>
        <v>100.2125773717791</v>
      </c>
      <c r="G229" s="668"/>
      <c r="H229" s="439"/>
      <c r="I229" s="439"/>
      <c r="J229" s="439"/>
    </row>
    <row r="230" spans="2:10" s="25" customFormat="1" ht="11.25" customHeight="1">
      <c r="B230" s="214"/>
      <c r="C230" s="666">
        <v>42056</v>
      </c>
      <c r="D230" s="667">
        <v>132.00793108807432</v>
      </c>
      <c r="E230" s="668">
        <v>100.2125773717791</v>
      </c>
      <c r="F230" s="668">
        <f t="shared" si="47"/>
        <v>100.2125773717791</v>
      </c>
      <c r="G230" s="668"/>
      <c r="H230" s="439"/>
      <c r="I230" s="439"/>
      <c r="J230" s="439"/>
    </row>
    <row r="231" spans="2:10" s="25" customFormat="1" ht="11.25" customHeight="1">
      <c r="B231" s="214"/>
      <c r="C231" s="666">
        <v>42057</v>
      </c>
      <c r="D231" s="667">
        <v>124.1475356406193</v>
      </c>
      <c r="E231" s="668">
        <v>100.2125773717791</v>
      </c>
      <c r="F231" s="668">
        <f t="shared" si="47"/>
        <v>100.2125773717791</v>
      </c>
      <c r="G231" s="668"/>
      <c r="H231" s="439"/>
      <c r="I231" s="439"/>
      <c r="J231" s="439"/>
    </row>
    <row r="232" spans="2:10" s="25" customFormat="1" ht="11.25" customHeight="1">
      <c r="B232" s="214"/>
      <c r="C232" s="666">
        <v>42058</v>
      </c>
      <c r="D232" s="667">
        <v>145.10879186720948</v>
      </c>
      <c r="E232" s="668">
        <v>100.2125773717791</v>
      </c>
      <c r="F232" s="668">
        <f t="shared" si="47"/>
        <v>100.2125773717791</v>
      </c>
      <c r="G232" s="668"/>
      <c r="H232" s="439"/>
      <c r="I232" s="439"/>
      <c r="J232" s="439"/>
    </row>
    <row r="233" spans="2:10" s="25" customFormat="1" ht="11.25" customHeight="1">
      <c r="B233" s="214"/>
      <c r="C233" s="666">
        <v>42059</v>
      </c>
      <c r="D233" s="667">
        <v>122.55052082621704</v>
      </c>
      <c r="E233" s="668">
        <v>100.2125773717791</v>
      </c>
      <c r="F233" s="668">
        <f t="shared" si="47"/>
        <v>100.2125773717791</v>
      </c>
      <c r="G233" s="668"/>
      <c r="H233" s="439"/>
      <c r="I233" s="439"/>
      <c r="J233" s="439"/>
    </row>
    <row r="234" spans="2:10" s="25" customFormat="1" ht="11.25" customHeight="1">
      <c r="B234" s="214"/>
      <c r="C234" s="666">
        <v>42060</v>
      </c>
      <c r="D234" s="667">
        <v>137.61328309158617</v>
      </c>
      <c r="E234" s="668">
        <v>100.2125773717791</v>
      </c>
      <c r="F234" s="668">
        <f t="shared" si="47"/>
        <v>100.2125773717791</v>
      </c>
      <c r="G234" s="668"/>
      <c r="H234" s="439"/>
      <c r="I234" s="439"/>
      <c r="J234" s="439"/>
    </row>
    <row r="235" spans="2:10" s="25" customFormat="1" ht="11.25" customHeight="1">
      <c r="B235" s="214"/>
      <c r="C235" s="666">
        <v>42061</v>
      </c>
      <c r="D235" s="667">
        <v>133.25736123404894</v>
      </c>
      <c r="E235" s="668">
        <v>100.2125773717791</v>
      </c>
      <c r="F235" s="668">
        <f t="shared" si="47"/>
        <v>100.2125773717791</v>
      </c>
      <c r="G235" s="668"/>
      <c r="H235" s="439"/>
      <c r="I235" s="439"/>
      <c r="J235" s="439"/>
    </row>
    <row r="236" spans="2:10" s="25" customFormat="1" ht="11.25" customHeight="1">
      <c r="B236" s="214"/>
      <c r="C236" s="666">
        <v>42062</v>
      </c>
      <c r="D236" s="667">
        <v>133.2002729228071</v>
      </c>
      <c r="E236" s="668">
        <v>100.2125773717791</v>
      </c>
      <c r="F236" s="668">
        <f t="shared" si="47"/>
        <v>100.2125773717791</v>
      </c>
      <c r="G236" s="668"/>
      <c r="H236" s="439"/>
      <c r="I236" s="439"/>
      <c r="J236" s="439"/>
    </row>
    <row r="237" spans="2:10" s="25" customFormat="1" ht="11.25" customHeight="1">
      <c r="B237" s="214"/>
      <c r="C237" s="666">
        <v>42063</v>
      </c>
      <c r="D237" s="667">
        <v>134.99111227536721</v>
      </c>
      <c r="E237" s="668">
        <v>100.2125773717791</v>
      </c>
      <c r="F237" s="668">
        <f t="shared" si="47"/>
        <v>100.2125773717791</v>
      </c>
      <c r="G237" s="668"/>
      <c r="H237" s="439"/>
      <c r="I237" s="439"/>
      <c r="J237" s="439"/>
    </row>
    <row r="238" spans="2:10" s="25" customFormat="1" ht="11.25" customHeight="1">
      <c r="B238" s="214"/>
      <c r="C238" s="666">
        <v>42064</v>
      </c>
      <c r="D238" s="667">
        <v>136.18313984121417</v>
      </c>
      <c r="E238" s="668">
        <v>99.508954736972697</v>
      </c>
      <c r="F238" s="668">
        <f t="shared" si="47"/>
        <v>99.508954736972697</v>
      </c>
      <c r="G238" s="668"/>
      <c r="H238" s="439"/>
      <c r="I238" s="439"/>
      <c r="J238" s="439"/>
    </row>
    <row r="239" spans="2:10" s="25" customFormat="1" ht="11.25" customHeight="1">
      <c r="B239" s="214"/>
      <c r="C239" s="666">
        <v>42065</v>
      </c>
      <c r="D239" s="667">
        <v>174.96646671409948</v>
      </c>
      <c r="E239" s="668">
        <v>99.508954736972697</v>
      </c>
      <c r="F239" s="668">
        <f t="shared" si="47"/>
        <v>99.508954736972697</v>
      </c>
      <c r="G239" s="668"/>
      <c r="H239" s="439"/>
      <c r="I239" s="439"/>
      <c r="J239" s="439"/>
    </row>
    <row r="240" spans="2:10" s="25" customFormat="1" ht="11.25" customHeight="1">
      <c r="B240" s="214"/>
      <c r="C240" s="666">
        <v>42066</v>
      </c>
      <c r="D240" s="667">
        <v>196.84657240412272</v>
      </c>
      <c r="E240" s="668">
        <v>99.508954736972697</v>
      </c>
      <c r="F240" s="668">
        <f t="shared" si="47"/>
        <v>99.508954736972697</v>
      </c>
      <c r="G240" s="668"/>
      <c r="H240" s="439"/>
      <c r="I240" s="439"/>
      <c r="J240" s="439"/>
    </row>
    <row r="241" spans="2:10" s="25" customFormat="1" ht="11.25" customHeight="1">
      <c r="B241" s="214"/>
      <c r="C241" s="666">
        <v>42067</v>
      </c>
      <c r="D241" s="667">
        <v>195.11175476219708</v>
      </c>
      <c r="E241" s="668">
        <v>99.508954736972697</v>
      </c>
      <c r="F241" s="668">
        <f t="shared" si="47"/>
        <v>99.508954736972697</v>
      </c>
      <c r="G241" s="668"/>
      <c r="H241" s="439"/>
      <c r="I241" s="439"/>
      <c r="J241" s="439"/>
    </row>
    <row r="242" spans="2:10" s="25" customFormat="1" ht="11.25" customHeight="1">
      <c r="B242" s="214"/>
      <c r="C242" s="666">
        <v>42068</v>
      </c>
      <c r="D242" s="667">
        <v>164.3226659433239</v>
      </c>
      <c r="E242" s="668">
        <v>99.508954736972697</v>
      </c>
      <c r="F242" s="668">
        <f t="shared" si="47"/>
        <v>99.508954736972697</v>
      </c>
      <c r="G242" s="668"/>
      <c r="H242" s="439"/>
      <c r="I242" s="439"/>
      <c r="J242" s="439"/>
    </row>
    <row r="243" spans="2:10" s="25" customFormat="1" ht="11.25" customHeight="1">
      <c r="B243" s="214"/>
      <c r="C243" s="666">
        <v>42069</v>
      </c>
      <c r="D243" s="667">
        <v>143.10682480764675</v>
      </c>
      <c r="E243" s="668">
        <v>99.508954736972697</v>
      </c>
      <c r="F243" s="668">
        <f t="shared" si="47"/>
        <v>99.508954736972697</v>
      </c>
      <c r="G243" s="668"/>
      <c r="H243" s="439"/>
      <c r="I243" s="439"/>
      <c r="J243" s="439"/>
    </row>
    <row r="244" spans="2:10" s="25" customFormat="1" ht="11.25" customHeight="1">
      <c r="B244" s="214"/>
      <c r="C244" s="666">
        <v>42070</v>
      </c>
      <c r="D244" s="667">
        <v>129.31094667899634</v>
      </c>
      <c r="E244" s="668">
        <v>99.508954736972697</v>
      </c>
      <c r="F244" s="668">
        <f t="shared" ref="F244:F307" si="48">IF($D244&gt;E244,E244,$D244)</f>
        <v>99.508954736972697</v>
      </c>
      <c r="G244" s="668"/>
      <c r="H244" s="439"/>
      <c r="I244" s="439"/>
      <c r="J244" s="439"/>
    </row>
    <row r="245" spans="2:10" s="25" customFormat="1" ht="11.25" customHeight="1">
      <c r="B245" s="214"/>
      <c r="C245" s="666">
        <v>42071</v>
      </c>
      <c r="D245" s="667">
        <v>119.09962894360396</v>
      </c>
      <c r="E245" s="668">
        <v>99.508954736972697</v>
      </c>
      <c r="F245" s="668">
        <f t="shared" si="48"/>
        <v>99.508954736972697</v>
      </c>
      <c r="G245" s="668"/>
      <c r="H245" s="439"/>
      <c r="I245" s="439"/>
      <c r="J245" s="439"/>
    </row>
    <row r="246" spans="2:10" s="25" customFormat="1" ht="11.25" customHeight="1">
      <c r="B246" s="214"/>
      <c r="C246" s="666">
        <v>42072</v>
      </c>
      <c r="D246" s="667">
        <v>118.35223758246013</v>
      </c>
      <c r="E246" s="668">
        <v>99.508954736972697</v>
      </c>
      <c r="F246" s="668">
        <f t="shared" si="48"/>
        <v>99.508954736972697</v>
      </c>
      <c r="G246" s="668"/>
      <c r="H246" s="439"/>
      <c r="I246" s="439"/>
      <c r="J246" s="439"/>
    </row>
    <row r="247" spans="2:10" s="25" customFormat="1" ht="11.25" customHeight="1">
      <c r="B247" s="214"/>
      <c r="C247" s="666">
        <v>42073</v>
      </c>
      <c r="D247" s="667">
        <v>107.8523634234588</v>
      </c>
      <c r="E247" s="668">
        <v>99.508954736972697</v>
      </c>
      <c r="F247" s="668">
        <f t="shared" si="48"/>
        <v>99.508954736972697</v>
      </c>
      <c r="G247" s="668"/>
      <c r="H247" s="439"/>
      <c r="I247" s="439"/>
      <c r="J247" s="439"/>
    </row>
    <row r="248" spans="2:10" s="25" customFormat="1" ht="11.25" customHeight="1">
      <c r="B248" s="214"/>
      <c r="C248" s="666">
        <v>42074</v>
      </c>
      <c r="D248" s="667">
        <v>97.229817854423374</v>
      </c>
      <c r="E248" s="668">
        <v>99.508954736972697</v>
      </c>
      <c r="F248" s="668">
        <f t="shared" si="48"/>
        <v>97.229817854423374</v>
      </c>
      <c r="G248" s="668"/>
      <c r="H248" s="439"/>
      <c r="I248" s="439"/>
      <c r="J248" s="439"/>
    </row>
    <row r="249" spans="2:10" s="25" customFormat="1" ht="11.25" customHeight="1">
      <c r="B249" s="214"/>
      <c r="C249" s="666">
        <v>42075</v>
      </c>
      <c r="D249" s="667">
        <v>103.19036004205756</v>
      </c>
      <c r="E249" s="668">
        <v>99.508954736972697</v>
      </c>
      <c r="F249" s="668">
        <f t="shared" si="48"/>
        <v>99.508954736972697</v>
      </c>
      <c r="G249" s="668"/>
      <c r="H249" s="439"/>
      <c r="I249" s="439"/>
      <c r="J249" s="439"/>
    </row>
    <row r="250" spans="2:10" s="25" customFormat="1" ht="11.25" customHeight="1">
      <c r="B250" s="214"/>
      <c r="C250" s="666">
        <v>42076</v>
      </c>
      <c r="D250" s="667">
        <v>96.517743896168767</v>
      </c>
      <c r="E250" s="668">
        <v>99.508954736972697</v>
      </c>
      <c r="F250" s="668">
        <f t="shared" si="48"/>
        <v>96.517743896168767</v>
      </c>
      <c r="G250" s="668"/>
      <c r="H250" s="439"/>
      <c r="I250" s="439"/>
      <c r="J250" s="439"/>
    </row>
    <row r="251" spans="2:10" s="25" customFormat="1" ht="11.25" customHeight="1">
      <c r="B251" s="214"/>
      <c r="C251" s="666">
        <v>42077</v>
      </c>
      <c r="D251" s="667">
        <v>97.440732971677448</v>
      </c>
      <c r="E251" s="668">
        <v>99.508954736972697</v>
      </c>
      <c r="F251" s="668">
        <f t="shared" si="48"/>
        <v>97.440732971677448</v>
      </c>
      <c r="G251" s="668"/>
      <c r="H251" s="439"/>
      <c r="I251" s="439"/>
      <c r="J251" s="439"/>
    </row>
    <row r="252" spans="2:10" s="25" customFormat="1" ht="11.25" customHeight="1">
      <c r="B252" s="214"/>
      <c r="C252" s="666">
        <v>42078</v>
      </c>
      <c r="D252" s="667">
        <v>94.505855831573854</v>
      </c>
      <c r="E252" s="668">
        <v>99.508954736972697</v>
      </c>
      <c r="F252" s="668">
        <f t="shared" si="48"/>
        <v>94.505855831573854</v>
      </c>
      <c r="G252" s="668"/>
      <c r="H252" s="439"/>
      <c r="I252" s="439"/>
      <c r="J252" s="439"/>
    </row>
    <row r="253" spans="2:10" s="25" customFormat="1" ht="11.25" customHeight="1">
      <c r="B253" s="214"/>
      <c r="C253" s="666">
        <v>42079</v>
      </c>
      <c r="D253" s="667">
        <v>79.865645133851217</v>
      </c>
      <c r="E253" s="668">
        <v>99.508954736972697</v>
      </c>
      <c r="F253" s="668">
        <f t="shared" si="48"/>
        <v>79.865645133851217</v>
      </c>
      <c r="G253" s="668"/>
      <c r="H253" s="439"/>
      <c r="I253" s="439"/>
      <c r="J253" s="439"/>
    </row>
    <row r="254" spans="2:10" s="25" customFormat="1" ht="11.25" customHeight="1">
      <c r="B254" s="214"/>
      <c r="C254" s="666">
        <v>42080</v>
      </c>
      <c r="D254" s="667">
        <v>87.091146824972384</v>
      </c>
      <c r="E254" s="668">
        <v>99.508954736972697</v>
      </c>
      <c r="F254" s="668">
        <f t="shared" si="48"/>
        <v>87.091146824972384</v>
      </c>
      <c r="G254" s="668"/>
      <c r="H254" s="439"/>
      <c r="I254" s="439"/>
      <c r="J254" s="439"/>
    </row>
    <row r="255" spans="2:10" s="25" customFormat="1" ht="11.25" customHeight="1">
      <c r="B255" s="214"/>
      <c r="C255" s="666">
        <v>42081</v>
      </c>
      <c r="D255" s="667">
        <v>75.31570996161949</v>
      </c>
      <c r="E255" s="668">
        <v>99.508954736972697</v>
      </c>
      <c r="F255" s="668">
        <f t="shared" si="48"/>
        <v>75.31570996161949</v>
      </c>
      <c r="G255" s="668"/>
      <c r="H255" s="439"/>
      <c r="I255" s="439"/>
      <c r="J255" s="439"/>
    </row>
    <row r="256" spans="2:10" s="25" customFormat="1" ht="11.25" customHeight="1">
      <c r="B256" s="214"/>
      <c r="C256" s="666">
        <v>42082</v>
      </c>
      <c r="D256" s="667">
        <v>75.209597752936546</v>
      </c>
      <c r="E256" s="668">
        <v>99.508954736972697</v>
      </c>
      <c r="F256" s="668">
        <f t="shared" si="48"/>
        <v>75.209597752936546</v>
      </c>
      <c r="G256" s="668"/>
      <c r="H256" s="439"/>
      <c r="I256" s="439"/>
      <c r="J256" s="439"/>
    </row>
    <row r="257" spans="2:10" s="25" customFormat="1" ht="11.25" customHeight="1">
      <c r="B257" s="214"/>
      <c r="C257" s="666">
        <v>42083</v>
      </c>
      <c r="D257" s="667">
        <v>67.152489993780776</v>
      </c>
      <c r="E257" s="668">
        <v>99.508954736972697</v>
      </c>
      <c r="F257" s="668">
        <f t="shared" si="48"/>
        <v>67.152489993780776</v>
      </c>
      <c r="G257" s="668"/>
      <c r="H257" s="439"/>
      <c r="I257" s="439"/>
      <c r="J257" s="439"/>
    </row>
    <row r="258" spans="2:10" s="25" customFormat="1" ht="11.25" customHeight="1">
      <c r="B258" s="214"/>
      <c r="C258" s="666">
        <v>42084</v>
      </c>
      <c r="D258" s="667">
        <v>78.344057009368484</v>
      </c>
      <c r="E258" s="668">
        <v>99.508954736972697</v>
      </c>
      <c r="F258" s="668">
        <f t="shared" si="48"/>
        <v>78.344057009368484</v>
      </c>
      <c r="G258" s="668"/>
      <c r="H258" s="439"/>
      <c r="I258" s="439"/>
      <c r="J258" s="439"/>
    </row>
    <row r="259" spans="2:10" s="25" customFormat="1" ht="11.25" customHeight="1">
      <c r="B259" s="214"/>
      <c r="C259" s="666">
        <v>42085</v>
      </c>
      <c r="D259" s="667">
        <v>57.078145769594109</v>
      </c>
      <c r="E259" s="668">
        <v>99.508954736972697</v>
      </c>
      <c r="F259" s="668">
        <f t="shared" si="48"/>
        <v>57.078145769594109</v>
      </c>
      <c r="G259" s="668"/>
      <c r="H259" s="439"/>
      <c r="I259" s="439"/>
      <c r="J259" s="439"/>
    </row>
    <row r="260" spans="2:10" s="25" customFormat="1" ht="11.25" customHeight="1">
      <c r="B260" s="214"/>
      <c r="C260" s="666">
        <v>42086</v>
      </c>
      <c r="D260" s="667">
        <v>103.84591499568998</v>
      </c>
      <c r="E260" s="668">
        <v>99.508954736972697</v>
      </c>
      <c r="F260" s="668">
        <f t="shared" si="48"/>
        <v>99.508954736972697</v>
      </c>
      <c r="G260" s="668"/>
      <c r="H260" s="439"/>
      <c r="I260" s="439"/>
      <c r="J260" s="439"/>
    </row>
    <row r="261" spans="2:10" s="25" customFormat="1" ht="11.25" customHeight="1">
      <c r="B261" s="214"/>
      <c r="C261" s="666">
        <v>42087</v>
      </c>
      <c r="D261" s="667">
        <v>88.305418024312544</v>
      </c>
      <c r="E261" s="668">
        <v>99.508954736972697</v>
      </c>
      <c r="F261" s="668">
        <f t="shared" si="48"/>
        <v>88.305418024312544</v>
      </c>
      <c r="G261" s="668"/>
      <c r="H261" s="439"/>
      <c r="I261" s="439"/>
      <c r="J261" s="439"/>
    </row>
    <row r="262" spans="2:10" s="25" customFormat="1" ht="11.25" customHeight="1">
      <c r="B262" s="214"/>
      <c r="C262" s="666">
        <v>42088</v>
      </c>
      <c r="D262" s="667">
        <v>78.625138532364971</v>
      </c>
      <c r="E262" s="668">
        <v>99.508954736972697</v>
      </c>
      <c r="F262" s="668">
        <f t="shared" si="48"/>
        <v>78.625138532364971</v>
      </c>
      <c r="G262" s="668"/>
      <c r="H262" s="439"/>
      <c r="I262" s="439"/>
      <c r="J262" s="439"/>
    </row>
    <row r="263" spans="2:10" s="25" customFormat="1" ht="11.25" customHeight="1">
      <c r="B263" s="214"/>
      <c r="C263" s="666">
        <v>42089</v>
      </c>
      <c r="D263" s="667">
        <v>82.054512212921964</v>
      </c>
      <c r="E263" s="668">
        <v>99.508954736972697</v>
      </c>
      <c r="F263" s="668">
        <f t="shared" si="48"/>
        <v>82.054512212921964</v>
      </c>
      <c r="G263" s="668"/>
      <c r="H263" s="439"/>
      <c r="I263" s="439"/>
      <c r="J263" s="439"/>
    </row>
    <row r="264" spans="2:10" s="25" customFormat="1" ht="11.25" customHeight="1">
      <c r="B264" s="214"/>
      <c r="C264" s="666">
        <v>42090</v>
      </c>
      <c r="D264" s="667">
        <v>101.3667027928652</v>
      </c>
      <c r="E264" s="668">
        <v>99.508954736972697</v>
      </c>
      <c r="F264" s="668">
        <f t="shared" si="48"/>
        <v>99.508954736972697</v>
      </c>
      <c r="G264" s="668"/>
      <c r="H264" s="439"/>
      <c r="I264" s="439"/>
      <c r="J264" s="439"/>
    </row>
    <row r="265" spans="2:10" s="25" customFormat="1" ht="11.25" customHeight="1">
      <c r="B265" s="214"/>
      <c r="C265" s="666">
        <v>42091</v>
      </c>
      <c r="D265" s="667">
        <v>90.651937716281637</v>
      </c>
      <c r="E265" s="668">
        <v>99.508954736972697</v>
      </c>
      <c r="F265" s="668">
        <f t="shared" si="48"/>
        <v>90.651937716281637</v>
      </c>
      <c r="G265" s="668"/>
      <c r="H265" s="439"/>
      <c r="I265" s="439"/>
      <c r="J265" s="439"/>
    </row>
    <row r="266" spans="2:10" s="25" customFormat="1" ht="11.25" customHeight="1">
      <c r="B266" s="214"/>
      <c r="C266" s="666">
        <v>42092</v>
      </c>
      <c r="D266" s="667">
        <v>97.296313359864541</v>
      </c>
      <c r="E266" s="668">
        <v>99.508954736972697</v>
      </c>
      <c r="F266" s="668">
        <f t="shared" si="48"/>
        <v>97.296313359864541</v>
      </c>
      <c r="G266" s="668"/>
      <c r="H266" s="439"/>
      <c r="I266" s="439"/>
      <c r="J266" s="439"/>
    </row>
    <row r="267" spans="2:10" s="25" customFormat="1" ht="11.25" customHeight="1">
      <c r="B267" s="214"/>
      <c r="C267" s="666">
        <v>42093</v>
      </c>
      <c r="D267" s="667">
        <v>111.80061484646788</v>
      </c>
      <c r="E267" s="668">
        <v>99.508954736972697</v>
      </c>
      <c r="F267" s="668">
        <f t="shared" si="48"/>
        <v>99.508954736972697</v>
      </c>
      <c r="G267" s="668"/>
      <c r="H267" s="439"/>
      <c r="I267" s="439"/>
      <c r="J267" s="439"/>
    </row>
    <row r="268" spans="2:10" s="25" customFormat="1" ht="11.25" customHeight="1">
      <c r="B268" s="214"/>
      <c r="C268" s="666">
        <v>42094</v>
      </c>
      <c r="D268" s="667">
        <v>88.938248376084232</v>
      </c>
      <c r="E268" s="668">
        <v>99.508954736972697</v>
      </c>
      <c r="F268" s="668">
        <f t="shared" si="48"/>
        <v>88.938248376084232</v>
      </c>
      <c r="G268" s="668"/>
      <c r="H268" s="439"/>
      <c r="I268" s="439"/>
      <c r="J268" s="439"/>
    </row>
    <row r="269" spans="2:10" s="25" customFormat="1" ht="11.25" customHeight="1">
      <c r="B269" s="214"/>
      <c r="C269" s="666">
        <v>42095</v>
      </c>
      <c r="D269" s="667">
        <v>104.11409948021752</v>
      </c>
      <c r="E269" s="668">
        <v>95.29786567564102</v>
      </c>
      <c r="F269" s="668">
        <f t="shared" si="48"/>
        <v>95.29786567564102</v>
      </c>
      <c r="G269" s="668"/>
      <c r="H269" s="439"/>
      <c r="I269" s="439"/>
      <c r="J269" s="439"/>
    </row>
    <row r="270" spans="2:10" s="25" customFormat="1" ht="11.25" customHeight="1">
      <c r="B270" s="214"/>
      <c r="C270" s="666">
        <v>42096</v>
      </c>
      <c r="D270" s="667">
        <v>84.787462088663574</v>
      </c>
      <c r="E270" s="668">
        <v>95.29786567564102</v>
      </c>
      <c r="F270" s="668">
        <f t="shared" si="48"/>
        <v>84.787462088663574</v>
      </c>
      <c r="G270" s="668"/>
      <c r="H270" s="439"/>
      <c r="I270" s="439"/>
      <c r="J270" s="439"/>
    </row>
    <row r="271" spans="2:10" s="25" customFormat="1" ht="11.25" customHeight="1">
      <c r="B271" s="214"/>
      <c r="C271" s="666">
        <v>42097</v>
      </c>
      <c r="D271" s="667">
        <v>89.77667047072147</v>
      </c>
      <c r="E271" s="668">
        <v>95.29786567564102</v>
      </c>
      <c r="F271" s="668">
        <f t="shared" si="48"/>
        <v>89.77667047072147</v>
      </c>
      <c r="G271" s="668"/>
      <c r="H271" s="439"/>
      <c r="I271" s="439"/>
      <c r="J271" s="439"/>
    </row>
    <row r="272" spans="2:10" s="25" customFormat="1" ht="11.25" customHeight="1">
      <c r="B272" s="214"/>
      <c r="C272" s="666">
        <v>42098</v>
      </c>
      <c r="D272" s="667">
        <v>75.37485834726462</v>
      </c>
      <c r="E272" s="668">
        <v>95.29786567564102</v>
      </c>
      <c r="F272" s="668">
        <f t="shared" si="48"/>
        <v>75.37485834726462</v>
      </c>
      <c r="G272" s="668"/>
      <c r="H272" s="439"/>
      <c r="I272" s="439"/>
      <c r="J272" s="439"/>
    </row>
    <row r="273" spans="2:10" s="25" customFormat="1" ht="11.25" customHeight="1">
      <c r="B273" s="214"/>
      <c r="C273" s="666">
        <v>42099</v>
      </c>
      <c r="D273" s="667">
        <v>64.572576204469527</v>
      </c>
      <c r="E273" s="668">
        <v>95.29786567564102</v>
      </c>
      <c r="F273" s="668">
        <f t="shared" si="48"/>
        <v>64.572576204469527</v>
      </c>
      <c r="G273" s="668"/>
      <c r="H273" s="439"/>
      <c r="I273" s="439"/>
      <c r="J273" s="439"/>
    </row>
    <row r="274" spans="2:10" s="25" customFormat="1" ht="11.25" customHeight="1">
      <c r="B274" s="214"/>
      <c r="C274" s="666">
        <v>42100</v>
      </c>
      <c r="D274" s="667">
        <v>79.539842050563323</v>
      </c>
      <c r="E274" s="668">
        <v>95.29786567564102</v>
      </c>
      <c r="F274" s="668">
        <f t="shared" si="48"/>
        <v>79.539842050563323</v>
      </c>
      <c r="G274" s="668"/>
      <c r="H274" s="439"/>
      <c r="I274" s="439"/>
      <c r="J274" s="439"/>
    </row>
    <row r="275" spans="2:10" s="25" customFormat="1" ht="11.25" customHeight="1">
      <c r="B275" s="214"/>
      <c r="C275" s="666">
        <v>42101</v>
      </c>
      <c r="D275" s="667">
        <v>73.123365658961546</v>
      </c>
      <c r="E275" s="668">
        <v>95.29786567564102</v>
      </c>
      <c r="F275" s="668">
        <f t="shared" si="48"/>
        <v>73.123365658961546</v>
      </c>
      <c r="G275" s="668"/>
      <c r="H275" s="439"/>
      <c r="I275" s="439"/>
      <c r="J275" s="439"/>
    </row>
    <row r="276" spans="2:10" s="25" customFormat="1" ht="11.25" customHeight="1">
      <c r="B276" s="214"/>
      <c r="C276" s="666">
        <v>42102</v>
      </c>
      <c r="D276" s="667">
        <v>67.465270331834205</v>
      </c>
      <c r="E276" s="668">
        <v>95.29786567564102</v>
      </c>
      <c r="F276" s="668">
        <f t="shared" si="48"/>
        <v>67.465270331834205</v>
      </c>
      <c r="G276" s="668"/>
      <c r="H276" s="439"/>
      <c r="I276" s="439"/>
      <c r="J276" s="439"/>
    </row>
    <row r="277" spans="2:10" s="25" customFormat="1" ht="11.25" customHeight="1">
      <c r="B277" s="214"/>
      <c r="C277" s="666">
        <v>42103</v>
      </c>
      <c r="D277" s="667">
        <v>74.637517487350479</v>
      </c>
      <c r="E277" s="668">
        <v>95.29786567564102</v>
      </c>
      <c r="F277" s="668">
        <f t="shared" si="48"/>
        <v>74.637517487350479</v>
      </c>
      <c r="G277" s="668"/>
      <c r="H277" s="439"/>
      <c r="I277" s="439"/>
      <c r="J277" s="439"/>
    </row>
    <row r="278" spans="2:10" s="25" customFormat="1" ht="11.25" customHeight="1">
      <c r="B278" s="214"/>
      <c r="C278" s="666">
        <v>42104</v>
      </c>
      <c r="D278" s="667">
        <v>77.894329093684689</v>
      </c>
      <c r="E278" s="668">
        <v>95.29786567564102</v>
      </c>
      <c r="F278" s="668">
        <f t="shared" si="48"/>
        <v>77.894329093684689</v>
      </c>
      <c r="G278" s="668"/>
      <c r="H278" s="439"/>
      <c r="I278" s="439"/>
      <c r="J278" s="439"/>
    </row>
    <row r="279" spans="2:10" s="25" customFormat="1" ht="11.25" customHeight="1">
      <c r="B279" s="214"/>
      <c r="C279" s="666">
        <v>42105</v>
      </c>
      <c r="D279" s="667">
        <v>78.45967501629697</v>
      </c>
      <c r="E279" s="668">
        <v>95.29786567564102</v>
      </c>
      <c r="F279" s="668">
        <f t="shared" si="48"/>
        <v>78.45967501629697</v>
      </c>
      <c r="G279" s="668"/>
      <c r="H279" s="439"/>
      <c r="I279" s="439"/>
      <c r="J279" s="439"/>
    </row>
    <row r="280" spans="2:10" s="25" customFormat="1" ht="11.25" customHeight="1">
      <c r="B280" s="214"/>
      <c r="C280" s="666">
        <v>42106</v>
      </c>
      <c r="D280" s="667">
        <v>61.841547812166795</v>
      </c>
      <c r="E280" s="668">
        <v>95.29786567564102</v>
      </c>
      <c r="F280" s="668">
        <f t="shared" si="48"/>
        <v>61.841547812166795</v>
      </c>
      <c r="G280" s="668"/>
      <c r="H280" s="439"/>
      <c r="I280" s="439"/>
      <c r="J280" s="439"/>
    </row>
    <row r="281" spans="2:10" s="25" customFormat="1" ht="11.25" customHeight="1">
      <c r="B281" s="214"/>
      <c r="C281" s="666">
        <v>42107</v>
      </c>
      <c r="D281" s="667">
        <v>56.225990394265118</v>
      </c>
      <c r="E281" s="668">
        <v>95.29786567564102</v>
      </c>
      <c r="F281" s="668">
        <f t="shared" si="48"/>
        <v>56.225990394265118</v>
      </c>
      <c r="G281" s="668"/>
      <c r="H281" s="439"/>
      <c r="I281" s="439"/>
      <c r="J281" s="439"/>
    </row>
    <row r="282" spans="2:10" s="25" customFormat="1" ht="11.25" customHeight="1">
      <c r="B282" s="214"/>
      <c r="C282" s="666">
        <v>42108</v>
      </c>
      <c r="D282" s="667">
        <v>67.445540927557204</v>
      </c>
      <c r="E282" s="668">
        <v>95.29786567564102</v>
      </c>
      <c r="F282" s="668">
        <f t="shared" si="48"/>
        <v>67.445540927557204</v>
      </c>
      <c r="G282" s="668"/>
      <c r="H282" s="439"/>
      <c r="I282" s="439"/>
      <c r="J282" s="439"/>
    </row>
    <row r="283" spans="2:10" s="25" customFormat="1" ht="11.25" customHeight="1">
      <c r="B283" s="214"/>
      <c r="C283" s="666">
        <v>42109</v>
      </c>
      <c r="D283" s="667">
        <v>72.382414498263913</v>
      </c>
      <c r="E283" s="668">
        <v>95.29786567564102</v>
      </c>
      <c r="F283" s="668">
        <f t="shared" si="48"/>
        <v>72.382414498263913</v>
      </c>
      <c r="G283" s="668"/>
      <c r="H283" s="439"/>
      <c r="I283" s="439"/>
      <c r="J283" s="439"/>
    </row>
    <row r="284" spans="2:10" s="25" customFormat="1" ht="11.25" customHeight="1">
      <c r="B284" s="214"/>
      <c r="C284" s="666">
        <v>42110</v>
      </c>
      <c r="D284" s="667">
        <v>76.252938537701596</v>
      </c>
      <c r="E284" s="668">
        <v>95.29786567564102</v>
      </c>
      <c r="F284" s="668">
        <f t="shared" si="48"/>
        <v>76.252938537701596</v>
      </c>
      <c r="G284" s="668"/>
      <c r="H284" s="439"/>
      <c r="I284" s="439"/>
      <c r="J284" s="439"/>
    </row>
    <row r="285" spans="2:10" s="25" customFormat="1" ht="11.25" customHeight="1">
      <c r="B285" s="214"/>
      <c r="C285" s="666">
        <v>42111</v>
      </c>
      <c r="D285" s="667">
        <v>74.816241226109554</v>
      </c>
      <c r="E285" s="668">
        <v>95.29786567564102</v>
      </c>
      <c r="F285" s="668">
        <f t="shared" si="48"/>
        <v>74.816241226109554</v>
      </c>
      <c r="G285" s="668"/>
      <c r="H285" s="439"/>
      <c r="I285" s="439"/>
      <c r="J285" s="439"/>
    </row>
    <row r="286" spans="2:10" s="25" customFormat="1" ht="11.25" customHeight="1">
      <c r="B286" s="214"/>
      <c r="C286" s="666">
        <v>42112</v>
      </c>
      <c r="D286" s="667">
        <v>69.236706616024506</v>
      </c>
      <c r="E286" s="668">
        <v>95.29786567564102</v>
      </c>
      <c r="F286" s="668">
        <f t="shared" si="48"/>
        <v>69.236706616024506</v>
      </c>
      <c r="G286" s="668"/>
      <c r="H286" s="439"/>
      <c r="I286" s="439"/>
      <c r="J286" s="439"/>
    </row>
    <row r="287" spans="2:10" s="25" customFormat="1" ht="11.25" customHeight="1">
      <c r="B287" s="214"/>
      <c r="C287" s="666">
        <v>42113</v>
      </c>
      <c r="D287" s="667">
        <v>60.841420195257925</v>
      </c>
      <c r="E287" s="668">
        <v>95.29786567564102</v>
      </c>
      <c r="F287" s="668">
        <f t="shared" si="48"/>
        <v>60.841420195257925</v>
      </c>
      <c r="G287" s="668"/>
      <c r="H287" s="439"/>
      <c r="I287" s="439"/>
      <c r="J287" s="439"/>
    </row>
    <row r="288" spans="2:10" s="25" customFormat="1" ht="11.25" customHeight="1">
      <c r="B288" s="214"/>
      <c r="C288" s="666">
        <v>42114</v>
      </c>
      <c r="D288" s="667">
        <v>75.214394312462332</v>
      </c>
      <c r="E288" s="668">
        <v>95.29786567564102</v>
      </c>
      <c r="F288" s="668">
        <f t="shared" si="48"/>
        <v>75.214394312462332</v>
      </c>
      <c r="G288" s="668"/>
      <c r="H288" s="439"/>
      <c r="I288" s="439"/>
      <c r="J288" s="439"/>
    </row>
    <row r="289" spans="2:10" s="25" customFormat="1" ht="11.25" customHeight="1">
      <c r="B289" s="214"/>
      <c r="C289" s="666">
        <v>42115</v>
      </c>
      <c r="D289" s="667">
        <v>70.586996608874799</v>
      </c>
      <c r="E289" s="668">
        <v>95.29786567564102</v>
      </c>
      <c r="F289" s="668">
        <f t="shared" si="48"/>
        <v>70.586996608874799</v>
      </c>
      <c r="G289" s="668"/>
      <c r="H289" s="439"/>
      <c r="I289" s="439"/>
      <c r="J289" s="439"/>
    </row>
    <row r="290" spans="2:10" s="25" customFormat="1" ht="11.25" customHeight="1">
      <c r="B290" s="214"/>
      <c r="C290" s="666">
        <v>42116</v>
      </c>
      <c r="D290" s="667">
        <v>62.53130176175879</v>
      </c>
      <c r="E290" s="668">
        <v>95.29786567564102</v>
      </c>
      <c r="F290" s="668">
        <f t="shared" si="48"/>
        <v>62.53130176175879</v>
      </c>
      <c r="G290" s="668"/>
      <c r="H290" s="439"/>
      <c r="I290" s="439"/>
      <c r="J290" s="439"/>
    </row>
    <row r="291" spans="2:10" s="25" customFormat="1" ht="11.25" customHeight="1">
      <c r="B291" s="214"/>
      <c r="C291" s="666">
        <v>42117</v>
      </c>
      <c r="D291" s="667">
        <v>65.290059160077419</v>
      </c>
      <c r="E291" s="668">
        <v>95.29786567564102</v>
      </c>
      <c r="F291" s="668">
        <f t="shared" si="48"/>
        <v>65.290059160077419</v>
      </c>
      <c r="G291" s="668"/>
      <c r="H291" s="439"/>
      <c r="I291" s="439"/>
      <c r="J291" s="439"/>
    </row>
    <row r="292" spans="2:10" s="25" customFormat="1" ht="11.25" customHeight="1">
      <c r="B292" s="214"/>
      <c r="C292" s="666">
        <v>42118</v>
      </c>
      <c r="D292" s="667">
        <v>61.797733402663638</v>
      </c>
      <c r="E292" s="668">
        <v>95.29786567564102</v>
      </c>
      <c r="F292" s="668">
        <f t="shared" si="48"/>
        <v>61.797733402663638</v>
      </c>
      <c r="G292" s="668"/>
      <c r="H292" s="439"/>
      <c r="I292" s="439"/>
      <c r="J292" s="439"/>
    </row>
    <row r="293" spans="2:10" s="25" customFormat="1" ht="11.25" customHeight="1">
      <c r="B293" s="214"/>
      <c r="C293" s="666">
        <v>42119</v>
      </c>
      <c r="D293" s="667">
        <v>55.735362687858206</v>
      </c>
      <c r="E293" s="668">
        <v>95.29786567564102</v>
      </c>
      <c r="F293" s="668">
        <f t="shared" si="48"/>
        <v>55.735362687858206</v>
      </c>
      <c r="G293" s="668"/>
      <c r="H293" s="439"/>
      <c r="I293" s="439"/>
      <c r="J293" s="439"/>
    </row>
    <row r="294" spans="2:10" s="25" customFormat="1" ht="11.25" customHeight="1">
      <c r="B294" s="214"/>
      <c r="C294" s="666">
        <v>42120</v>
      </c>
      <c r="D294" s="667">
        <v>75.95897267394632</v>
      </c>
      <c r="E294" s="668">
        <v>95.29786567564102</v>
      </c>
      <c r="F294" s="668">
        <f t="shared" si="48"/>
        <v>75.95897267394632</v>
      </c>
      <c r="G294" s="668"/>
      <c r="H294" s="439"/>
      <c r="I294" s="439"/>
      <c r="J294" s="439"/>
    </row>
    <row r="295" spans="2:10" s="25" customFormat="1" ht="11.25" customHeight="1">
      <c r="B295" s="214"/>
      <c r="C295" s="666">
        <v>42121</v>
      </c>
      <c r="D295" s="667">
        <v>87.339221242089124</v>
      </c>
      <c r="E295" s="668">
        <v>95.29786567564102</v>
      </c>
      <c r="F295" s="668">
        <f t="shared" si="48"/>
        <v>87.339221242089124</v>
      </c>
      <c r="G295" s="668"/>
      <c r="H295" s="439"/>
      <c r="I295" s="439"/>
      <c r="J295" s="439"/>
    </row>
    <row r="296" spans="2:10" s="25" customFormat="1" ht="11.25" customHeight="1">
      <c r="B296" s="214"/>
      <c r="C296" s="666">
        <v>42122</v>
      </c>
      <c r="D296" s="667">
        <v>87.833159049214558</v>
      </c>
      <c r="E296" s="668">
        <v>95.29786567564102</v>
      </c>
      <c r="F296" s="668">
        <f t="shared" si="48"/>
        <v>87.833159049214558</v>
      </c>
      <c r="G296" s="668"/>
      <c r="H296" s="439"/>
      <c r="I296" s="439"/>
      <c r="J296" s="439"/>
    </row>
    <row r="297" spans="2:10" s="25" customFormat="1" ht="11.25" customHeight="1">
      <c r="B297" s="214"/>
      <c r="C297" s="666">
        <v>42123</v>
      </c>
      <c r="D297" s="667">
        <v>80.668413495325851</v>
      </c>
      <c r="E297" s="668">
        <v>95.29786567564102</v>
      </c>
      <c r="F297" s="668">
        <f t="shared" si="48"/>
        <v>80.668413495325851</v>
      </c>
      <c r="G297" s="668"/>
      <c r="H297" s="439"/>
      <c r="I297" s="439"/>
      <c r="J297" s="439"/>
    </row>
    <row r="298" spans="2:10" s="25" customFormat="1" ht="11.25" customHeight="1">
      <c r="B298" s="214"/>
      <c r="C298" s="666">
        <v>42124</v>
      </c>
      <c r="D298" s="667">
        <v>79.160786168353866</v>
      </c>
      <c r="E298" s="668">
        <v>95.29786567564102</v>
      </c>
      <c r="F298" s="668">
        <f t="shared" si="48"/>
        <v>79.160786168353866</v>
      </c>
      <c r="G298" s="668"/>
      <c r="H298" s="439"/>
      <c r="I298" s="439"/>
      <c r="J298" s="439"/>
    </row>
    <row r="299" spans="2:10" s="25" customFormat="1" ht="11.25" customHeight="1">
      <c r="B299" s="214"/>
      <c r="C299" s="666">
        <v>42125</v>
      </c>
      <c r="D299" s="667">
        <v>58.927060000000502</v>
      </c>
      <c r="E299" s="668">
        <v>84.812330018610425</v>
      </c>
      <c r="F299" s="668">
        <f t="shared" si="48"/>
        <v>58.927060000000502</v>
      </c>
      <c r="G299" s="668"/>
      <c r="H299" s="439"/>
      <c r="I299" s="439"/>
      <c r="J299" s="439"/>
    </row>
    <row r="300" spans="2:10" s="25" customFormat="1" ht="11.25" customHeight="1">
      <c r="B300" s="214"/>
      <c r="C300" s="666">
        <v>42126</v>
      </c>
      <c r="D300" s="667">
        <v>77.49759699999953</v>
      </c>
      <c r="E300" s="668">
        <v>84.812330018610425</v>
      </c>
      <c r="F300" s="668">
        <f t="shared" si="48"/>
        <v>77.49759699999953</v>
      </c>
      <c r="G300" s="668"/>
      <c r="H300" s="439"/>
      <c r="I300" s="439"/>
      <c r="J300" s="439"/>
    </row>
    <row r="301" spans="2:10" s="25" customFormat="1" ht="11.25" customHeight="1">
      <c r="B301" s="214"/>
      <c r="C301" s="666">
        <v>42127</v>
      </c>
      <c r="D301" s="667">
        <v>87.352470000000693</v>
      </c>
      <c r="E301" s="668">
        <v>84.812330018610425</v>
      </c>
      <c r="F301" s="668">
        <f t="shared" si="48"/>
        <v>84.812330018610425</v>
      </c>
      <c r="G301" s="668"/>
      <c r="H301" s="439"/>
      <c r="I301" s="439"/>
      <c r="J301" s="439"/>
    </row>
    <row r="302" spans="2:10" s="25" customFormat="1" ht="11.25" customHeight="1">
      <c r="B302" s="214"/>
      <c r="C302" s="666">
        <v>42128</v>
      </c>
      <c r="D302" s="667">
        <v>143.46175299999911</v>
      </c>
      <c r="E302" s="668">
        <v>84.812330018610425</v>
      </c>
      <c r="F302" s="668">
        <f t="shared" si="48"/>
        <v>84.812330018610425</v>
      </c>
      <c r="G302" s="668"/>
      <c r="H302" s="439"/>
      <c r="I302" s="439"/>
      <c r="J302" s="439"/>
    </row>
    <row r="303" spans="2:10" s="25" customFormat="1" ht="11.25" customHeight="1">
      <c r="B303" s="214"/>
      <c r="C303" s="666">
        <v>42129</v>
      </c>
      <c r="D303" s="667">
        <v>136.06736000000134</v>
      </c>
      <c r="E303" s="668">
        <v>84.812330018610425</v>
      </c>
      <c r="F303" s="668">
        <f t="shared" si="48"/>
        <v>84.812330018610425</v>
      </c>
      <c r="G303" s="668"/>
      <c r="H303" s="439"/>
      <c r="I303" s="439"/>
      <c r="J303" s="439"/>
    </row>
    <row r="304" spans="2:10" s="25" customFormat="1" ht="11.25" customHeight="1">
      <c r="B304" s="214"/>
      <c r="C304" s="666">
        <v>42130</v>
      </c>
      <c r="D304" s="667">
        <v>148.70686199999895</v>
      </c>
      <c r="E304" s="668">
        <v>84.812330018610425</v>
      </c>
      <c r="F304" s="668">
        <f t="shared" si="48"/>
        <v>84.812330018610425</v>
      </c>
      <c r="G304" s="668"/>
      <c r="H304" s="439"/>
      <c r="I304" s="439"/>
      <c r="J304" s="439"/>
    </row>
    <row r="305" spans="2:10" s="25" customFormat="1" ht="11.25" customHeight="1">
      <c r="B305" s="214"/>
      <c r="C305" s="666">
        <v>42131</v>
      </c>
      <c r="D305" s="667">
        <v>118.27199000000088</v>
      </c>
      <c r="E305" s="668">
        <v>84.812330018610425</v>
      </c>
      <c r="F305" s="668">
        <f t="shared" si="48"/>
        <v>84.812330018610425</v>
      </c>
      <c r="G305" s="668"/>
      <c r="H305" s="439"/>
      <c r="I305" s="439"/>
      <c r="J305" s="439"/>
    </row>
    <row r="306" spans="2:10" s="25" customFormat="1" ht="11.25" customHeight="1">
      <c r="B306" s="214"/>
      <c r="C306" s="666">
        <v>42132</v>
      </c>
      <c r="D306" s="667">
        <v>94.391450999999179</v>
      </c>
      <c r="E306" s="668">
        <v>84.812330018610425</v>
      </c>
      <c r="F306" s="668">
        <f t="shared" si="48"/>
        <v>84.812330018610425</v>
      </c>
      <c r="G306" s="668"/>
      <c r="H306" s="439"/>
      <c r="I306" s="439"/>
      <c r="J306" s="439"/>
    </row>
    <row r="307" spans="2:10" s="25" customFormat="1" ht="11.25" customHeight="1">
      <c r="B307" s="214"/>
      <c r="C307" s="666">
        <v>42133</v>
      </c>
      <c r="D307" s="667">
        <v>91.576414999999272</v>
      </c>
      <c r="E307" s="668">
        <v>84.812330018610425</v>
      </c>
      <c r="F307" s="668">
        <f t="shared" si="48"/>
        <v>84.812330018610425</v>
      </c>
      <c r="G307" s="668"/>
      <c r="H307" s="439"/>
      <c r="I307" s="439"/>
      <c r="J307" s="439"/>
    </row>
    <row r="308" spans="2:10" s="25" customFormat="1" ht="11.25" customHeight="1">
      <c r="B308" s="214"/>
      <c r="C308" s="666">
        <v>42134</v>
      </c>
      <c r="D308" s="667">
        <v>81.130341999999985</v>
      </c>
      <c r="E308" s="668">
        <v>84.812330018610425</v>
      </c>
      <c r="F308" s="668">
        <f t="shared" ref="F308:F371" si="49">IF($D308&gt;E308,E308,$D308)</f>
        <v>81.130341999999985</v>
      </c>
      <c r="G308" s="668"/>
      <c r="H308" s="439"/>
      <c r="I308" s="439"/>
      <c r="J308" s="439"/>
    </row>
    <row r="309" spans="2:10" s="25" customFormat="1" ht="11.25" customHeight="1">
      <c r="B309" s="214"/>
      <c r="C309" s="666">
        <v>42135</v>
      </c>
      <c r="D309" s="667">
        <v>87.554655000001134</v>
      </c>
      <c r="E309" s="668">
        <v>84.812330018610425</v>
      </c>
      <c r="F309" s="668">
        <f t="shared" si="49"/>
        <v>84.812330018610425</v>
      </c>
      <c r="G309" s="668"/>
      <c r="H309" s="439"/>
      <c r="I309" s="439"/>
      <c r="J309" s="439"/>
    </row>
    <row r="310" spans="2:10" s="25" customFormat="1" ht="11.25" customHeight="1">
      <c r="B310" s="214"/>
      <c r="C310" s="666">
        <v>42136</v>
      </c>
      <c r="D310" s="667">
        <v>81.269380999999655</v>
      </c>
      <c r="E310" s="668">
        <v>84.812330018610425</v>
      </c>
      <c r="F310" s="668">
        <f t="shared" si="49"/>
        <v>81.269380999999655</v>
      </c>
      <c r="G310" s="668"/>
      <c r="H310" s="439"/>
      <c r="I310" s="439"/>
      <c r="J310" s="439"/>
    </row>
    <row r="311" spans="2:10" s="25" customFormat="1" ht="11.25" customHeight="1">
      <c r="B311" s="214"/>
      <c r="C311" s="666">
        <v>42137</v>
      </c>
      <c r="D311" s="667">
        <v>72.040770000000649</v>
      </c>
      <c r="E311" s="668">
        <v>84.812330018610425</v>
      </c>
      <c r="F311" s="668">
        <f t="shared" si="49"/>
        <v>72.040770000000649</v>
      </c>
      <c r="G311" s="668"/>
      <c r="H311" s="439"/>
      <c r="I311" s="439"/>
      <c r="J311" s="439"/>
    </row>
    <row r="312" spans="2:10" s="25" customFormat="1" ht="11.25" customHeight="1">
      <c r="B312" s="214"/>
      <c r="C312" s="666">
        <v>42138</v>
      </c>
      <c r="D312" s="667">
        <v>64.125048999999379</v>
      </c>
      <c r="E312" s="668">
        <v>84.812330018610425</v>
      </c>
      <c r="F312" s="668">
        <f t="shared" si="49"/>
        <v>64.125048999999379</v>
      </c>
      <c r="G312" s="668"/>
      <c r="H312" s="439"/>
      <c r="I312" s="439"/>
      <c r="J312" s="439"/>
    </row>
    <row r="313" spans="2:10" s="25" customFormat="1" ht="11.25" customHeight="1">
      <c r="B313" s="214"/>
      <c r="C313" s="666">
        <v>42139</v>
      </c>
      <c r="D313" s="667">
        <v>52.985829000000138</v>
      </c>
      <c r="E313" s="668">
        <v>84.812330018610425</v>
      </c>
      <c r="F313" s="668">
        <f t="shared" si="49"/>
        <v>52.985829000000138</v>
      </c>
      <c r="G313" s="668"/>
      <c r="H313" s="439"/>
      <c r="I313" s="439"/>
      <c r="J313" s="439"/>
    </row>
    <row r="314" spans="2:10" s="25" customFormat="1" ht="11.25" customHeight="1">
      <c r="B314" s="214"/>
      <c r="C314" s="666">
        <v>42140</v>
      </c>
      <c r="D314" s="667">
        <v>41.472097000000502</v>
      </c>
      <c r="E314" s="668">
        <v>84.812330018610425</v>
      </c>
      <c r="F314" s="668">
        <f t="shared" si="49"/>
        <v>41.472097000000502</v>
      </c>
      <c r="G314" s="668"/>
      <c r="H314" s="439"/>
      <c r="I314" s="439"/>
      <c r="J314" s="439"/>
    </row>
    <row r="315" spans="2:10" s="25" customFormat="1" ht="11.25" customHeight="1">
      <c r="B315" s="214"/>
      <c r="C315" s="666">
        <v>42141</v>
      </c>
      <c r="D315" s="667">
        <v>47.145829999998554</v>
      </c>
      <c r="E315" s="668">
        <v>84.812330018610425</v>
      </c>
      <c r="F315" s="668">
        <f t="shared" si="49"/>
        <v>47.145829999998554</v>
      </c>
      <c r="G315" s="668"/>
      <c r="H315" s="439"/>
      <c r="I315" s="439"/>
      <c r="J315" s="439"/>
    </row>
    <row r="316" spans="2:10" s="25" customFormat="1" ht="11.25" customHeight="1">
      <c r="B316" s="214"/>
      <c r="C316" s="666">
        <v>42142</v>
      </c>
      <c r="D316" s="667">
        <v>40.789238000000566</v>
      </c>
      <c r="E316" s="668">
        <v>84.812330018610425</v>
      </c>
      <c r="F316" s="668">
        <f t="shared" si="49"/>
        <v>40.789238000000566</v>
      </c>
      <c r="G316" s="668"/>
      <c r="H316" s="439"/>
      <c r="I316" s="439"/>
      <c r="J316" s="439"/>
    </row>
    <row r="317" spans="2:10" s="25" customFormat="1" ht="11.25" customHeight="1">
      <c r="B317" s="214"/>
      <c r="C317" s="666">
        <v>42143</v>
      </c>
      <c r="D317" s="667">
        <v>38.473637999999866</v>
      </c>
      <c r="E317" s="668">
        <v>84.812330018610425</v>
      </c>
      <c r="F317" s="668">
        <f t="shared" si="49"/>
        <v>38.473637999999866</v>
      </c>
      <c r="G317" s="668"/>
      <c r="H317" s="439"/>
      <c r="I317" s="439"/>
      <c r="J317" s="439"/>
    </row>
    <row r="318" spans="2:10" s="25" customFormat="1" ht="11.25" customHeight="1">
      <c r="B318" s="214"/>
      <c r="C318" s="666">
        <v>42144</v>
      </c>
      <c r="D318" s="667">
        <v>55.275014000000489</v>
      </c>
      <c r="E318" s="668">
        <v>84.812330018610425</v>
      </c>
      <c r="F318" s="668">
        <f t="shared" si="49"/>
        <v>55.275014000000489</v>
      </c>
      <c r="G318" s="668"/>
      <c r="H318" s="439"/>
      <c r="I318" s="439"/>
      <c r="J318" s="439"/>
    </row>
    <row r="319" spans="2:10" s="25" customFormat="1" ht="11.25" customHeight="1">
      <c r="B319" s="214"/>
      <c r="C319" s="666">
        <v>42145</v>
      </c>
      <c r="D319" s="667">
        <v>38.448659999999151</v>
      </c>
      <c r="E319" s="668">
        <v>84.812330018610425</v>
      </c>
      <c r="F319" s="668">
        <f t="shared" si="49"/>
        <v>38.448659999999151</v>
      </c>
      <c r="G319" s="668"/>
      <c r="H319" s="439"/>
      <c r="I319" s="439"/>
      <c r="J319" s="439"/>
    </row>
    <row r="320" spans="2:10" s="25" customFormat="1" ht="11.25" customHeight="1">
      <c r="B320" s="214"/>
      <c r="C320" s="666">
        <v>42146</v>
      </c>
      <c r="D320" s="667">
        <v>39.043960999999591</v>
      </c>
      <c r="E320" s="668">
        <v>84.812330018610425</v>
      </c>
      <c r="F320" s="668">
        <f t="shared" si="49"/>
        <v>39.043960999999591</v>
      </c>
      <c r="G320" s="668"/>
      <c r="H320" s="439"/>
      <c r="I320" s="439"/>
      <c r="J320" s="439"/>
    </row>
    <row r="321" spans="2:10" s="25" customFormat="1" ht="11.25" customHeight="1">
      <c r="B321" s="214"/>
      <c r="C321" s="666">
        <v>42147</v>
      </c>
      <c r="D321" s="667">
        <v>30.005471000001272</v>
      </c>
      <c r="E321" s="668">
        <v>84.812330018610425</v>
      </c>
      <c r="F321" s="668">
        <f t="shared" si="49"/>
        <v>30.005471000001272</v>
      </c>
      <c r="G321" s="668"/>
      <c r="H321" s="439"/>
      <c r="I321" s="439"/>
      <c r="J321" s="439"/>
    </row>
    <row r="322" spans="2:10" s="25" customFormat="1" ht="11.25" customHeight="1">
      <c r="B322" s="214"/>
      <c r="C322" s="666">
        <v>42148</v>
      </c>
      <c r="D322" s="667">
        <v>32.790682999998765</v>
      </c>
      <c r="E322" s="668">
        <v>84.812330018610425</v>
      </c>
      <c r="F322" s="668">
        <f t="shared" si="49"/>
        <v>32.790682999998765</v>
      </c>
      <c r="G322" s="668"/>
      <c r="H322" s="439"/>
      <c r="I322" s="439"/>
      <c r="J322" s="439"/>
    </row>
    <row r="323" spans="2:10" s="25" customFormat="1" ht="11.25" customHeight="1">
      <c r="B323" s="214"/>
      <c r="C323" s="666">
        <v>42149</v>
      </c>
      <c r="D323" s="667">
        <v>33.963893000000304</v>
      </c>
      <c r="E323" s="668">
        <v>84.812330018610425</v>
      </c>
      <c r="F323" s="668">
        <f t="shared" si="49"/>
        <v>33.963893000000304</v>
      </c>
      <c r="G323" s="668"/>
      <c r="H323" s="439"/>
      <c r="I323" s="439"/>
      <c r="J323" s="439"/>
    </row>
    <row r="324" spans="2:10" s="25" customFormat="1" ht="11.25" customHeight="1">
      <c r="B324" s="214"/>
      <c r="C324" s="666">
        <v>42150</v>
      </c>
      <c r="D324" s="667">
        <v>33.580684999999924</v>
      </c>
      <c r="E324" s="668">
        <v>84.812330018610425</v>
      </c>
      <c r="F324" s="668">
        <f t="shared" si="49"/>
        <v>33.580684999999924</v>
      </c>
      <c r="G324" s="668"/>
      <c r="H324" s="439"/>
      <c r="I324" s="439"/>
      <c r="J324" s="439"/>
    </row>
    <row r="325" spans="2:10" s="25" customFormat="1" ht="11.25" customHeight="1">
      <c r="B325" s="214"/>
      <c r="C325" s="666">
        <v>42151</v>
      </c>
      <c r="D325" s="667">
        <v>29.969500000001307</v>
      </c>
      <c r="E325" s="668">
        <v>84.812330018610425</v>
      </c>
      <c r="F325" s="668">
        <f t="shared" si="49"/>
        <v>29.969500000001307</v>
      </c>
      <c r="G325" s="668"/>
      <c r="H325" s="439"/>
      <c r="I325" s="439"/>
      <c r="J325" s="439"/>
    </row>
    <row r="326" spans="2:10" s="25" customFormat="1" ht="11.25" customHeight="1">
      <c r="B326" s="214"/>
      <c r="C326" s="666">
        <v>42152</v>
      </c>
      <c r="D326" s="667">
        <v>33.279520999998702</v>
      </c>
      <c r="E326" s="668">
        <v>84.812330018610425</v>
      </c>
      <c r="F326" s="668">
        <f t="shared" si="49"/>
        <v>33.279520999998702</v>
      </c>
      <c r="G326" s="668"/>
      <c r="H326" s="439"/>
      <c r="I326" s="439"/>
      <c r="J326" s="439"/>
    </row>
    <row r="327" spans="2:10" s="25" customFormat="1" ht="11.25" customHeight="1">
      <c r="B327" s="214"/>
      <c r="C327" s="666">
        <v>42153</v>
      </c>
      <c r="D327" s="667">
        <v>44.017180000001353</v>
      </c>
      <c r="E327" s="668">
        <v>84.812330018610425</v>
      </c>
      <c r="F327" s="668">
        <f t="shared" si="49"/>
        <v>44.017180000001353</v>
      </c>
      <c r="G327" s="668"/>
      <c r="H327" s="439"/>
      <c r="I327" s="439"/>
      <c r="J327" s="439"/>
    </row>
    <row r="328" spans="2:10" s="25" customFormat="1" ht="11.25" customHeight="1">
      <c r="B328" s="214"/>
      <c r="C328" s="666">
        <v>42154</v>
      </c>
      <c r="D328" s="667">
        <v>20.550800999998966</v>
      </c>
      <c r="E328" s="668">
        <v>84.812330018610425</v>
      </c>
      <c r="F328" s="668">
        <f t="shared" si="49"/>
        <v>20.550800999998966</v>
      </c>
      <c r="G328" s="668"/>
      <c r="H328" s="439"/>
      <c r="I328" s="439"/>
      <c r="J328" s="439"/>
    </row>
    <row r="329" spans="2:10" s="25" customFormat="1" ht="11.25" customHeight="1">
      <c r="B329" s="214"/>
      <c r="C329" s="666">
        <v>42155</v>
      </c>
      <c r="D329" s="667">
        <v>31.387834999999601</v>
      </c>
      <c r="E329" s="668">
        <v>84.812330018610425</v>
      </c>
      <c r="F329" s="668">
        <f t="shared" si="49"/>
        <v>31.387834999999601</v>
      </c>
      <c r="G329" s="668"/>
      <c r="H329" s="439"/>
      <c r="I329" s="439"/>
      <c r="J329" s="439"/>
    </row>
    <row r="330" spans="2:10" s="25" customFormat="1" ht="11.25" customHeight="1">
      <c r="B330" s="214"/>
      <c r="C330" s="666">
        <v>42156</v>
      </c>
      <c r="D330" s="667">
        <v>42.914434333286295</v>
      </c>
      <c r="E330" s="668">
        <v>53.339194217948709</v>
      </c>
      <c r="F330" s="668">
        <f t="shared" si="49"/>
        <v>42.914434333286295</v>
      </c>
      <c r="G330" s="668"/>
      <c r="H330" s="439"/>
      <c r="I330" s="439"/>
      <c r="J330" s="439"/>
    </row>
    <row r="331" spans="2:10" s="25" customFormat="1" ht="11.25" customHeight="1">
      <c r="B331" s="214"/>
      <c r="C331" s="666">
        <v>42157</v>
      </c>
      <c r="D331" s="667">
        <v>18.526488302417931</v>
      </c>
      <c r="E331" s="668">
        <v>53.339194217948709</v>
      </c>
      <c r="F331" s="668">
        <f t="shared" si="49"/>
        <v>18.526488302417931</v>
      </c>
      <c r="G331" s="668"/>
      <c r="H331" s="439"/>
      <c r="I331" s="439"/>
      <c r="J331" s="439"/>
    </row>
    <row r="332" spans="2:10" s="25" customFormat="1" ht="11.25" customHeight="1">
      <c r="B332" s="214"/>
      <c r="C332" s="666">
        <v>42158</v>
      </c>
      <c r="D332" s="667">
        <v>35.445484405065798</v>
      </c>
      <c r="E332" s="668">
        <v>53.339194217948709</v>
      </c>
      <c r="F332" s="668">
        <f t="shared" si="49"/>
        <v>35.445484405065798</v>
      </c>
      <c r="G332" s="668"/>
      <c r="H332" s="439"/>
      <c r="I332" s="439"/>
      <c r="J332" s="439"/>
    </row>
    <row r="333" spans="2:10" s="25" customFormat="1" ht="11.25" customHeight="1">
      <c r="B333" s="214"/>
      <c r="C333" s="666">
        <v>42159</v>
      </c>
      <c r="D333" s="667">
        <v>34.83350232901001</v>
      </c>
      <c r="E333" s="668">
        <v>53.339194217948709</v>
      </c>
      <c r="F333" s="668">
        <f t="shared" si="49"/>
        <v>34.83350232901001</v>
      </c>
      <c r="G333" s="668"/>
      <c r="H333" s="439"/>
      <c r="I333" s="439"/>
      <c r="J333" s="439"/>
    </row>
    <row r="334" spans="2:10" s="25" customFormat="1" ht="11.25" customHeight="1">
      <c r="B334" s="214"/>
      <c r="C334" s="666">
        <v>42160</v>
      </c>
      <c r="D334" s="667">
        <v>34.236333254794893</v>
      </c>
      <c r="E334" s="668">
        <v>53.339194217948709</v>
      </c>
      <c r="F334" s="668">
        <f t="shared" si="49"/>
        <v>34.236333254794893</v>
      </c>
      <c r="G334" s="668"/>
      <c r="H334" s="439"/>
      <c r="I334" s="439"/>
      <c r="J334" s="439"/>
    </row>
    <row r="335" spans="2:10" s="25" customFormat="1" ht="11.25" customHeight="1">
      <c r="B335" s="214"/>
      <c r="C335" s="666">
        <v>42161</v>
      </c>
      <c r="D335" s="667">
        <v>31.321634892563704</v>
      </c>
      <c r="E335" s="668">
        <v>53.339194217948709</v>
      </c>
      <c r="F335" s="668">
        <f t="shared" si="49"/>
        <v>31.321634892563704</v>
      </c>
      <c r="G335" s="668"/>
      <c r="H335" s="439"/>
      <c r="I335" s="439"/>
      <c r="J335" s="439"/>
    </row>
    <row r="336" spans="2:10" s="25" customFormat="1" ht="11.25" customHeight="1">
      <c r="B336" s="214"/>
      <c r="C336" s="666">
        <v>42162</v>
      </c>
      <c r="D336" s="667">
        <v>18.095506248859291</v>
      </c>
      <c r="E336" s="668">
        <v>53.339194217948709</v>
      </c>
      <c r="F336" s="668">
        <f t="shared" si="49"/>
        <v>18.095506248859291</v>
      </c>
      <c r="G336" s="668"/>
      <c r="H336" s="439"/>
      <c r="I336" s="439"/>
      <c r="J336" s="439"/>
    </row>
    <row r="337" spans="2:10" s="25" customFormat="1" ht="11.25" customHeight="1">
      <c r="B337" s="214"/>
      <c r="C337" s="666">
        <v>42163</v>
      </c>
      <c r="D337" s="667">
        <v>26.036132235696723</v>
      </c>
      <c r="E337" s="668">
        <v>53.339194217948709</v>
      </c>
      <c r="F337" s="668">
        <f t="shared" si="49"/>
        <v>26.036132235696723</v>
      </c>
      <c r="G337" s="668"/>
      <c r="H337" s="439"/>
      <c r="I337" s="439"/>
      <c r="J337" s="439"/>
    </row>
    <row r="338" spans="2:10" s="25" customFormat="1" ht="11.25" customHeight="1">
      <c r="B338" s="214"/>
      <c r="C338" s="666">
        <v>42164</v>
      </c>
      <c r="D338" s="667">
        <v>26.963333350926483</v>
      </c>
      <c r="E338" s="668">
        <v>53.339194217948709</v>
      </c>
      <c r="F338" s="668">
        <f t="shared" si="49"/>
        <v>26.963333350926483</v>
      </c>
      <c r="G338" s="668"/>
      <c r="H338" s="439"/>
      <c r="I338" s="439"/>
      <c r="J338" s="439"/>
    </row>
    <row r="339" spans="2:10" s="25" customFormat="1" ht="11.25" customHeight="1">
      <c r="B339" s="214"/>
      <c r="C339" s="666">
        <v>42165</v>
      </c>
      <c r="D339" s="667">
        <v>42.07082422844308</v>
      </c>
      <c r="E339" s="668">
        <v>53.339194217948709</v>
      </c>
      <c r="F339" s="668">
        <f t="shared" si="49"/>
        <v>42.07082422844308</v>
      </c>
      <c r="G339" s="668"/>
      <c r="H339" s="439"/>
      <c r="I339" s="439"/>
      <c r="J339" s="439"/>
    </row>
    <row r="340" spans="2:10" s="25" customFormat="1" ht="11.25" customHeight="1">
      <c r="B340" s="214"/>
      <c r="C340" s="666">
        <v>42166</v>
      </c>
      <c r="D340" s="667">
        <v>51.195241362401063</v>
      </c>
      <c r="E340" s="668">
        <v>53.339194217948709</v>
      </c>
      <c r="F340" s="668">
        <f t="shared" si="49"/>
        <v>51.195241362401063</v>
      </c>
      <c r="G340" s="668"/>
      <c r="H340" s="439"/>
      <c r="I340" s="439"/>
      <c r="J340" s="439"/>
    </row>
    <row r="341" spans="2:10" s="25" customFormat="1" ht="11.25" customHeight="1">
      <c r="B341" s="214"/>
      <c r="C341" s="666">
        <v>42167</v>
      </c>
      <c r="D341" s="667">
        <v>66.952221320631736</v>
      </c>
      <c r="E341" s="668">
        <v>53.339194217948709</v>
      </c>
      <c r="F341" s="668">
        <f t="shared" si="49"/>
        <v>53.339194217948709</v>
      </c>
      <c r="G341" s="668"/>
      <c r="H341" s="439"/>
      <c r="I341" s="439"/>
      <c r="J341" s="439"/>
    </row>
    <row r="342" spans="2:10" s="25" customFormat="1" ht="11.25" customHeight="1">
      <c r="B342" s="214"/>
      <c r="C342" s="666">
        <v>42168</v>
      </c>
      <c r="D342" s="667">
        <v>52.476729921661502</v>
      </c>
      <c r="E342" s="668">
        <v>53.339194217948709</v>
      </c>
      <c r="F342" s="668">
        <f t="shared" si="49"/>
        <v>52.476729921661502</v>
      </c>
      <c r="G342" s="668"/>
      <c r="H342" s="439"/>
      <c r="I342" s="439"/>
      <c r="J342" s="439"/>
    </row>
    <row r="343" spans="2:10" s="25" customFormat="1" ht="11.25" customHeight="1">
      <c r="B343" s="214"/>
      <c r="C343" s="666">
        <v>42169</v>
      </c>
      <c r="D343" s="667">
        <v>59.04279133767141</v>
      </c>
      <c r="E343" s="668">
        <v>53.339194217948709</v>
      </c>
      <c r="F343" s="668">
        <f t="shared" si="49"/>
        <v>53.339194217948709</v>
      </c>
      <c r="G343" s="668"/>
      <c r="H343" s="439"/>
      <c r="I343" s="439"/>
      <c r="J343" s="439"/>
    </row>
    <row r="344" spans="2:10" s="25" customFormat="1" ht="11.25" customHeight="1">
      <c r="B344" s="214"/>
      <c r="C344" s="666">
        <v>42170</v>
      </c>
      <c r="D344" s="667">
        <v>60.260941489059135</v>
      </c>
      <c r="E344" s="668">
        <v>53.339194217948709</v>
      </c>
      <c r="F344" s="668">
        <f t="shared" si="49"/>
        <v>53.339194217948709</v>
      </c>
      <c r="G344" s="668"/>
      <c r="H344" s="439"/>
      <c r="I344" s="439"/>
      <c r="J344" s="439"/>
    </row>
    <row r="345" spans="2:10" s="25" customFormat="1" ht="11.25" customHeight="1">
      <c r="B345" s="214"/>
      <c r="C345" s="666">
        <v>42171</v>
      </c>
      <c r="D345" s="667">
        <v>44.608393543804716</v>
      </c>
      <c r="E345" s="668">
        <v>53.339194217948709</v>
      </c>
      <c r="F345" s="668">
        <f t="shared" si="49"/>
        <v>44.608393543804716</v>
      </c>
      <c r="G345" s="668"/>
      <c r="H345" s="439"/>
      <c r="I345" s="439"/>
      <c r="J345" s="439"/>
    </row>
    <row r="346" spans="2:10" s="25" customFormat="1" ht="11.25" customHeight="1">
      <c r="B346" s="214"/>
      <c r="C346" s="666">
        <v>42172</v>
      </c>
      <c r="D346" s="667">
        <v>63.750332722712322</v>
      </c>
      <c r="E346" s="668">
        <v>53.339194217948709</v>
      </c>
      <c r="F346" s="668">
        <f t="shared" si="49"/>
        <v>53.339194217948709</v>
      </c>
      <c r="G346" s="668"/>
      <c r="H346" s="439"/>
      <c r="I346" s="439"/>
      <c r="J346" s="439"/>
    </row>
    <row r="347" spans="2:10" s="25" customFormat="1" ht="11.25" customHeight="1">
      <c r="B347" s="214"/>
      <c r="C347" s="666">
        <v>42173</v>
      </c>
      <c r="D347" s="667">
        <v>48.569875336126245</v>
      </c>
      <c r="E347" s="668">
        <v>53.339194217948709</v>
      </c>
      <c r="F347" s="668">
        <f t="shared" si="49"/>
        <v>48.569875336126245</v>
      </c>
      <c r="G347" s="668"/>
      <c r="H347" s="439"/>
      <c r="I347" s="439"/>
      <c r="J347" s="439"/>
    </row>
    <row r="348" spans="2:10" s="25" customFormat="1" ht="11.25" customHeight="1">
      <c r="B348" s="214"/>
      <c r="C348" s="666">
        <v>42174</v>
      </c>
      <c r="D348" s="667">
        <v>40.885260081105713</v>
      </c>
      <c r="E348" s="668">
        <v>53.339194217948709</v>
      </c>
      <c r="F348" s="668">
        <f t="shared" si="49"/>
        <v>40.885260081105713</v>
      </c>
      <c r="G348" s="668"/>
      <c r="H348" s="439"/>
      <c r="I348" s="439"/>
      <c r="J348" s="439"/>
    </row>
    <row r="349" spans="2:10" s="25" customFormat="1" ht="11.25" customHeight="1">
      <c r="B349" s="214"/>
      <c r="C349" s="666">
        <v>42175</v>
      </c>
      <c r="D349" s="667">
        <v>35.844048454596326</v>
      </c>
      <c r="E349" s="668">
        <v>53.339194217948709</v>
      </c>
      <c r="F349" s="668">
        <f t="shared" si="49"/>
        <v>35.844048454596326</v>
      </c>
      <c r="G349" s="668"/>
      <c r="H349" s="439"/>
      <c r="I349" s="439"/>
      <c r="J349" s="439"/>
    </row>
    <row r="350" spans="2:10" s="25" customFormat="1" ht="11.25" customHeight="1">
      <c r="B350" s="214"/>
      <c r="C350" s="666">
        <v>42176</v>
      </c>
      <c r="D350" s="667">
        <v>32.769644072518687</v>
      </c>
      <c r="E350" s="668">
        <v>53.339194217948709</v>
      </c>
      <c r="F350" s="668">
        <f t="shared" si="49"/>
        <v>32.769644072518687</v>
      </c>
      <c r="G350" s="668"/>
      <c r="H350" s="439"/>
      <c r="I350" s="439"/>
      <c r="J350" s="439"/>
    </row>
    <row r="351" spans="2:10" s="25" customFormat="1" ht="11.25" customHeight="1">
      <c r="B351" s="214"/>
      <c r="C351" s="666">
        <v>42177</v>
      </c>
      <c r="D351" s="667">
        <v>27.498551417442901</v>
      </c>
      <c r="E351" s="668">
        <v>53.339194217948709</v>
      </c>
      <c r="F351" s="668">
        <f t="shared" si="49"/>
        <v>27.498551417442901</v>
      </c>
      <c r="G351" s="668"/>
      <c r="H351" s="439"/>
      <c r="I351" s="439"/>
      <c r="J351" s="439"/>
    </row>
    <row r="352" spans="2:10" s="25" customFormat="1" ht="11.25" customHeight="1">
      <c r="B352" s="214"/>
      <c r="C352" s="666">
        <v>42178</v>
      </c>
      <c r="D352" s="667">
        <v>24.529641048475504</v>
      </c>
      <c r="E352" s="668">
        <v>53.339194217948709</v>
      </c>
      <c r="F352" s="668">
        <f t="shared" si="49"/>
        <v>24.529641048475504</v>
      </c>
      <c r="G352" s="668"/>
      <c r="H352" s="439"/>
      <c r="I352" s="439"/>
      <c r="J352" s="439"/>
    </row>
    <row r="353" spans="2:10" s="25" customFormat="1" ht="11.25" customHeight="1">
      <c r="B353" s="214"/>
      <c r="C353" s="666">
        <v>42179</v>
      </c>
      <c r="D353" s="667">
        <v>31.485267912899943</v>
      </c>
      <c r="E353" s="668">
        <v>53.339194217948709</v>
      </c>
      <c r="F353" s="668">
        <f t="shared" si="49"/>
        <v>31.485267912899943</v>
      </c>
      <c r="G353" s="668"/>
      <c r="H353" s="439"/>
      <c r="I353" s="439"/>
      <c r="J353" s="439"/>
    </row>
    <row r="354" spans="2:10" s="25" customFormat="1" ht="11.25" customHeight="1">
      <c r="B354" s="214"/>
      <c r="C354" s="666">
        <v>42180</v>
      </c>
      <c r="D354" s="667">
        <v>30.604097803390811</v>
      </c>
      <c r="E354" s="668">
        <v>53.339194217948709</v>
      </c>
      <c r="F354" s="668">
        <f t="shared" si="49"/>
        <v>30.604097803390811</v>
      </c>
      <c r="G354" s="668"/>
      <c r="H354" s="439"/>
      <c r="I354" s="439"/>
      <c r="J354" s="439"/>
    </row>
    <row r="355" spans="2:10" s="25" customFormat="1" ht="11.25" customHeight="1">
      <c r="B355" s="214"/>
      <c r="C355" s="666">
        <v>42181</v>
      </c>
      <c r="D355" s="667">
        <v>28.813422580851356</v>
      </c>
      <c r="E355" s="668">
        <v>53.339194217948709</v>
      </c>
      <c r="F355" s="668">
        <f t="shared" si="49"/>
        <v>28.813422580851356</v>
      </c>
      <c r="G355" s="668"/>
      <c r="H355" s="439"/>
      <c r="I355" s="439"/>
      <c r="J355" s="439"/>
    </row>
    <row r="356" spans="2:10" s="25" customFormat="1" ht="11.25" customHeight="1">
      <c r="B356" s="214"/>
      <c r="C356" s="666">
        <v>42182</v>
      </c>
      <c r="D356" s="667">
        <v>21.573224681058246</v>
      </c>
      <c r="E356" s="668">
        <v>53.339194217948709</v>
      </c>
      <c r="F356" s="668">
        <f t="shared" si="49"/>
        <v>21.573224681058246</v>
      </c>
      <c r="G356" s="668"/>
      <c r="H356" s="439"/>
      <c r="I356" s="439"/>
      <c r="J356" s="439"/>
    </row>
    <row r="357" spans="2:10" s="25" customFormat="1" ht="11.25" customHeight="1">
      <c r="B357" s="214"/>
      <c r="C357" s="666">
        <v>42183</v>
      </c>
      <c r="D357" s="667">
        <v>24.327821023392449</v>
      </c>
      <c r="E357" s="668">
        <v>53.339194217948709</v>
      </c>
      <c r="F357" s="668">
        <f t="shared" si="49"/>
        <v>24.327821023392449</v>
      </c>
      <c r="G357" s="668"/>
      <c r="H357" s="439"/>
      <c r="I357" s="439"/>
      <c r="J357" s="439"/>
    </row>
    <row r="358" spans="2:10" s="25" customFormat="1" ht="11.25" customHeight="1">
      <c r="B358" s="214"/>
      <c r="C358" s="666">
        <v>42184</v>
      </c>
      <c r="D358" s="667">
        <v>25.322173146969284</v>
      </c>
      <c r="E358" s="668">
        <v>53.339194217948709</v>
      </c>
      <c r="F358" s="668">
        <f t="shared" si="49"/>
        <v>25.322173146969284</v>
      </c>
      <c r="G358" s="668"/>
      <c r="H358" s="439"/>
      <c r="I358" s="439"/>
      <c r="J358" s="439"/>
    </row>
    <row r="359" spans="2:10" s="25" customFormat="1" ht="11.25" customHeight="1">
      <c r="B359" s="214"/>
      <c r="C359" s="666">
        <v>42185</v>
      </c>
      <c r="D359" s="667">
        <v>17.397935162166473</v>
      </c>
      <c r="E359" s="668">
        <v>53.339194217948709</v>
      </c>
      <c r="F359" s="668">
        <f t="shared" si="49"/>
        <v>17.397935162166473</v>
      </c>
      <c r="G359" s="668"/>
      <c r="H359" s="439"/>
      <c r="I359" s="439"/>
      <c r="J359" s="439"/>
    </row>
    <row r="360" spans="2:10" s="25" customFormat="1" ht="11.25" customHeight="1">
      <c r="B360" s="214"/>
      <c r="C360" s="666">
        <v>42186</v>
      </c>
      <c r="D360" s="667">
        <v>18.245028353797959</v>
      </c>
      <c r="E360" s="668">
        <v>20.116998325062042</v>
      </c>
      <c r="F360" s="668">
        <f t="shared" si="49"/>
        <v>18.245028353797959</v>
      </c>
      <c r="G360" s="668"/>
      <c r="H360" s="439"/>
      <c r="I360" s="439"/>
      <c r="J360" s="439"/>
    </row>
    <row r="361" spans="2:10" s="25" customFormat="1" ht="11.25" customHeight="1">
      <c r="B361" s="214"/>
      <c r="C361" s="666">
        <v>42187</v>
      </c>
      <c r="D361" s="667">
        <v>16.344450087828225</v>
      </c>
      <c r="E361" s="668">
        <v>20.116998325062042</v>
      </c>
      <c r="F361" s="668">
        <f t="shared" si="49"/>
        <v>16.344450087828225</v>
      </c>
      <c r="G361" s="668"/>
      <c r="H361" s="439"/>
      <c r="I361" s="439"/>
      <c r="J361" s="439"/>
    </row>
    <row r="362" spans="2:10" s="25" customFormat="1" ht="11.25" customHeight="1">
      <c r="B362" s="214"/>
      <c r="C362" s="666">
        <v>42188</v>
      </c>
      <c r="D362" s="667">
        <v>11.45557754828374</v>
      </c>
      <c r="E362" s="668">
        <v>20.116998325062042</v>
      </c>
      <c r="F362" s="668">
        <f t="shared" si="49"/>
        <v>11.45557754828374</v>
      </c>
      <c r="G362" s="668"/>
      <c r="H362" s="439"/>
      <c r="I362" s="439"/>
      <c r="J362" s="439"/>
    </row>
    <row r="363" spans="2:10" s="25" customFormat="1" ht="11.25" customHeight="1">
      <c r="B363" s="214"/>
      <c r="C363" s="666">
        <v>42189</v>
      </c>
      <c r="D363" s="667">
        <v>8.572323178876136</v>
      </c>
      <c r="E363" s="668">
        <v>20.116998325062042</v>
      </c>
      <c r="F363" s="668">
        <f t="shared" si="49"/>
        <v>8.572323178876136</v>
      </c>
      <c r="G363" s="668"/>
      <c r="H363" s="439"/>
      <c r="I363" s="439"/>
      <c r="J363" s="439"/>
    </row>
    <row r="364" spans="2:10" s="25" customFormat="1" ht="11.25" customHeight="1">
      <c r="B364" s="214"/>
      <c r="C364" s="666">
        <v>42190</v>
      </c>
      <c r="D364" s="667">
        <v>15.771213610829861</v>
      </c>
      <c r="E364" s="668">
        <v>20.116998325062042</v>
      </c>
      <c r="F364" s="668">
        <f t="shared" si="49"/>
        <v>15.771213610829861</v>
      </c>
      <c r="G364" s="668"/>
      <c r="H364" s="439"/>
      <c r="I364" s="439"/>
      <c r="J364" s="439"/>
    </row>
    <row r="365" spans="2:10" s="25" customFormat="1" ht="11.25" customHeight="1">
      <c r="B365" s="214"/>
      <c r="C365" s="666">
        <v>42191</v>
      </c>
      <c r="D365" s="667">
        <v>0.39009364409042868</v>
      </c>
      <c r="E365" s="668">
        <v>20.116998325062042</v>
      </c>
      <c r="F365" s="668">
        <f t="shared" si="49"/>
        <v>0.39009364409042868</v>
      </c>
      <c r="G365" s="668"/>
      <c r="H365" s="439"/>
      <c r="I365" s="439"/>
      <c r="J365" s="439"/>
    </row>
    <row r="366" spans="2:10" s="25" customFormat="1" ht="11.25" customHeight="1">
      <c r="B366" s="214"/>
      <c r="C366" s="666">
        <v>42192</v>
      </c>
      <c r="D366" s="667">
        <v>14.212177033249141</v>
      </c>
      <c r="E366" s="668">
        <v>20.116998325062042</v>
      </c>
      <c r="F366" s="668">
        <f t="shared" si="49"/>
        <v>14.212177033249141</v>
      </c>
      <c r="G366" s="668"/>
      <c r="H366" s="439"/>
      <c r="I366" s="439"/>
      <c r="J366" s="439"/>
    </row>
    <row r="367" spans="2:10" s="25" customFormat="1" ht="11.25" customHeight="1">
      <c r="B367" s="214"/>
      <c r="C367" s="666">
        <v>42193</v>
      </c>
      <c r="D367" s="667">
        <v>9.7286031239213493</v>
      </c>
      <c r="E367" s="668">
        <v>20.116998325062042</v>
      </c>
      <c r="F367" s="668">
        <f t="shared" si="49"/>
        <v>9.7286031239213493</v>
      </c>
      <c r="G367" s="668"/>
      <c r="H367" s="439"/>
      <c r="I367" s="439"/>
      <c r="J367" s="439"/>
    </row>
    <row r="368" spans="2:10" s="25" customFormat="1" ht="11.25" customHeight="1">
      <c r="B368" s="214"/>
      <c r="C368" s="666">
        <v>42194</v>
      </c>
      <c r="D368" s="667">
        <v>2.1167510687414044</v>
      </c>
      <c r="E368" s="668">
        <v>20.116998325062042</v>
      </c>
      <c r="F368" s="668">
        <f t="shared" si="49"/>
        <v>2.1167510687414044</v>
      </c>
      <c r="G368" s="668"/>
      <c r="H368" s="439"/>
      <c r="I368" s="439"/>
      <c r="J368" s="439"/>
    </row>
    <row r="369" spans="2:10" s="25" customFormat="1" ht="11.25" customHeight="1">
      <c r="B369" s="214"/>
      <c r="C369" s="666">
        <v>42195</v>
      </c>
      <c r="D369" s="667">
        <v>8.5161312301442234</v>
      </c>
      <c r="E369" s="668">
        <v>20.116998325062042</v>
      </c>
      <c r="F369" s="668">
        <f t="shared" si="49"/>
        <v>8.5161312301442234</v>
      </c>
      <c r="G369" s="668"/>
      <c r="H369" s="439"/>
      <c r="I369" s="439"/>
      <c r="J369" s="439"/>
    </row>
    <row r="370" spans="2:10" s="25" customFormat="1" ht="11.25" customHeight="1">
      <c r="B370" s="214"/>
      <c r="C370" s="666">
        <v>42196</v>
      </c>
      <c r="D370" s="667">
        <v>7.0873135337538944</v>
      </c>
      <c r="E370" s="668">
        <v>20.116998325062042</v>
      </c>
      <c r="F370" s="668">
        <f t="shared" si="49"/>
        <v>7.0873135337538944</v>
      </c>
      <c r="G370" s="668"/>
      <c r="H370" s="439"/>
      <c r="I370" s="439"/>
      <c r="J370" s="439"/>
    </row>
    <row r="371" spans="2:10" s="25" customFormat="1" ht="11.25" customHeight="1">
      <c r="B371" s="214"/>
      <c r="C371" s="666">
        <v>42197</v>
      </c>
      <c r="D371" s="667">
        <v>15.788024595493138</v>
      </c>
      <c r="E371" s="668">
        <v>20.116998325062042</v>
      </c>
      <c r="F371" s="668">
        <f t="shared" si="49"/>
        <v>15.788024595493138</v>
      </c>
      <c r="G371" s="668"/>
      <c r="H371" s="439"/>
      <c r="I371" s="439"/>
      <c r="J371" s="439"/>
    </row>
    <row r="372" spans="2:10" s="25" customFormat="1" ht="11.25" customHeight="1">
      <c r="B372" s="214"/>
      <c r="C372" s="666">
        <v>42198</v>
      </c>
      <c r="D372" s="667">
        <v>-0.40758762812974331</v>
      </c>
      <c r="E372" s="668">
        <v>20.116998325062042</v>
      </c>
      <c r="F372" s="668">
        <f t="shared" ref="F372:F435" si="50">IF($D372&gt;E372,E372,$D372)</f>
        <v>-0.40758762812974331</v>
      </c>
      <c r="G372" s="668"/>
      <c r="H372" s="439"/>
      <c r="I372" s="439"/>
      <c r="J372" s="439"/>
    </row>
    <row r="373" spans="2:10" s="25" customFormat="1" ht="11.25" customHeight="1">
      <c r="B373" s="214"/>
      <c r="C373" s="666">
        <v>42199</v>
      </c>
      <c r="D373" s="667">
        <v>8.9629608224699737</v>
      </c>
      <c r="E373" s="668">
        <v>20.116998325062042</v>
      </c>
      <c r="F373" s="668">
        <f t="shared" si="50"/>
        <v>8.9629608224699737</v>
      </c>
      <c r="G373" s="668"/>
      <c r="H373" s="439"/>
      <c r="I373" s="439"/>
      <c r="J373" s="439"/>
    </row>
    <row r="374" spans="2:10" s="25" customFormat="1" ht="11.25" customHeight="1">
      <c r="B374" s="214"/>
      <c r="C374" s="666">
        <v>42200</v>
      </c>
      <c r="D374" s="667">
        <v>1.8010923567387547</v>
      </c>
      <c r="E374" s="668">
        <v>20.116998325062042</v>
      </c>
      <c r="F374" s="668">
        <f t="shared" si="50"/>
        <v>1.8010923567387547</v>
      </c>
      <c r="G374" s="668"/>
      <c r="H374" s="439"/>
      <c r="I374" s="439"/>
      <c r="J374" s="439"/>
    </row>
    <row r="375" spans="2:10" s="25" customFormat="1" ht="11.25" customHeight="1">
      <c r="B375" s="214"/>
      <c r="C375" s="666">
        <v>42201</v>
      </c>
      <c r="D375" s="667">
        <v>0.13316087850911898</v>
      </c>
      <c r="E375" s="668">
        <v>20.116998325062042</v>
      </c>
      <c r="F375" s="668">
        <f t="shared" si="50"/>
        <v>0.13316087850911898</v>
      </c>
      <c r="G375" s="668"/>
      <c r="H375" s="439"/>
      <c r="I375" s="439"/>
      <c r="J375" s="439"/>
    </row>
    <row r="376" spans="2:10" s="25" customFormat="1" ht="11.25" customHeight="1">
      <c r="B376" s="214"/>
      <c r="C376" s="666">
        <v>42202</v>
      </c>
      <c r="D376" s="667">
        <v>7.3814012654362733</v>
      </c>
      <c r="E376" s="668">
        <v>20.116998325062042</v>
      </c>
      <c r="F376" s="668">
        <f t="shared" si="50"/>
        <v>7.3814012654362733</v>
      </c>
      <c r="G376" s="668"/>
      <c r="H376" s="439"/>
      <c r="I376" s="439"/>
      <c r="J376" s="439"/>
    </row>
    <row r="377" spans="2:10" s="25" customFormat="1" ht="11.25" customHeight="1">
      <c r="B377" s="214"/>
      <c r="C377" s="666">
        <v>42203</v>
      </c>
      <c r="D377" s="667">
        <v>1.5452695901443894</v>
      </c>
      <c r="E377" s="668">
        <v>20.116998325062042</v>
      </c>
      <c r="F377" s="668">
        <f t="shared" si="50"/>
        <v>1.5452695901443894</v>
      </c>
      <c r="G377" s="668"/>
      <c r="H377" s="439"/>
      <c r="I377" s="439"/>
      <c r="J377" s="439"/>
    </row>
    <row r="378" spans="2:10" s="25" customFormat="1" ht="11.25" customHeight="1">
      <c r="B378" s="214"/>
      <c r="C378" s="666">
        <v>42204</v>
      </c>
      <c r="D378" s="667">
        <v>13.829709382199315</v>
      </c>
      <c r="E378" s="668">
        <v>20.116998325062042</v>
      </c>
      <c r="F378" s="668">
        <f t="shared" si="50"/>
        <v>13.829709382199315</v>
      </c>
      <c r="G378" s="668"/>
      <c r="H378" s="439"/>
      <c r="I378" s="439"/>
      <c r="J378" s="439"/>
    </row>
    <row r="379" spans="2:10" s="25" customFormat="1" ht="11.25" customHeight="1">
      <c r="B379" s="214"/>
      <c r="C379" s="666">
        <v>42205</v>
      </c>
      <c r="D379" s="667">
        <v>21.369484503140217</v>
      </c>
      <c r="E379" s="668">
        <v>20.116998325062042</v>
      </c>
      <c r="F379" s="668">
        <f t="shared" si="50"/>
        <v>20.116998325062042</v>
      </c>
      <c r="G379" s="668"/>
      <c r="H379" s="439"/>
      <c r="I379" s="439"/>
      <c r="J379" s="439"/>
    </row>
    <row r="380" spans="2:10" s="25" customFormat="1" ht="11.25" customHeight="1">
      <c r="B380" s="214"/>
      <c r="C380" s="666">
        <v>42206</v>
      </c>
      <c r="D380" s="667">
        <v>0.74066532424010745</v>
      </c>
      <c r="E380" s="668">
        <v>20.116998325062042</v>
      </c>
      <c r="F380" s="668">
        <f t="shared" si="50"/>
        <v>0.74066532424010745</v>
      </c>
      <c r="G380" s="668"/>
      <c r="H380" s="439"/>
      <c r="I380" s="439"/>
      <c r="J380" s="439"/>
    </row>
    <row r="381" spans="2:10" s="25" customFormat="1" ht="11.25" customHeight="1">
      <c r="B381" s="214"/>
      <c r="C381" s="666">
        <v>42207</v>
      </c>
      <c r="D381" s="667">
        <v>1.0036460843037214</v>
      </c>
      <c r="E381" s="668">
        <v>20.116998325062042</v>
      </c>
      <c r="F381" s="668">
        <f t="shared" si="50"/>
        <v>1.0036460843037214</v>
      </c>
      <c r="G381" s="668"/>
      <c r="H381" s="439"/>
      <c r="I381" s="439"/>
      <c r="J381" s="439"/>
    </row>
    <row r="382" spans="2:10" s="25" customFormat="1" ht="11.25" customHeight="1">
      <c r="B382" s="214"/>
      <c r="C382" s="666">
        <v>42208</v>
      </c>
      <c r="D382" s="667">
        <v>0.43542760273041936</v>
      </c>
      <c r="E382" s="668">
        <v>20.116998325062042</v>
      </c>
      <c r="F382" s="668">
        <f t="shared" si="50"/>
        <v>0.43542760273041936</v>
      </c>
      <c r="G382" s="668"/>
      <c r="H382" s="439"/>
      <c r="I382" s="439"/>
      <c r="J382" s="439"/>
    </row>
    <row r="383" spans="2:10" s="25" customFormat="1" ht="11.25" customHeight="1">
      <c r="B383" s="214"/>
      <c r="C383" s="666">
        <v>42209</v>
      </c>
      <c r="D383" s="667">
        <v>4.0622172937577998</v>
      </c>
      <c r="E383" s="668">
        <v>20.116998325062042</v>
      </c>
      <c r="F383" s="668">
        <f t="shared" si="50"/>
        <v>4.0622172937577998</v>
      </c>
      <c r="G383" s="668"/>
      <c r="H383" s="439"/>
      <c r="I383" s="439"/>
      <c r="J383" s="439"/>
    </row>
    <row r="384" spans="2:10" s="25" customFormat="1" ht="11.25" customHeight="1">
      <c r="B384" s="214"/>
      <c r="C384" s="666">
        <v>42210</v>
      </c>
      <c r="D384" s="667">
        <v>6.0084115181103916</v>
      </c>
      <c r="E384" s="668">
        <v>20.116998325062042</v>
      </c>
      <c r="F384" s="668">
        <f t="shared" si="50"/>
        <v>6.0084115181103916</v>
      </c>
      <c r="G384" s="668"/>
      <c r="H384" s="439"/>
      <c r="I384" s="439"/>
      <c r="J384" s="439"/>
    </row>
    <row r="385" spans="2:10" s="25" customFormat="1" ht="11.25" customHeight="1">
      <c r="B385" s="214"/>
      <c r="C385" s="666">
        <v>42211</v>
      </c>
      <c r="D385" s="667">
        <v>8.8697749074901271</v>
      </c>
      <c r="E385" s="668">
        <v>20.116998325062042</v>
      </c>
      <c r="F385" s="668">
        <f t="shared" si="50"/>
        <v>8.8697749074901271</v>
      </c>
      <c r="G385" s="668"/>
      <c r="H385" s="439"/>
      <c r="I385" s="439"/>
      <c r="J385" s="439"/>
    </row>
    <row r="386" spans="2:10" s="25" customFormat="1" ht="11.25" customHeight="1">
      <c r="B386" s="214"/>
      <c r="C386" s="666">
        <v>42212</v>
      </c>
      <c r="D386" s="667">
        <v>-3.3244969667520448E-2</v>
      </c>
      <c r="E386" s="668">
        <v>20.116998325062042</v>
      </c>
      <c r="F386" s="668">
        <f t="shared" si="50"/>
        <v>-3.3244969667520448E-2</v>
      </c>
      <c r="G386" s="668"/>
      <c r="H386" s="439"/>
      <c r="I386" s="439"/>
      <c r="J386" s="439"/>
    </row>
    <row r="387" spans="2:10" s="25" customFormat="1" ht="11.25" customHeight="1">
      <c r="B387" s="214"/>
      <c r="C387" s="666">
        <v>42213</v>
      </c>
      <c r="D387" s="667">
        <v>0.79437827523256344</v>
      </c>
      <c r="E387" s="668">
        <v>20.116998325062042</v>
      </c>
      <c r="F387" s="668">
        <f t="shared" si="50"/>
        <v>0.79437827523256344</v>
      </c>
      <c r="G387" s="668"/>
      <c r="H387" s="439"/>
      <c r="I387" s="439"/>
      <c r="J387" s="439"/>
    </row>
    <row r="388" spans="2:10" s="25" customFormat="1" ht="11.25" customHeight="1">
      <c r="B388" s="214"/>
      <c r="C388" s="666">
        <v>42214</v>
      </c>
      <c r="D388" s="667">
        <v>4.8739455531626694</v>
      </c>
      <c r="E388" s="668">
        <v>20.116998325062042</v>
      </c>
      <c r="F388" s="668">
        <f t="shared" si="50"/>
        <v>4.8739455531626694</v>
      </c>
      <c r="G388" s="668"/>
      <c r="H388" s="439"/>
      <c r="I388" s="439"/>
      <c r="J388" s="439"/>
    </row>
    <row r="389" spans="2:10" s="25" customFormat="1" ht="11.25" customHeight="1">
      <c r="B389" s="214"/>
      <c r="C389" s="666">
        <v>42215</v>
      </c>
      <c r="D389" s="667">
        <v>2.8012784441994767</v>
      </c>
      <c r="E389" s="668">
        <v>20.116998325062042</v>
      </c>
      <c r="F389" s="668">
        <f t="shared" si="50"/>
        <v>2.8012784441994767</v>
      </c>
      <c r="G389" s="668"/>
      <c r="H389" s="439"/>
      <c r="I389" s="439"/>
      <c r="J389" s="439"/>
    </row>
    <row r="390" spans="2:10" s="25" customFormat="1" ht="11.25" customHeight="1">
      <c r="B390" s="214"/>
      <c r="C390" s="666">
        <v>42216</v>
      </c>
      <c r="D390" s="667">
        <v>24.675403786922534</v>
      </c>
      <c r="E390" s="668">
        <v>20.116998325062042</v>
      </c>
      <c r="F390" s="668">
        <f t="shared" si="50"/>
        <v>20.116998325062042</v>
      </c>
      <c r="G390" s="668"/>
      <c r="H390" s="439"/>
      <c r="I390" s="439"/>
      <c r="J390" s="439"/>
    </row>
    <row r="391" spans="2:10" s="25" customFormat="1" ht="11.25" customHeight="1">
      <c r="B391" s="214"/>
      <c r="C391" s="666">
        <v>42217</v>
      </c>
      <c r="D391" s="667">
        <v>20.905252791787131</v>
      </c>
      <c r="E391" s="668">
        <v>11.302523851116629</v>
      </c>
      <c r="F391" s="668">
        <f t="shared" si="50"/>
        <v>11.302523851116629</v>
      </c>
      <c r="G391" s="668"/>
      <c r="H391" s="439"/>
      <c r="I391" s="439"/>
      <c r="J391" s="439"/>
    </row>
    <row r="392" spans="2:10" s="25" customFormat="1" ht="11.25" customHeight="1">
      <c r="B392" s="214"/>
      <c r="C392" s="666">
        <v>42218</v>
      </c>
      <c r="D392" s="667">
        <v>24.41460727487793</v>
      </c>
      <c r="E392" s="668">
        <v>11.302523851116629</v>
      </c>
      <c r="F392" s="668">
        <f t="shared" si="50"/>
        <v>11.302523851116629</v>
      </c>
      <c r="G392" s="668"/>
      <c r="H392" s="439"/>
      <c r="I392" s="439"/>
      <c r="J392" s="439"/>
    </row>
    <row r="393" spans="2:10" s="25" customFormat="1" ht="11.25" customHeight="1">
      <c r="B393" s="214"/>
      <c r="C393" s="666">
        <v>42219</v>
      </c>
      <c r="D393" s="667">
        <v>20.26873634141101</v>
      </c>
      <c r="E393" s="668">
        <v>11.302523851116629</v>
      </c>
      <c r="F393" s="668">
        <f t="shared" si="50"/>
        <v>11.302523851116629</v>
      </c>
      <c r="G393" s="668"/>
      <c r="H393" s="439"/>
      <c r="I393" s="439"/>
      <c r="J393" s="439"/>
    </row>
    <row r="394" spans="2:10" s="25" customFormat="1" ht="11.25" customHeight="1">
      <c r="B394" s="214"/>
      <c r="C394" s="666">
        <v>42220</v>
      </c>
      <c r="D394" s="667">
        <v>16.859737929331025</v>
      </c>
      <c r="E394" s="668">
        <v>11.302523851116629</v>
      </c>
      <c r="F394" s="668">
        <f t="shared" si="50"/>
        <v>11.302523851116629</v>
      </c>
      <c r="G394" s="668"/>
      <c r="H394" s="439"/>
      <c r="I394" s="439"/>
      <c r="J394" s="439"/>
    </row>
    <row r="395" spans="2:10" s="25" customFormat="1" ht="11.25" customHeight="1">
      <c r="B395" s="214"/>
      <c r="C395" s="666">
        <v>42221</v>
      </c>
      <c r="D395" s="667">
        <v>20.260630335676506</v>
      </c>
      <c r="E395" s="668">
        <v>11.302523851116629</v>
      </c>
      <c r="F395" s="668">
        <f t="shared" si="50"/>
        <v>11.302523851116629</v>
      </c>
      <c r="G395" s="668"/>
      <c r="H395" s="439"/>
      <c r="I395" s="439"/>
      <c r="J395" s="439"/>
    </row>
    <row r="396" spans="2:10" s="25" customFormat="1" ht="11.25" customHeight="1">
      <c r="B396" s="214"/>
      <c r="C396" s="666">
        <v>42222</v>
      </c>
      <c r="D396" s="667">
        <v>6.2528134242610989</v>
      </c>
      <c r="E396" s="668">
        <v>11.302523851116629</v>
      </c>
      <c r="F396" s="668">
        <f t="shared" si="50"/>
        <v>6.2528134242610989</v>
      </c>
      <c r="G396" s="668"/>
      <c r="H396" s="439"/>
      <c r="I396" s="439"/>
      <c r="J396" s="439"/>
    </row>
    <row r="397" spans="2:10" s="25" customFormat="1" ht="11.25" customHeight="1">
      <c r="B397" s="214"/>
      <c r="C397" s="666">
        <v>42223</v>
      </c>
      <c r="D397" s="667">
        <v>16.889853950638379</v>
      </c>
      <c r="E397" s="668">
        <v>11.302523851116629</v>
      </c>
      <c r="F397" s="668">
        <f t="shared" si="50"/>
        <v>11.302523851116629</v>
      </c>
      <c r="G397" s="668"/>
      <c r="H397" s="439"/>
      <c r="I397" s="439"/>
      <c r="J397" s="439"/>
    </row>
    <row r="398" spans="2:10" s="25" customFormat="1" ht="11.25" customHeight="1">
      <c r="B398" s="214"/>
      <c r="C398" s="666">
        <v>42224</v>
      </c>
      <c r="D398" s="667">
        <v>7.5580063477668498</v>
      </c>
      <c r="E398" s="668">
        <v>11.302523851116629</v>
      </c>
      <c r="F398" s="668">
        <f t="shared" si="50"/>
        <v>7.5580063477668498</v>
      </c>
      <c r="G398" s="668"/>
      <c r="H398" s="439"/>
      <c r="I398" s="439"/>
      <c r="J398" s="439"/>
    </row>
    <row r="399" spans="2:10" s="25" customFormat="1" ht="11.25" customHeight="1">
      <c r="B399" s="214"/>
      <c r="C399" s="666">
        <v>42225</v>
      </c>
      <c r="D399" s="667">
        <v>13.798395863238133</v>
      </c>
      <c r="E399" s="668">
        <v>11.302523851116629</v>
      </c>
      <c r="F399" s="668">
        <f t="shared" si="50"/>
        <v>11.302523851116629</v>
      </c>
      <c r="G399" s="668"/>
      <c r="H399" s="439"/>
      <c r="I399" s="439"/>
      <c r="J399" s="439"/>
    </row>
    <row r="400" spans="2:10" s="25" customFormat="1" ht="11.25" customHeight="1">
      <c r="B400" s="214"/>
      <c r="C400" s="666">
        <v>42226</v>
      </c>
      <c r="D400" s="667">
        <v>4.2421080015584121</v>
      </c>
      <c r="E400" s="668">
        <v>11.302523851116629</v>
      </c>
      <c r="F400" s="668">
        <f t="shared" si="50"/>
        <v>4.2421080015584121</v>
      </c>
      <c r="G400" s="668"/>
      <c r="H400" s="439"/>
      <c r="I400" s="439"/>
      <c r="J400" s="439"/>
    </row>
    <row r="401" spans="2:10" s="25" customFormat="1" ht="11.25" customHeight="1">
      <c r="B401" s="214"/>
      <c r="C401" s="666">
        <v>42227</v>
      </c>
      <c r="D401" s="667">
        <v>14.115344987499158</v>
      </c>
      <c r="E401" s="668">
        <v>11.302523851116629</v>
      </c>
      <c r="F401" s="668">
        <f t="shared" si="50"/>
        <v>11.302523851116629</v>
      </c>
      <c r="G401" s="668"/>
      <c r="H401" s="439"/>
      <c r="I401" s="439"/>
      <c r="J401" s="439"/>
    </row>
    <row r="402" spans="2:10" s="25" customFormat="1" ht="11.25" customHeight="1">
      <c r="B402" s="214"/>
      <c r="C402" s="666">
        <v>42228</v>
      </c>
      <c r="D402" s="667">
        <v>6.9563439220532697</v>
      </c>
      <c r="E402" s="668">
        <v>11.302523851116629</v>
      </c>
      <c r="F402" s="668">
        <f t="shared" si="50"/>
        <v>6.9563439220532697</v>
      </c>
      <c r="G402" s="668"/>
      <c r="H402" s="439"/>
      <c r="I402" s="439"/>
      <c r="J402" s="439"/>
    </row>
    <row r="403" spans="2:10" s="25" customFormat="1" ht="11.25" customHeight="1">
      <c r="B403" s="214"/>
      <c r="C403" s="666">
        <v>42229</v>
      </c>
      <c r="D403" s="667">
        <v>0.89581463384570814</v>
      </c>
      <c r="E403" s="668">
        <v>11.302523851116629</v>
      </c>
      <c r="F403" s="668">
        <f t="shared" si="50"/>
        <v>0.89581463384570814</v>
      </c>
      <c r="G403" s="668"/>
      <c r="H403" s="439"/>
      <c r="I403" s="439"/>
      <c r="J403" s="439"/>
    </row>
    <row r="404" spans="2:10" s="25" customFormat="1" ht="11.25" customHeight="1">
      <c r="B404" s="214"/>
      <c r="C404" s="666">
        <v>42230</v>
      </c>
      <c r="D404" s="667">
        <v>15.600184038115533</v>
      </c>
      <c r="E404" s="668">
        <v>11.302523851116629</v>
      </c>
      <c r="F404" s="668">
        <f t="shared" si="50"/>
        <v>11.302523851116629</v>
      </c>
      <c r="G404" s="668"/>
      <c r="H404" s="439"/>
      <c r="I404" s="439"/>
      <c r="J404" s="439"/>
    </row>
    <row r="405" spans="2:10" s="25" customFormat="1" ht="11.25" customHeight="1">
      <c r="B405" s="214"/>
      <c r="C405" s="666">
        <v>42231</v>
      </c>
      <c r="D405" s="667">
        <v>10.59261049494148</v>
      </c>
      <c r="E405" s="668">
        <v>11.302523851116629</v>
      </c>
      <c r="F405" s="668">
        <f t="shared" si="50"/>
        <v>10.59261049494148</v>
      </c>
      <c r="G405" s="668"/>
      <c r="H405" s="439"/>
      <c r="I405" s="439"/>
      <c r="J405" s="439"/>
    </row>
    <row r="406" spans="2:10" s="25" customFormat="1" ht="11.25" customHeight="1">
      <c r="B406" s="214"/>
      <c r="C406" s="666">
        <v>42232</v>
      </c>
      <c r="D406" s="667">
        <v>11.061618826793408</v>
      </c>
      <c r="E406" s="668">
        <v>11.302523851116629</v>
      </c>
      <c r="F406" s="668">
        <f t="shared" si="50"/>
        <v>11.061618826793408</v>
      </c>
      <c r="G406" s="668"/>
      <c r="H406" s="439"/>
      <c r="I406" s="439"/>
      <c r="J406" s="439"/>
    </row>
    <row r="407" spans="2:10" s="25" customFormat="1" ht="11.25" customHeight="1">
      <c r="B407" s="214"/>
      <c r="C407" s="666">
        <v>42233</v>
      </c>
      <c r="D407" s="667">
        <v>0.46613932982442047</v>
      </c>
      <c r="E407" s="668">
        <v>11.302523851116629</v>
      </c>
      <c r="F407" s="668">
        <f t="shared" si="50"/>
        <v>0.46613932982442047</v>
      </c>
      <c r="G407" s="668"/>
      <c r="H407" s="439"/>
      <c r="I407" s="439"/>
      <c r="J407" s="439"/>
    </row>
    <row r="408" spans="2:10" s="25" customFormat="1" ht="11.25" customHeight="1">
      <c r="B408" s="214"/>
      <c r="C408" s="666">
        <v>42234</v>
      </c>
      <c r="D408" s="667">
        <v>3.3083853408903958</v>
      </c>
      <c r="E408" s="668">
        <v>11.302523851116629</v>
      </c>
      <c r="F408" s="668">
        <f t="shared" si="50"/>
        <v>3.3083853408903958</v>
      </c>
      <c r="G408" s="668"/>
      <c r="H408" s="439"/>
      <c r="I408" s="439"/>
      <c r="J408" s="439"/>
    </row>
    <row r="409" spans="2:10" s="25" customFormat="1" ht="11.25" customHeight="1">
      <c r="B409" s="214"/>
      <c r="C409" s="666">
        <v>42235</v>
      </c>
      <c r="D409" s="667">
        <v>17.966628712525527</v>
      </c>
      <c r="E409" s="668">
        <v>11.302523851116629</v>
      </c>
      <c r="F409" s="668">
        <f t="shared" si="50"/>
        <v>11.302523851116629</v>
      </c>
      <c r="G409" s="668"/>
      <c r="H409" s="439"/>
      <c r="I409" s="439"/>
      <c r="J409" s="439"/>
    </row>
    <row r="410" spans="2:10" s="25" customFormat="1" ht="11.25" customHeight="1">
      <c r="B410" s="214"/>
      <c r="C410" s="666">
        <v>42236</v>
      </c>
      <c r="D410" s="667">
        <v>14.571013309912457</v>
      </c>
      <c r="E410" s="668">
        <v>11.302523851116629</v>
      </c>
      <c r="F410" s="668">
        <f t="shared" si="50"/>
        <v>11.302523851116629</v>
      </c>
      <c r="G410" s="668"/>
      <c r="H410" s="439"/>
      <c r="I410" s="439"/>
      <c r="J410" s="439"/>
    </row>
    <row r="411" spans="2:10" s="25" customFormat="1" ht="11.25" customHeight="1">
      <c r="B411" s="214"/>
      <c r="C411" s="666">
        <v>42237</v>
      </c>
      <c r="D411" s="667">
        <v>12.473379825704873</v>
      </c>
      <c r="E411" s="668">
        <v>11.302523851116629</v>
      </c>
      <c r="F411" s="668">
        <f t="shared" si="50"/>
        <v>11.302523851116629</v>
      </c>
      <c r="G411" s="668"/>
      <c r="H411" s="439"/>
      <c r="I411" s="439"/>
      <c r="J411" s="439"/>
    </row>
    <row r="412" spans="2:10" s="25" customFormat="1" ht="11.25" customHeight="1">
      <c r="B412" s="214"/>
      <c r="C412" s="666">
        <v>42238</v>
      </c>
      <c r="D412" s="667">
        <v>3.7772626726521383</v>
      </c>
      <c r="E412" s="668">
        <v>11.302523851116629</v>
      </c>
      <c r="F412" s="668">
        <f t="shared" si="50"/>
        <v>3.7772626726521383</v>
      </c>
      <c r="G412" s="668"/>
      <c r="H412" s="439"/>
      <c r="I412" s="439"/>
      <c r="J412" s="439"/>
    </row>
    <row r="413" spans="2:10" s="25" customFormat="1" ht="11.25" customHeight="1">
      <c r="B413" s="214"/>
      <c r="C413" s="666">
        <v>42239</v>
      </c>
      <c r="D413" s="667">
        <v>8.6497761202634216</v>
      </c>
      <c r="E413" s="668">
        <v>11.302523851116629</v>
      </c>
      <c r="F413" s="668">
        <f t="shared" si="50"/>
        <v>8.6497761202634216</v>
      </c>
      <c r="G413" s="668"/>
      <c r="H413" s="439"/>
      <c r="I413" s="439"/>
      <c r="J413" s="439"/>
    </row>
    <row r="414" spans="2:10" s="25" customFormat="1" ht="11.25" customHeight="1">
      <c r="B414" s="214"/>
      <c r="C414" s="666">
        <v>42240</v>
      </c>
      <c r="D414" s="667">
        <v>0.95222867376235643</v>
      </c>
      <c r="E414" s="668">
        <v>11.302523851116629</v>
      </c>
      <c r="F414" s="668">
        <f t="shared" si="50"/>
        <v>0.95222867376235643</v>
      </c>
      <c r="G414" s="668"/>
      <c r="H414" s="439"/>
      <c r="I414" s="439"/>
      <c r="J414" s="439"/>
    </row>
    <row r="415" spans="2:10" s="25" customFormat="1" ht="11.25" customHeight="1">
      <c r="B415" s="214"/>
      <c r="C415" s="666">
        <v>42241</v>
      </c>
      <c r="D415" s="667">
        <v>0.20156414261887595</v>
      </c>
      <c r="E415" s="668">
        <v>11.302523851116629</v>
      </c>
      <c r="F415" s="668">
        <f t="shared" si="50"/>
        <v>0.20156414261887595</v>
      </c>
      <c r="G415" s="668"/>
      <c r="H415" s="439"/>
      <c r="I415" s="439"/>
      <c r="J415" s="439"/>
    </row>
    <row r="416" spans="2:10" s="25" customFormat="1" ht="11.25" customHeight="1">
      <c r="B416" s="214"/>
      <c r="C416" s="666">
        <v>42242</v>
      </c>
      <c r="D416" s="667">
        <v>-0.17757612564722605</v>
      </c>
      <c r="E416" s="668">
        <v>11.302523851116629</v>
      </c>
      <c r="F416" s="668">
        <f t="shared" si="50"/>
        <v>-0.17757612564722605</v>
      </c>
      <c r="G416" s="668"/>
      <c r="H416" s="439"/>
      <c r="I416" s="439"/>
      <c r="J416" s="439"/>
    </row>
    <row r="417" spans="2:10" s="25" customFormat="1" ht="11.25" customHeight="1">
      <c r="B417" s="214"/>
      <c r="C417" s="666">
        <v>42243</v>
      </c>
      <c r="D417" s="667">
        <v>12.103541564021869</v>
      </c>
      <c r="E417" s="668">
        <v>11.302523851116629</v>
      </c>
      <c r="F417" s="668">
        <f t="shared" si="50"/>
        <v>11.302523851116629</v>
      </c>
      <c r="G417" s="668"/>
      <c r="H417" s="439"/>
      <c r="I417" s="439"/>
      <c r="J417" s="439"/>
    </row>
    <row r="418" spans="2:10" s="25" customFormat="1" ht="11.25" customHeight="1">
      <c r="B418" s="214"/>
      <c r="C418" s="666">
        <v>42244</v>
      </c>
      <c r="D418" s="667">
        <v>13.282997398560161</v>
      </c>
      <c r="E418" s="668">
        <v>11.302523851116629</v>
      </c>
      <c r="F418" s="668">
        <f t="shared" si="50"/>
        <v>11.302523851116629</v>
      </c>
      <c r="G418" s="668"/>
      <c r="H418" s="439"/>
      <c r="I418" s="439"/>
      <c r="J418" s="439"/>
    </row>
    <row r="419" spans="2:10" s="25" customFormat="1" ht="11.25" customHeight="1">
      <c r="B419" s="214"/>
      <c r="C419" s="666">
        <v>42245</v>
      </c>
      <c r="D419" s="667">
        <v>11.375102048602422</v>
      </c>
      <c r="E419" s="668">
        <v>11.302523851116629</v>
      </c>
      <c r="F419" s="668">
        <f t="shared" si="50"/>
        <v>11.302523851116629</v>
      </c>
      <c r="G419" s="668"/>
      <c r="H419" s="439"/>
      <c r="I419" s="439"/>
      <c r="J419" s="439"/>
    </row>
    <row r="420" spans="2:10" s="25" customFormat="1" ht="11.25" customHeight="1">
      <c r="B420" s="214"/>
      <c r="C420" s="666">
        <v>42246</v>
      </c>
      <c r="D420" s="667">
        <v>13.360144453148036</v>
      </c>
      <c r="E420" s="668">
        <v>11.302523851116629</v>
      </c>
      <c r="F420" s="668">
        <f t="shared" si="50"/>
        <v>11.302523851116629</v>
      </c>
      <c r="G420" s="668"/>
      <c r="H420" s="439"/>
      <c r="I420" s="439"/>
      <c r="J420" s="439"/>
    </row>
    <row r="421" spans="2:10" s="25" customFormat="1" ht="11.25" customHeight="1">
      <c r="B421" s="214"/>
      <c r="C421" s="666">
        <v>42247</v>
      </c>
      <c r="D421" s="667">
        <v>10.415135369365196</v>
      </c>
      <c r="E421" s="668">
        <v>11.302523851116629</v>
      </c>
      <c r="F421" s="668">
        <f t="shared" si="50"/>
        <v>10.415135369365196</v>
      </c>
      <c r="G421" s="668"/>
      <c r="H421" s="439"/>
      <c r="I421" s="439"/>
      <c r="J421" s="439"/>
    </row>
    <row r="422" spans="2:10" s="25" customFormat="1" ht="11.25" customHeight="1">
      <c r="B422" s="214"/>
      <c r="C422" s="666">
        <v>42248</v>
      </c>
      <c r="D422" s="667">
        <v>1.7695556548921711</v>
      </c>
      <c r="E422" s="668">
        <v>18.096620065384624</v>
      </c>
      <c r="F422" s="668">
        <f t="shared" si="50"/>
        <v>1.7695556548921711</v>
      </c>
      <c r="G422" s="668"/>
      <c r="H422" s="439"/>
      <c r="I422" s="439"/>
      <c r="J422" s="439"/>
    </row>
    <row r="423" spans="2:10" s="25" customFormat="1" ht="11.25" customHeight="1">
      <c r="B423" s="214"/>
      <c r="C423" s="666">
        <v>42249</v>
      </c>
      <c r="D423" s="667">
        <v>11.547689423214189</v>
      </c>
      <c r="E423" s="668">
        <v>18.096620065384624</v>
      </c>
      <c r="F423" s="668">
        <f t="shared" si="50"/>
        <v>11.547689423214189</v>
      </c>
      <c r="G423" s="668"/>
      <c r="H423" s="439"/>
      <c r="I423" s="439"/>
      <c r="J423" s="439"/>
    </row>
    <row r="424" spans="2:10" s="25" customFormat="1" ht="11.25" customHeight="1">
      <c r="B424" s="214"/>
      <c r="C424" s="666">
        <v>42250</v>
      </c>
      <c r="D424" s="667">
        <v>8.6018373254782645</v>
      </c>
      <c r="E424" s="668">
        <v>18.096620065384624</v>
      </c>
      <c r="F424" s="668">
        <f t="shared" si="50"/>
        <v>8.6018373254782645</v>
      </c>
      <c r="G424" s="668"/>
      <c r="H424" s="439"/>
      <c r="I424" s="439"/>
      <c r="J424" s="439"/>
    </row>
    <row r="425" spans="2:10" s="25" customFormat="1" ht="11.25" customHeight="1">
      <c r="B425" s="214"/>
      <c r="C425" s="666">
        <v>42251</v>
      </c>
      <c r="D425" s="667">
        <v>17.713275416422697</v>
      </c>
      <c r="E425" s="668">
        <v>18.096620065384624</v>
      </c>
      <c r="F425" s="668">
        <f t="shared" si="50"/>
        <v>17.713275416422697</v>
      </c>
      <c r="G425" s="668"/>
      <c r="H425" s="439"/>
      <c r="I425" s="439"/>
      <c r="J425" s="439"/>
    </row>
    <row r="426" spans="2:10" s="25" customFormat="1" ht="11.25" customHeight="1">
      <c r="B426" s="214"/>
      <c r="C426" s="666">
        <v>42252</v>
      </c>
      <c r="D426" s="667">
        <v>15.234667161832185</v>
      </c>
      <c r="E426" s="668">
        <v>18.096620065384624</v>
      </c>
      <c r="F426" s="668">
        <f t="shared" si="50"/>
        <v>15.234667161832185</v>
      </c>
      <c r="G426" s="668"/>
      <c r="H426" s="439"/>
      <c r="I426" s="439"/>
      <c r="J426" s="439"/>
    </row>
    <row r="427" spans="2:10" s="25" customFormat="1" ht="11.25" customHeight="1">
      <c r="B427" s="214"/>
      <c r="C427" s="666">
        <v>42253</v>
      </c>
      <c r="D427" s="667">
        <v>19.336554939564355</v>
      </c>
      <c r="E427" s="668">
        <v>18.096620065384624</v>
      </c>
      <c r="F427" s="668">
        <f t="shared" si="50"/>
        <v>18.096620065384624</v>
      </c>
      <c r="G427" s="668"/>
      <c r="H427" s="439"/>
      <c r="I427" s="439"/>
      <c r="J427" s="439"/>
    </row>
    <row r="428" spans="2:10" s="25" customFormat="1" ht="11.25" customHeight="1">
      <c r="B428" s="214"/>
      <c r="C428" s="666">
        <v>42254</v>
      </c>
      <c r="D428" s="667">
        <v>18.617825157609836</v>
      </c>
      <c r="E428" s="668">
        <v>18.096620065384624</v>
      </c>
      <c r="F428" s="668">
        <f t="shared" si="50"/>
        <v>18.096620065384624</v>
      </c>
      <c r="G428" s="668"/>
      <c r="H428" s="439"/>
      <c r="I428" s="439"/>
      <c r="J428" s="439"/>
    </row>
    <row r="429" spans="2:10" s="25" customFormat="1" ht="11.25" customHeight="1">
      <c r="B429" s="214"/>
      <c r="C429" s="666">
        <v>42255</v>
      </c>
      <c r="D429" s="667">
        <v>15.254382625676682</v>
      </c>
      <c r="E429" s="668">
        <v>18.096620065384624</v>
      </c>
      <c r="F429" s="668">
        <f t="shared" si="50"/>
        <v>15.254382625676682</v>
      </c>
      <c r="G429" s="668"/>
      <c r="H429" s="439"/>
      <c r="I429" s="439"/>
      <c r="J429" s="439"/>
    </row>
    <row r="430" spans="2:10" s="25" customFormat="1" ht="11.25" customHeight="1">
      <c r="B430" s="214"/>
      <c r="C430" s="666">
        <v>42256</v>
      </c>
      <c r="D430" s="667">
        <v>17.483184438376682</v>
      </c>
      <c r="E430" s="668">
        <v>18.096620065384624</v>
      </c>
      <c r="F430" s="668">
        <f t="shared" si="50"/>
        <v>17.483184438376682</v>
      </c>
      <c r="G430" s="668"/>
      <c r="H430" s="439"/>
      <c r="I430" s="439"/>
      <c r="J430" s="439"/>
    </row>
    <row r="431" spans="2:10" s="25" customFormat="1" ht="11.25" customHeight="1">
      <c r="B431" s="214"/>
      <c r="C431" s="666">
        <v>42257</v>
      </c>
      <c r="D431" s="667">
        <v>11.654651527061542</v>
      </c>
      <c r="E431" s="668">
        <v>18.096620065384624</v>
      </c>
      <c r="F431" s="668">
        <f t="shared" si="50"/>
        <v>11.654651527061542</v>
      </c>
      <c r="G431" s="668"/>
      <c r="H431" s="439"/>
      <c r="I431" s="439"/>
      <c r="J431" s="439"/>
    </row>
    <row r="432" spans="2:10" s="25" customFormat="1" ht="11.25" customHeight="1">
      <c r="B432" s="214"/>
      <c r="C432" s="666">
        <v>42258</v>
      </c>
      <c r="D432" s="667">
        <v>15.864278907215176</v>
      </c>
      <c r="E432" s="668">
        <v>18.096620065384624</v>
      </c>
      <c r="F432" s="668">
        <f t="shared" si="50"/>
        <v>15.864278907215176</v>
      </c>
      <c r="G432" s="668"/>
      <c r="H432" s="439"/>
      <c r="I432" s="439"/>
      <c r="J432" s="439"/>
    </row>
    <row r="433" spans="2:10" s="25" customFormat="1" ht="11.25" customHeight="1">
      <c r="B433" s="214"/>
      <c r="C433" s="666">
        <v>42259</v>
      </c>
      <c r="D433" s="667">
        <v>17.070930194391551</v>
      </c>
      <c r="E433" s="668">
        <v>18.096620065384624</v>
      </c>
      <c r="F433" s="668">
        <f t="shared" si="50"/>
        <v>17.070930194391551</v>
      </c>
      <c r="G433" s="668"/>
      <c r="H433" s="439"/>
      <c r="I433" s="439"/>
      <c r="J433" s="439"/>
    </row>
    <row r="434" spans="2:10" s="25" customFormat="1" ht="11.25" customHeight="1">
      <c r="B434" s="214"/>
      <c r="C434" s="666">
        <v>42260</v>
      </c>
      <c r="D434" s="667">
        <v>11.242321983212102</v>
      </c>
      <c r="E434" s="668">
        <v>18.096620065384624</v>
      </c>
      <c r="F434" s="668">
        <f t="shared" si="50"/>
        <v>11.242321983212102</v>
      </c>
      <c r="G434" s="668"/>
      <c r="H434" s="439"/>
      <c r="I434" s="439"/>
      <c r="J434" s="439"/>
    </row>
    <row r="435" spans="2:10" s="25" customFormat="1" ht="11.25" customHeight="1">
      <c r="B435" s="214"/>
      <c r="C435" s="666">
        <v>42261</v>
      </c>
      <c r="D435" s="667">
        <v>21.002678384135507</v>
      </c>
      <c r="E435" s="668">
        <v>18.096620065384624</v>
      </c>
      <c r="F435" s="668">
        <f t="shared" si="50"/>
        <v>18.096620065384624</v>
      </c>
      <c r="G435" s="668"/>
      <c r="H435" s="439"/>
      <c r="I435" s="439"/>
      <c r="J435" s="439"/>
    </row>
    <row r="436" spans="2:10" s="25" customFormat="1" ht="11.25" customHeight="1">
      <c r="B436" s="214"/>
      <c r="C436" s="666">
        <v>42262</v>
      </c>
      <c r="D436" s="667">
        <v>35.307675150849008</v>
      </c>
      <c r="E436" s="668">
        <v>18.096620065384624</v>
      </c>
      <c r="F436" s="668">
        <f t="shared" ref="F436:F499" si="51">IF($D436&gt;E436,E436,$D436)</f>
        <v>18.096620065384624</v>
      </c>
      <c r="G436" s="668"/>
      <c r="H436" s="439"/>
      <c r="I436" s="439"/>
      <c r="J436" s="439"/>
    </row>
    <row r="437" spans="2:10" s="25" customFormat="1" ht="11.25" customHeight="1">
      <c r="B437" s="214"/>
      <c r="C437" s="666">
        <v>42263</v>
      </c>
      <c r="D437" s="667">
        <v>39.632567919621771</v>
      </c>
      <c r="E437" s="668">
        <v>18.096620065384624</v>
      </c>
      <c r="F437" s="668">
        <f t="shared" si="51"/>
        <v>18.096620065384624</v>
      </c>
      <c r="G437" s="668"/>
      <c r="H437" s="439"/>
      <c r="I437" s="439"/>
      <c r="J437" s="439"/>
    </row>
    <row r="438" spans="2:10" s="25" customFormat="1" ht="11.25" customHeight="1">
      <c r="B438" s="214"/>
      <c r="C438" s="666">
        <v>42264</v>
      </c>
      <c r="D438" s="667">
        <v>38.676228673409355</v>
      </c>
      <c r="E438" s="668">
        <v>18.096620065384624</v>
      </c>
      <c r="F438" s="668">
        <f t="shared" si="51"/>
        <v>18.096620065384624</v>
      </c>
      <c r="G438" s="668"/>
      <c r="H438" s="439"/>
      <c r="I438" s="439"/>
      <c r="J438" s="439"/>
    </row>
    <row r="439" spans="2:10" s="25" customFormat="1" ht="11.25" customHeight="1">
      <c r="B439" s="214"/>
      <c r="C439" s="666">
        <v>42265</v>
      </c>
      <c r="D439" s="667">
        <v>48.247221921597991</v>
      </c>
      <c r="E439" s="668">
        <v>18.096620065384624</v>
      </c>
      <c r="F439" s="668">
        <f t="shared" si="51"/>
        <v>18.096620065384624</v>
      </c>
      <c r="G439" s="668"/>
      <c r="H439" s="439"/>
      <c r="I439" s="439"/>
      <c r="J439" s="439"/>
    </row>
    <row r="440" spans="2:10" s="25" customFormat="1" ht="11.25" customHeight="1">
      <c r="B440" s="214"/>
      <c r="C440" s="666">
        <v>42266</v>
      </c>
      <c r="D440" s="667">
        <v>27.710283183361597</v>
      </c>
      <c r="E440" s="668">
        <v>18.096620065384624</v>
      </c>
      <c r="F440" s="668">
        <f t="shared" si="51"/>
        <v>18.096620065384624</v>
      </c>
      <c r="G440" s="668"/>
      <c r="H440" s="439"/>
      <c r="I440" s="439"/>
      <c r="J440" s="439"/>
    </row>
    <row r="441" spans="2:10" s="25" customFormat="1" ht="11.25" customHeight="1">
      <c r="B441" s="214"/>
      <c r="C441" s="666">
        <v>42267</v>
      </c>
      <c r="D441" s="667">
        <v>14.937696706431609</v>
      </c>
      <c r="E441" s="668">
        <v>18.096620065384624</v>
      </c>
      <c r="F441" s="668">
        <f t="shared" si="51"/>
        <v>14.937696706431609</v>
      </c>
      <c r="G441" s="668"/>
      <c r="H441" s="439"/>
      <c r="I441" s="439"/>
      <c r="J441" s="439"/>
    </row>
    <row r="442" spans="2:10" s="25" customFormat="1" ht="11.25" customHeight="1">
      <c r="B442" s="214"/>
      <c r="C442" s="666">
        <v>42268</v>
      </c>
      <c r="D442" s="667">
        <v>34.356982094282081</v>
      </c>
      <c r="E442" s="668">
        <v>18.096620065384624</v>
      </c>
      <c r="F442" s="668">
        <f t="shared" si="51"/>
        <v>18.096620065384624</v>
      </c>
      <c r="G442" s="668"/>
      <c r="H442" s="439"/>
      <c r="I442" s="439"/>
      <c r="J442" s="439"/>
    </row>
    <row r="443" spans="2:10" s="25" customFormat="1" ht="11.25" customHeight="1">
      <c r="B443" s="214"/>
      <c r="C443" s="666">
        <v>42269</v>
      </c>
      <c r="D443" s="667">
        <v>15.351794947035307</v>
      </c>
      <c r="E443" s="668">
        <v>18.096620065384624</v>
      </c>
      <c r="F443" s="668">
        <f t="shared" si="51"/>
        <v>15.351794947035307</v>
      </c>
      <c r="G443" s="668"/>
      <c r="H443" s="439"/>
      <c r="I443" s="439"/>
      <c r="J443" s="439"/>
    </row>
    <row r="444" spans="2:10" s="25" customFormat="1" ht="11.25" customHeight="1">
      <c r="B444" s="214"/>
      <c r="C444" s="666">
        <v>42270</v>
      </c>
      <c r="D444" s="667">
        <v>14.596464032202555</v>
      </c>
      <c r="E444" s="668">
        <v>18.096620065384624</v>
      </c>
      <c r="F444" s="668">
        <f t="shared" si="51"/>
        <v>14.596464032202555</v>
      </c>
      <c r="G444" s="668"/>
      <c r="H444" s="439"/>
      <c r="I444" s="439"/>
      <c r="J444" s="439"/>
    </row>
    <row r="445" spans="2:10" s="25" customFormat="1" ht="11.25" customHeight="1">
      <c r="B445" s="214"/>
      <c r="C445" s="666">
        <v>42271</v>
      </c>
      <c r="D445" s="667">
        <v>15.94782755399932</v>
      </c>
      <c r="E445" s="668">
        <v>18.096620065384624</v>
      </c>
      <c r="F445" s="668">
        <f t="shared" si="51"/>
        <v>15.94782755399932</v>
      </c>
      <c r="G445" s="668"/>
      <c r="H445" s="439"/>
      <c r="I445" s="439"/>
      <c r="J445" s="439"/>
    </row>
    <row r="446" spans="2:10" s="25" customFormat="1" ht="11.25" customHeight="1">
      <c r="B446" s="214"/>
      <c r="C446" s="666">
        <v>42272</v>
      </c>
      <c r="D446" s="667">
        <v>11.517121279270405</v>
      </c>
      <c r="E446" s="668">
        <v>18.096620065384624</v>
      </c>
      <c r="F446" s="668">
        <f t="shared" si="51"/>
        <v>11.517121279270405</v>
      </c>
      <c r="G446" s="668"/>
      <c r="H446" s="439"/>
      <c r="I446" s="439"/>
      <c r="J446" s="439"/>
    </row>
    <row r="447" spans="2:10" s="25" customFormat="1" ht="11.25" customHeight="1">
      <c r="B447" s="214"/>
      <c r="C447" s="666">
        <v>42273</v>
      </c>
      <c r="D447" s="667">
        <v>15.01106707188144</v>
      </c>
      <c r="E447" s="668">
        <v>18.096620065384624</v>
      </c>
      <c r="F447" s="668">
        <f t="shared" si="51"/>
        <v>15.01106707188144</v>
      </c>
      <c r="G447" s="668"/>
      <c r="H447" s="439"/>
      <c r="I447" s="439"/>
      <c r="J447" s="439"/>
    </row>
    <row r="448" spans="2:10" s="25" customFormat="1" ht="11.25" customHeight="1">
      <c r="B448" s="214"/>
      <c r="C448" s="666">
        <v>42274</v>
      </c>
      <c r="D448" s="667">
        <v>13.315215581828161</v>
      </c>
      <c r="E448" s="668">
        <v>18.096620065384624</v>
      </c>
      <c r="F448" s="668">
        <f t="shared" si="51"/>
        <v>13.315215581828161</v>
      </c>
      <c r="G448" s="668"/>
      <c r="H448" s="439"/>
      <c r="I448" s="439"/>
      <c r="J448" s="439"/>
    </row>
    <row r="449" spans="2:10" s="25" customFormat="1" ht="11.25" customHeight="1">
      <c r="B449" s="214"/>
      <c r="C449" s="666">
        <v>42275</v>
      </c>
      <c r="D449" s="667">
        <v>6.1203996760756674</v>
      </c>
      <c r="E449" s="668">
        <v>18.096620065384624</v>
      </c>
      <c r="F449" s="668">
        <f t="shared" si="51"/>
        <v>6.1203996760756674</v>
      </c>
      <c r="G449" s="668"/>
      <c r="H449" s="439"/>
      <c r="I449" s="439"/>
      <c r="J449" s="439"/>
    </row>
    <row r="450" spans="2:10" s="25" customFormat="1" ht="11.25" customHeight="1">
      <c r="B450" s="214"/>
      <c r="C450" s="666">
        <v>42276</v>
      </c>
      <c r="D450" s="667">
        <v>17.919862137572554</v>
      </c>
      <c r="E450" s="668">
        <v>18.096620065384624</v>
      </c>
      <c r="F450" s="668">
        <f t="shared" si="51"/>
        <v>17.919862137572554</v>
      </c>
      <c r="G450" s="668"/>
      <c r="H450" s="439"/>
      <c r="I450" s="439"/>
      <c r="J450" s="439"/>
    </row>
    <row r="451" spans="2:10" s="25" customFormat="1" ht="11.25" customHeight="1">
      <c r="B451" s="214"/>
      <c r="C451" s="666">
        <v>42277</v>
      </c>
      <c r="D451" s="667">
        <v>17.323345931498221</v>
      </c>
      <c r="E451" s="668">
        <v>18.096620065384624</v>
      </c>
      <c r="F451" s="668">
        <f t="shared" si="51"/>
        <v>17.323345931498221</v>
      </c>
      <c r="G451" s="668"/>
      <c r="H451" s="439"/>
      <c r="I451" s="439"/>
      <c r="J451" s="439"/>
    </row>
    <row r="452" spans="2:10" s="25" customFormat="1" ht="11.25" customHeight="1">
      <c r="B452" s="214"/>
      <c r="C452" s="666">
        <v>42278</v>
      </c>
      <c r="D452" s="667">
        <v>10.345455222406382</v>
      </c>
      <c r="E452" s="668">
        <v>42.898061451612904</v>
      </c>
      <c r="F452" s="668">
        <f t="shared" si="51"/>
        <v>10.345455222406382</v>
      </c>
      <c r="G452" s="668"/>
      <c r="H452" s="439"/>
      <c r="I452" s="439"/>
      <c r="J452" s="439"/>
    </row>
    <row r="453" spans="2:10" s="25" customFormat="1" ht="11.25" customHeight="1">
      <c r="B453" s="214"/>
      <c r="C453" s="666">
        <v>42279</v>
      </c>
      <c r="D453" s="667">
        <v>11.041428255731052</v>
      </c>
      <c r="E453" s="668">
        <v>42.898061451612904</v>
      </c>
      <c r="F453" s="668">
        <f t="shared" si="51"/>
        <v>11.041428255731052</v>
      </c>
      <c r="G453" s="668"/>
      <c r="H453" s="439"/>
      <c r="I453" s="439"/>
      <c r="J453" s="439"/>
    </row>
    <row r="454" spans="2:10" s="25" customFormat="1" ht="11.25" customHeight="1">
      <c r="B454" s="214"/>
      <c r="C454" s="666">
        <v>42280</v>
      </c>
      <c r="D454" s="667">
        <v>25.480455697785093</v>
      </c>
      <c r="E454" s="668">
        <v>42.898061451612904</v>
      </c>
      <c r="F454" s="668">
        <f t="shared" si="51"/>
        <v>25.480455697785093</v>
      </c>
      <c r="G454" s="668"/>
      <c r="H454" s="439"/>
      <c r="I454" s="439"/>
      <c r="J454" s="439"/>
    </row>
    <row r="455" spans="2:10" s="25" customFormat="1" ht="11.25" customHeight="1">
      <c r="B455" s="214"/>
      <c r="C455" s="666">
        <v>42281</v>
      </c>
      <c r="D455" s="667">
        <v>16.030145261002726</v>
      </c>
      <c r="E455" s="668">
        <v>42.898061451612904</v>
      </c>
      <c r="F455" s="668">
        <f t="shared" si="51"/>
        <v>16.030145261002726</v>
      </c>
      <c r="G455" s="668"/>
      <c r="H455" s="439"/>
      <c r="I455" s="439"/>
      <c r="J455" s="439"/>
    </row>
    <row r="456" spans="2:10" s="25" customFormat="1" ht="11.25" customHeight="1">
      <c r="B456" s="214"/>
      <c r="C456" s="666">
        <v>42282</v>
      </c>
      <c r="D456" s="667">
        <v>49.91656204567559</v>
      </c>
      <c r="E456" s="668">
        <v>42.898061451612904</v>
      </c>
      <c r="F456" s="668">
        <f t="shared" si="51"/>
        <v>42.898061451612904</v>
      </c>
      <c r="G456" s="668"/>
      <c r="H456" s="439"/>
      <c r="I456" s="439"/>
      <c r="J456" s="439"/>
    </row>
    <row r="457" spans="2:10" s="25" customFormat="1" ht="11.25" customHeight="1">
      <c r="B457" s="214"/>
      <c r="C457" s="666">
        <v>42283</v>
      </c>
      <c r="D457" s="667">
        <v>63.660595054172056</v>
      </c>
      <c r="E457" s="668">
        <v>42.898061451612904</v>
      </c>
      <c r="F457" s="668">
        <f t="shared" si="51"/>
        <v>42.898061451612904</v>
      </c>
      <c r="G457" s="668"/>
      <c r="H457" s="439"/>
      <c r="I457" s="439"/>
      <c r="J457" s="439"/>
    </row>
    <row r="458" spans="2:10" s="25" customFormat="1" ht="11.25" customHeight="1">
      <c r="B458" s="214"/>
      <c r="C458" s="666">
        <v>42284</v>
      </c>
      <c r="D458" s="667">
        <v>47.55351681159371</v>
      </c>
      <c r="E458" s="668">
        <v>42.898061451612904</v>
      </c>
      <c r="F458" s="668">
        <f t="shared" si="51"/>
        <v>42.898061451612904</v>
      </c>
      <c r="G458" s="668"/>
      <c r="H458" s="439"/>
      <c r="I458" s="439"/>
      <c r="J458" s="439"/>
    </row>
    <row r="459" spans="2:10" s="25" customFormat="1" ht="11.25" customHeight="1">
      <c r="B459" s="214"/>
      <c r="C459" s="666">
        <v>42285</v>
      </c>
      <c r="D459" s="667">
        <v>36.220258825751237</v>
      </c>
      <c r="E459" s="668">
        <v>42.898061451612904</v>
      </c>
      <c r="F459" s="668">
        <f t="shared" si="51"/>
        <v>36.220258825751237</v>
      </c>
      <c r="G459" s="668"/>
      <c r="H459" s="439"/>
      <c r="I459" s="439"/>
      <c r="J459" s="439"/>
    </row>
    <row r="460" spans="2:10" s="25" customFormat="1" ht="11.25" customHeight="1">
      <c r="B460" s="214"/>
      <c r="C460" s="666">
        <v>42286</v>
      </c>
      <c r="D460" s="667">
        <v>31.686094011620099</v>
      </c>
      <c r="E460" s="668">
        <v>42.898061451612904</v>
      </c>
      <c r="F460" s="668">
        <f t="shared" si="51"/>
        <v>31.686094011620099</v>
      </c>
      <c r="G460" s="668"/>
      <c r="H460" s="439"/>
      <c r="I460" s="439"/>
      <c r="J460" s="439"/>
    </row>
    <row r="461" spans="2:10" s="25" customFormat="1" ht="11.25" customHeight="1">
      <c r="B461" s="214"/>
      <c r="C461" s="666">
        <v>42287</v>
      </c>
      <c r="D461" s="667">
        <v>28.071239977326751</v>
      </c>
      <c r="E461" s="668">
        <v>42.898061451612904</v>
      </c>
      <c r="F461" s="668">
        <f t="shared" si="51"/>
        <v>28.071239977326751</v>
      </c>
      <c r="G461" s="668"/>
      <c r="H461" s="439"/>
      <c r="I461" s="439"/>
      <c r="J461" s="439"/>
    </row>
    <row r="462" spans="2:10" s="25" customFormat="1" ht="11.25" customHeight="1">
      <c r="B462" s="214"/>
      <c r="C462" s="666">
        <v>42288</v>
      </c>
      <c r="D462" s="667">
        <v>29.762939372190541</v>
      </c>
      <c r="E462" s="668">
        <v>42.898061451612904</v>
      </c>
      <c r="F462" s="668">
        <f t="shared" si="51"/>
        <v>29.762939372190541</v>
      </c>
      <c r="G462" s="668"/>
      <c r="H462" s="439"/>
      <c r="I462" s="439"/>
      <c r="J462" s="439"/>
    </row>
    <row r="463" spans="2:10" s="25" customFormat="1" ht="11.25" customHeight="1">
      <c r="B463" s="214"/>
      <c r="C463" s="666">
        <v>42289</v>
      </c>
      <c r="D463" s="667">
        <v>43.31345322702817</v>
      </c>
      <c r="E463" s="668">
        <v>42.898061451612904</v>
      </c>
      <c r="F463" s="668">
        <f t="shared" si="51"/>
        <v>42.898061451612904</v>
      </c>
      <c r="G463" s="668"/>
      <c r="H463" s="439"/>
      <c r="I463" s="439"/>
      <c r="J463" s="439"/>
    </row>
    <row r="464" spans="2:10" s="25" customFormat="1" ht="11.25" customHeight="1">
      <c r="B464" s="214"/>
      <c r="C464" s="666">
        <v>42290</v>
      </c>
      <c r="D464" s="667">
        <v>33.618423948854407</v>
      </c>
      <c r="E464" s="668">
        <v>42.898061451612904</v>
      </c>
      <c r="F464" s="668">
        <f t="shared" si="51"/>
        <v>33.618423948854407</v>
      </c>
      <c r="G464" s="668"/>
      <c r="H464" s="439"/>
      <c r="I464" s="439"/>
      <c r="J464" s="439"/>
    </row>
    <row r="465" spans="2:10" s="25" customFormat="1" ht="11.25" customHeight="1">
      <c r="B465" s="214"/>
      <c r="C465" s="666">
        <v>42291</v>
      </c>
      <c r="D465" s="667">
        <v>31.236144419376359</v>
      </c>
      <c r="E465" s="668">
        <v>42.898061451612904</v>
      </c>
      <c r="F465" s="668">
        <f t="shared" si="51"/>
        <v>31.236144419376359</v>
      </c>
      <c r="G465" s="668"/>
      <c r="H465" s="439"/>
      <c r="I465" s="439"/>
      <c r="J465" s="439"/>
    </row>
    <row r="466" spans="2:10" s="25" customFormat="1" ht="11.25" customHeight="1">
      <c r="B466" s="214"/>
      <c r="C466" s="666">
        <v>42292</v>
      </c>
      <c r="D466" s="667">
        <v>40.222995267151063</v>
      </c>
      <c r="E466" s="668">
        <v>42.898061451612904</v>
      </c>
      <c r="F466" s="668">
        <f t="shared" si="51"/>
        <v>40.222995267151063</v>
      </c>
      <c r="G466" s="668"/>
      <c r="H466" s="439"/>
      <c r="I466" s="439"/>
      <c r="J466" s="439"/>
    </row>
    <row r="467" spans="2:10" s="25" customFormat="1" ht="11.25" customHeight="1">
      <c r="B467" s="214"/>
      <c r="C467" s="666">
        <v>42293</v>
      </c>
      <c r="D467" s="667">
        <v>29.621415406082935</v>
      </c>
      <c r="E467" s="668">
        <v>42.898061451612904</v>
      </c>
      <c r="F467" s="668">
        <f t="shared" si="51"/>
        <v>29.621415406082935</v>
      </c>
      <c r="G467" s="668"/>
      <c r="H467" s="439"/>
      <c r="I467" s="439"/>
      <c r="J467" s="439"/>
    </row>
    <row r="468" spans="2:10" s="25" customFormat="1" ht="11.25" customHeight="1">
      <c r="B468" s="214"/>
      <c r="C468" s="666">
        <v>42294</v>
      </c>
      <c r="D468" s="667">
        <v>19.175447307746001</v>
      </c>
      <c r="E468" s="668">
        <v>42.898061451612904</v>
      </c>
      <c r="F468" s="668">
        <f t="shared" si="51"/>
        <v>19.175447307746001</v>
      </c>
      <c r="G468" s="668"/>
      <c r="H468" s="439"/>
      <c r="I468" s="439"/>
      <c r="J468" s="439"/>
    </row>
    <row r="469" spans="2:10" s="25" customFormat="1" ht="11.25" customHeight="1">
      <c r="B469" s="214"/>
      <c r="C469" s="666">
        <v>42295</v>
      </c>
      <c r="D469" s="667">
        <v>49.911838946808125</v>
      </c>
      <c r="E469" s="668">
        <v>42.898061451612904</v>
      </c>
      <c r="F469" s="668">
        <f t="shared" si="51"/>
        <v>42.898061451612904</v>
      </c>
      <c r="G469" s="668"/>
      <c r="H469" s="439"/>
      <c r="I469" s="439"/>
      <c r="J469" s="439"/>
    </row>
    <row r="470" spans="2:10" s="25" customFormat="1" ht="11.25" customHeight="1">
      <c r="B470" s="214"/>
      <c r="C470" s="666">
        <v>42296</v>
      </c>
      <c r="D470" s="667">
        <v>66.872946084857716</v>
      </c>
      <c r="E470" s="668">
        <v>42.898061451612904</v>
      </c>
      <c r="F470" s="668">
        <f t="shared" si="51"/>
        <v>42.898061451612904</v>
      </c>
      <c r="G470" s="668"/>
      <c r="H470" s="439"/>
      <c r="I470" s="439"/>
      <c r="J470" s="439"/>
    </row>
    <row r="471" spans="2:10" s="25" customFormat="1" ht="11.25" customHeight="1">
      <c r="B471" s="214"/>
      <c r="C471" s="666">
        <v>42297</v>
      </c>
      <c r="D471" s="667">
        <v>49.490478047717247</v>
      </c>
      <c r="E471" s="668">
        <v>42.898061451612904</v>
      </c>
      <c r="F471" s="668">
        <f t="shared" si="51"/>
        <v>42.898061451612904</v>
      </c>
      <c r="G471" s="668"/>
      <c r="H471" s="439"/>
      <c r="I471" s="439"/>
      <c r="J471" s="439"/>
    </row>
    <row r="472" spans="2:10" s="25" customFormat="1" ht="11.25" customHeight="1">
      <c r="B472" s="214"/>
      <c r="C472" s="666">
        <v>42298</v>
      </c>
      <c r="D472" s="667">
        <v>39.761238377735722</v>
      </c>
      <c r="E472" s="668">
        <v>42.898061451612904</v>
      </c>
      <c r="F472" s="668">
        <f t="shared" si="51"/>
        <v>39.761238377735722</v>
      </c>
      <c r="G472" s="668"/>
      <c r="H472" s="439"/>
      <c r="I472" s="439"/>
      <c r="J472" s="439"/>
    </row>
    <row r="473" spans="2:10" s="25" customFormat="1" ht="11.25" customHeight="1">
      <c r="B473" s="214"/>
      <c r="C473" s="666">
        <v>42299</v>
      </c>
      <c r="D473" s="667">
        <v>35.271973852852284</v>
      </c>
      <c r="E473" s="668">
        <v>42.898061451612904</v>
      </c>
      <c r="F473" s="668">
        <f t="shared" si="51"/>
        <v>35.271973852852284</v>
      </c>
      <c r="G473" s="668"/>
      <c r="H473" s="439"/>
      <c r="I473" s="439"/>
      <c r="J473" s="439"/>
    </row>
    <row r="474" spans="2:10" s="25" customFormat="1" ht="11.25" customHeight="1">
      <c r="B474" s="214"/>
      <c r="C474" s="666">
        <v>42300</v>
      </c>
      <c r="D474" s="667">
        <v>39.332874980322984</v>
      </c>
      <c r="E474" s="668">
        <v>42.898061451612904</v>
      </c>
      <c r="F474" s="668">
        <f t="shared" si="51"/>
        <v>39.332874980322984</v>
      </c>
      <c r="G474" s="668"/>
      <c r="H474" s="439"/>
      <c r="I474" s="439"/>
      <c r="J474" s="439"/>
    </row>
    <row r="475" spans="2:10" s="25" customFormat="1" ht="11.25" customHeight="1">
      <c r="B475" s="214"/>
      <c r="C475" s="666">
        <v>42301</v>
      </c>
      <c r="D475" s="667">
        <v>26.098138749858204</v>
      </c>
      <c r="E475" s="668">
        <v>42.898061451612904</v>
      </c>
      <c r="F475" s="668">
        <f t="shared" si="51"/>
        <v>26.098138749858204</v>
      </c>
      <c r="G475" s="668"/>
      <c r="H475" s="439"/>
      <c r="I475" s="439"/>
      <c r="J475" s="439"/>
    </row>
    <row r="476" spans="2:10" s="25" customFormat="1" ht="11.25" customHeight="1">
      <c r="B476" s="214"/>
      <c r="C476" s="666">
        <v>42302</v>
      </c>
      <c r="D476" s="667">
        <v>21.643406516704204</v>
      </c>
      <c r="E476" s="668">
        <v>42.898061451612904</v>
      </c>
      <c r="F476" s="668">
        <f t="shared" si="51"/>
        <v>21.643406516704204</v>
      </c>
      <c r="G476" s="668"/>
      <c r="H476" s="439"/>
      <c r="I476" s="439"/>
      <c r="J476" s="439"/>
    </row>
    <row r="477" spans="2:10" s="25" customFormat="1" ht="11.25" customHeight="1">
      <c r="B477" s="214"/>
      <c r="C477" s="666">
        <v>42303</v>
      </c>
      <c r="D477" s="667">
        <v>40.739137443541537</v>
      </c>
      <c r="E477" s="668">
        <v>42.898061451612904</v>
      </c>
      <c r="F477" s="668">
        <f t="shared" si="51"/>
        <v>40.739137443541537</v>
      </c>
      <c r="G477" s="668"/>
      <c r="H477" s="439"/>
      <c r="I477" s="439"/>
      <c r="J477" s="439"/>
    </row>
    <row r="478" spans="2:10" s="25" customFormat="1" ht="11.25" customHeight="1">
      <c r="B478" s="214"/>
      <c r="C478" s="666">
        <v>42304</v>
      </c>
      <c r="D478" s="667">
        <v>54.019664863040489</v>
      </c>
      <c r="E478" s="668">
        <v>42.898061451612904</v>
      </c>
      <c r="F478" s="668">
        <f t="shared" si="51"/>
        <v>42.898061451612904</v>
      </c>
      <c r="G478" s="668"/>
      <c r="H478" s="439"/>
      <c r="I478" s="439"/>
      <c r="J478" s="439"/>
    </row>
    <row r="479" spans="2:10" s="25" customFormat="1" ht="11.25" customHeight="1">
      <c r="B479" s="214"/>
      <c r="C479" s="666">
        <v>42305</v>
      </c>
      <c r="D479" s="667">
        <v>59.249788010498975</v>
      </c>
      <c r="E479" s="668">
        <v>42.898061451612904</v>
      </c>
      <c r="F479" s="668">
        <f t="shared" si="51"/>
        <v>42.898061451612904</v>
      </c>
      <c r="G479" s="668"/>
      <c r="H479" s="439"/>
      <c r="I479" s="439"/>
      <c r="J479" s="439"/>
    </row>
    <row r="480" spans="2:10" s="25" customFormat="1" ht="11.25" customHeight="1">
      <c r="B480" s="214"/>
      <c r="C480" s="666">
        <v>42306</v>
      </c>
      <c r="D480" s="667">
        <v>39.278024593457516</v>
      </c>
      <c r="E480" s="668">
        <v>42.898061451612904</v>
      </c>
      <c r="F480" s="668">
        <f t="shared" si="51"/>
        <v>39.278024593457516</v>
      </c>
      <c r="G480" s="668"/>
      <c r="H480" s="439"/>
      <c r="I480" s="439"/>
      <c r="J480" s="439"/>
    </row>
    <row r="481" spans="2:10" s="25" customFormat="1" ht="11.25" customHeight="1">
      <c r="B481" s="214"/>
      <c r="C481" s="666">
        <v>42307</v>
      </c>
      <c r="D481" s="667">
        <v>58.206900060257261</v>
      </c>
      <c r="E481" s="668">
        <v>42.898061451612904</v>
      </c>
      <c r="F481" s="668">
        <f t="shared" si="51"/>
        <v>42.898061451612904</v>
      </c>
      <c r="G481" s="668"/>
      <c r="H481" s="439"/>
      <c r="I481" s="439"/>
      <c r="J481" s="439"/>
    </row>
    <row r="482" spans="2:10" s="25" customFormat="1" ht="11.25" customHeight="1">
      <c r="B482" s="214"/>
      <c r="C482" s="666">
        <v>42308</v>
      </c>
      <c r="D482" s="667">
        <v>51.105870360853558</v>
      </c>
      <c r="E482" s="668">
        <v>42.898061451612904</v>
      </c>
      <c r="F482" s="668">
        <f t="shared" si="51"/>
        <v>42.898061451612904</v>
      </c>
      <c r="G482" s="668"/>
      <c r="H482" s="439"/>
      <c r="I482" s="439"/>
      <c r="J482" s="439"/>
    </row>
    <row r="483" spans="2:10" s="25" customFormat="1" ht="11.25" customHeight="1">
      <c r="B483" s="214"/>
      <c r="C483" s="666">
        <v>42309</v>
      </c>
      <c r="D483" s="667">
        <v>41.56511028720395</v>
      </c>
      <c r="E483" s="668">
        <v>76.585416417948693</v>
      </c>
      <c r="F483" s="668">
        <f t="shared" si="51"/>
        <v>41.56511028720395</v>
      </c>
      <c r="G483" s="668"/>
      <c r="H483" s="439"/>
      <c r="I483" s="439"/>
      <c r="J483" s="439"/>
    </row>
    <row r="484" spans="2:10" s="25" customFormat="1" ht="11.25" customHeight="1">
      <c r="B484" s="214"/>
      <c r="C484" s="666">
        <v>42310</v>
      </c>
      <c r="D484" s="667">
        <v>66.178811048434056</v>
      </c>
      <c r="E484" s="668">
        <v>76.585416417948693</v>
      </c>
      <c r="F484" s="668">
        <f t="shared" si="51"/>
        <v>66.178811048434056</v>
      </c>
      <c r="G484" s="668"/>
      <c r="H484" s="439"/>
      <c r="I484" s="439"/>
      <c r="J484" s="439"/>
    </row>
    <row r="485" spans="2:10" s="25" customFormat="1" ht="11.25" customHeight="1">
      <c r="B485" s="214"/>
      <c r="C485" s="666">
        <v>42311</v>
      </c>
      <c r="D485" s="667">
        <v>111.86263775700844</v>
      </c>
      <c r="E485" s="668">
        <v>76.585416417948693</v>
      </c>
      <c r="F485" s="668">
        <f t="shared" si="51"/>
        <v>76.585416417948693</v>
      </c>
      <c r="G485" s="668"/>
      <c r="H485" s="439"/>
      <c r="I485" s="439"/>
      <c r="J485" s="439"/>
    </row>
    <row r="486" spans="2:10" s="25" customFormat="1" ht="11.25" customHeight="1">
      <c r="B486" s="214"/>
      <c r="C486" s="666">
        <v>42312</v>
      </c>
      <c r="D486" s="667">
        <v>133.54107130074021</v>
      </c>
      <c r="E486" s="668">
        <v>76.585416417948693</v>
      </c>
      <c r="F486" s="668">
        <f t="shared" si="51"/>
        <v>76.585416417948693</v>
      </c>
      <c r="G486" s="668"/>
      <c r="H486" s="439"/>
      <c r="I486" s="439"/>
      <c r="J486" s="439"/>
    </row>
    <row r="487" spans="2:10" s="25" customFormat="1" ht="11.25" customHeight="1">
      <c r="B487" s="214"/>
      <c r="C487" s="666">
        <v>42313</v>
      </c>
      <c r="D487" s="667">
        <v>139.63937735949733</v>
      </c>
      <c r="E487" s="668">
        <v>76.585416417948693</v>
      </c>
      <c r="F487" s="668">
        <f t="shared" si="51"/>
        <v>76.585416417948693</v>
      </c>
      <c r="G487" s="668"/>
      <c r="H487" s="439"/>
      <c r="I487" s="439"/>
      <c r="J487" s="439"/>
    </row>
    <row r="488" spans="2:10" s="25" customFormat="1" ht="11.25" customHeight="1">
      <c r="B488" s="214"/>
      <c r="C488" s="666">
        <v>42314</v>
      </c>
      <c r="D488" s="667">
        <v>55.214208518537852</v>
      </c>
      <c r="E488" s="668">
        <v>76.585416417948693</v>
      </c>
      <c r="F488" s="668">
        <f t="shared" si="51"/>
        <v>55.214208518537852</v>
      </c>
      <c r="G488" s="668"/>
      <c r="H488" s="439"/>
      <c r="I488" s="439"/>
      <c r="J488" s="439"/>
    </row>
    <row r="489" spans="2:10" s="25" customFormat="1" ht="11.25" customHeight="1">
      <c r="B489" s="214"/>
      <c r="C489" s="666">
        <v>42315</v>
      </c>
      <c r="D489" s="667">
        <v>76.967266837289884</v>
      </c>
      <c r="E489" s="668">
        <v>76.585416417948693</v>
      </c>
      <c r="F489" s="668">
        <f t="shared" si="51"/>
        <v>76.585416417948693</v>
      </c>
      <c r="G489" s="668"/>
      <c r="H489" s="439"/>
      <c r="I489" s="439"/>
      <c r="J489" s="439"/>
    </row>
    <row r="490" spans="2:10" s="25" customFormat="1" ht="11.25" customHeight="1">
      <c r="B490" s="214"/>
      <c r="C490" s="666">
        <v>42316</v>
      </c>
      <c r="D490" s="667">
        <v>58.058383466528284</v>
      </c>
      <c r="E490" s="668">
        <v>76.585416417948693</v>
      </c>
      <c r="F490" s="668">
        <f t="shared" si="51"/>
        <v>58.058383466528284</v>
      </c>
      <c r="G490" s="668"/>
      <c r="H490" s="439"/>
      <c r="I490" s="439"/>
      <c r="J490" s="439"/>
    </row>
    <row r="491" spans="2:10" s="25" customFormat="1" ht="11.25" customHeight="1">
      <c r="B491" s="214"/>
      <c r="C491" s="666">
        <v>42317</v>
      </c>
      <c r="D491" s="667">
        <v>70.0750425442763</v>
      </c>
      <c r="E491" s="668">
        <v>76.585416417948693</v>
      </c>
      <c r="F491" s="668">
        <f t="shared" si="51"/>
        <v>70.0750425442763</v>
      </c>
      <c r="G491" s="668"/>
      <c r="H491" s="439"/>
      <c r="I491" s="439"/>
      <c r="J491" s="439"/>
    </row>
    <row r="492" spans="2:10" s="25" customFormat="1" ht="11.25" customHeight="1">
      <c r="B492" s="214"/>
      <c r="C492" s="666">
        <v>42318</v>
      </c>
      <c r="D492" s="667">
        <v>23.345259185805418</v>
      </c>
      <c r="E492" s="668">
        <v>76.585416417948693</v>
      </c>
      <c r="F492" s="668">
        <f t="shared" si="51"/>
        <v>23.345259185805418</v>
      </c>
      <c r="G492" s="668"/>
      <c r="H492" s="439"/>
      <c r="I492" s="439"/>
      <c r="J492" s="439"/>
    </row>
    <row r="493" spans="2:10" s="25" customFormat="1" ht="11.25" customHeight="1">
      <c r="B493" s="214"/>
      <c r="C493" s="666">
        <v>42319</v>
      </c>
      <c r="D493" s="667">
        <v>83.891609919554909</v>
      </c>
      <c r="E493" s="668">
        <v>76.585416417948693</v>
      </c>
      <c r="F493" s="668">
        <f t="shared" si="51"/>
        <v>76.585416417948693</v>
      </c>
      <c r="G493" s="668"/>
      <c r="H493" s="439"/>
      <c r="I493" s="439"/>
      <c r="J493" s="439"/>
    </row>
    <row r="494" spans="2:10" s="25" customFormat="1" ht="11.25" customHeight="1">
      <c r="B494" s="214"/>
      <c r="C494" s="666">
        <v>42320</v>
      </c>
      <c r="D494" s="667">
        <v>80.030989011791291</v>
      </c>
      <c r="E494" s="668">
        <v>76.585416417948693</v>
      </c>
      <c r="F494" s="668">
        <f t="shared" si="51"/>
        <v>76.585416417948693</v>
      </c>
      <c r="G494" s="668"/>
      <c r="H494" s="439"/>
      <c r="I494" s="439"/>
      <c r="J494" s="439"/>
    </row>
    <row r="495" spans="2:10" s="25" customFormat="1" ht="11.25" customHeight="1">
      <c r="B495" s="214"/>
      <c r="C495" s="666">
        <v>42321</v>
      </c>
      <c r="D495" s="667">
        <v>5.0928256953155095</v>
      </c>
      <c r="E495" s="668">
        <v>76.585416417948693</v>
      </c>
      <c r="F495" s="668">
        <f t="shared" si="51"/>
        <v>5.0928256953155095</v>
      </c>
      <c r="G495" s="668"/>
      <c r="H495" s="439"/>
      <c r="I495" s="439"/>
      <c r="J495" s="439"/>
    </row>
    <row r="496" spans="2:10" s="25" customFormat="1" ht="11.25" customHeight="1">
      <c r="B496" s="214"/>
      <c r="C496" s="666">
        <v>42322</v>
      </c>
      <c r="D496" s="667">
        <v>38.367302357583533</v>
      </c>
      <c r="E496" s="668">
        <v>76.585416417948693</v>
      </c>
      <c r="F496" s="668">
        <f t="shared" si="51"/>
        <v>38.367302357583533</v>
      </c>
      <c r="G496" s="668"/>
      <c r="H496" s="439"/>
      <c r="I496" s="439"/>
      <c r="J496" s="439"/>
    </row>
    <row r="497" spans="2:10" s="25" customFormat="1" ht="11.25" customHeight="1">
      <c r="B497" s="214"/>
      <c r="C497" s="666">
        <v>42323</v>
      </c>
      <c r="D497" s="667">
        <v>30.535334979121853</v>
      </c>
      <c r="E497" s="668">
        <v>76.585416417948693</v>
      </c>
      <c r="F497" s="668">
        <f t="shared" si="51"/>
        <v>30.535334979121853</v>
      </c>
      <c r="G497" s="668"/>
      <c r="H497" s="439"/>
      <c r="I497" s="439"/>
      <c r="J497" s="439"/>
    </row>
    <row r="498" spans="2:10" s="25" customFormat="1" ht="11.25" customHeight="1">
      <c r="B498" s="214"/>
      <c r="C498" s="666">
        <v>42324</v>
      </c>
      <c r="D498" s="667">
        <v>32.24422640711829</v>
      </c>
      <c r="E498" s="668">
        <v>76.585416417948693</v>
      </c>
      <c r="F498" s="668">
        <f t="shared" si="51"/>
        <v>32.24422640711829</v>
      </c>
      <c r="G498" s="668"/>
      <c r="H498" s="439"/>
      <c r="I498" s="439"/>
      <c r="J498" s="439"/>
    </row>
    <row r="499" spans="2:10" s="25" customFormat="1" ht="11.25" customHeight="1">
      <c r="B499" s="214"/>
      <c r="C499" s="666">
        <v>42325</v>
      </c>
      <c r="D499" s="667">
        <v>34.712466380941486</v>
      </c>
      <c r="E499" s="668">
        <v>76.585416417948693</v>
      </c>
      <c r="F499" s="668">
        <f t="shared" si="51"/>
        <v>34.712466380941486</v>
      </c>
      <c r="G499" s="668"/>
      <c r="H499" s="439"/>
      <c r="I499" s="439"/>
      <c r="J499" s="439"/>
    </row>
    <row r="500" spans="2:10" s="25" customFormat="1" ht="11.25" customHeight="1">
      <c r="B500" s="214"/>
      <c r="C500" s="666">
        <v>42326</v>
      </c>
      <c r="D500" s="667">
        <v>33.716099314448819</v>
      </c>
      <c r="E500" s="668">
        <v>76.585416417948693</v>
      </c>
      <c r="F500" s="668">
        <f t="shared" ref="F500:F543" si="52">IF($D500&gt;E500,E500,$D500)</f>
        <v>33.716099314448819</v>
      </c>
      <c r="G500" s="668"/>
      <c r="H500" s="439"/>
      <c r="I500" s="439"/>
      <c r="J500" s="439"/>
    </row>
    <row r="501" spans="2:10" s="25" customFormat="1" ht="11.25" customHeight="1">
      <c r="B501" s="214"/>
      <c r="C501" s="666">
        <v>42327</v>
      </c>
      <c r="D501" s="667">
        <v>31.648313406582883</v>
      </c>
      <c r="E501" s="668">
        <v>76.585416417948693</v>
      </c>
      <c r="F501" s="668">
        <f t="shared" si="52"/>
        <v>31.648313406582883</v>
      </c>
      <c r="G501" s="668"/>
      <c r="H501" s="439"/>
      <c r="I501" s="439"/>
      <c r="J501" s="439"/>
    </row>
    <row r="502" spans="2:10" s="25" customFormat="1" ht="11.25" customHeight="1">
      <c r="B502" s="214"/>
      <c r="C502" s="666">
        <v>42328</v>
      </c>
      <c r="D502" s="667">
        <v>43.550495722650496</v>
      </c>
      <c r="E502" s="668">
        <v>76.585416417948693</v>
      </c>
      <c r="F502" s="668">
        <f t="shared" si="52"/>
        <v>43.550495722650496</v>
      </c>
      <c r="G502" s="668"/>
      <c r="H502" s="439"/>
      <c r="I502" s="439"/>
      <c r="J502" s="439"/>
    </row>
    <row r="503" spans="2:10" s="25" customFormat="1" ht="11.25" customHeight="1">
      <c r="B503" s="214"/>
      <c r="C503" s="666">
        <v>42329</v>
      </c>
      <c r="D503" s="667">
        <v>22.571455744815569</v>
      </c>
      <c r="E503" s="668">
        <v>76.585416417948693</v>
      </c>
      <c r="F503" s="668">
        <f t="shared" si="52"/>
        <v>22.571455744815569</v>
      </c>
      <c r="G503" s="668"/>
      <c r="H503" s="439"/>
      <c r="I503" s="439"/>
      <c r="J503" s="439"/>
    </row>
    <row r="504" spans="2:10" s="25" customFormat="1" ht="11.25" customHeight="1">
      <c r="B504" s="214"/>
      <c r="C504" s="666">
        <v>42330</v>
      </c>
      <c r="D504" s="667">
        <v>36.968925225653734</v>
      </c>
      <c r="E504" s="668">
        <v>76.585416417948693</v>
      </c>
      <c r="F504" s="668">
        <f t="shared" si="52"/>
        <v>36.968925225653734</v>
      </c>
      <c r="G504" s="668"/>
      <c r="H504" s="439"/>
      <c r="I504" s="439"/>
      <c r="J504" s="439"/>
    </row>
    <row r="505" spans="2:10" s="25" customFormat="1" ht="11.25" customHeight="1">
      <c r="B505" s="214"/>
      <c r="C505" s="666">
        <v>42331</v>
      </c>
      <c r="D505" s="667">
        <v>18.426938632079956</v>
      </c>
      <c r="E505" s="668">
        <v>76.585416417948693</v>
      </c>
      <c r="F505" s="668">
        <f t="shared" si="52"/>
        <v>18.426938632079956</v>
      </c>
      <c r="G505" s="668"/>
      <c r="H505" s="439"/>
      <c r="I505" s="439"/>
      <c r="J505" s="439"/>
    </row>
    <row r="506" spans="2:10" s="25" customFormat="1" ht="11.25" customHeight="1">
      <c r="B506" s="214"/>
      <c r="C506" s="666">
        <v>42332</v>
      </c>
      <c r="D506" s="667">
        <v>41.045214261225297</v>
      </c>
      <c r="E506" s="668">
        <v>76.585416417948693</v>
      </c>
      <c r="F506" s="668">
        <f t="shared" si="52"/>
        <v>41.045214261225297</v>
      </c>
      <c r="G506" s="668"/>
      <c r="H506" s="439"/>
      <c r="I506" s="439"/>
      <c r="J506" s="439"/>
    </row>
    <row r="507" spans="2:10" s="25" customFormat="1" ht="11.25" customHeight="1">
      <c r="B507" s="214"/>
      <c r="C507" s="666">
        <v>42333</v>
      </c>
      <c r="D507" s="667">
        <v>41.620809968560593</v>
      </c>
      <c r="E507" s="668">
        <v>76.585416417948693</v>
      </c>
      <c r="F507" s="668">
        <f t="shared" si="52"/>
        <v>41.620809968560593</v>
      </c>
      <c r="G507" s="668"/>
      <c r="H507" s="439"/>
      <c r="I507" s="439"/>
      <c r="J507" s="439"/>
    </row>
    <row r="508" spans="2:10" s="25" customFormat="1" ht="11.25" customHeight="1">
      <c r="B508" s="214"/>
      <c r="C508" s="666">
        <v>42334</v>
      </c>
      <c r="D508" s="667">
        <v>45.233213059405955</v>
      </c>
      <c r="E508" s="668">
        <v>76.585416417948693</v>
      </c>
      <c r="F508" s="668">
        <f t="shared" si="52"/>
        <v>45.233213059405955</v>
      </c>
      <c r="G508" s="668"/>
      <c r="H508" s="439"/>
      <c r="I508" s="439"/>
      <c r="J508" s="439"/>
    </row>
    <row r="509" spans="2:10" s="25" customFormat="1" ht="11.25" customHeight="1">
      <c r="B509" s="214"/>
      <c r="C509" s="666">
        <v>42335</v>
      </c>
      <c r="D509" s="667">
        <v>44.457915918916235</v>
      </c>
      <c r="E509" s="668">
        <v>76.585416417948693</v>
      </c>
      <c r="F509" s="668">
        <f t="shared" si="52"/>
        <v>44.457915918916235</v>
      </c>
      <c r="G509" s="668"/>
      <c r="H509" s="439"/>
      <c r="I509" s="439"/>
      <c r="J509" s="439"/>
    </row>
    <row r="510" spans="2:10" s="25" customFormat="1" ht="11.25" customHeight="1">
      <c r="B510" s="214"/>
      <c r="C510" s="666">
        <v>42336</v>
      </c>
      <c r="D510" s="667">
        <v>47.478260607935994</v>
      </c>
      <c r="E510" s="668">
        <v>76.585416417948693</v>
      </c>
      <c r="F510" s="668">
        <f t="shared" si="52"/>
        <v>47.478260607935994</v>
      </c>
      <c r="G510" s="668"/>
      <c r="H510" s="439"/>
      <c r="I510" s="439"/>
      <c r="J510" s="439"/>
    </row>
    <row r="511" spans="2:10" s="25" customFormat="1" ht="11.25" customHeight="1">
      <c r="B511" s="214"/>
      <c r="C511" s="666">
        <v>42337</v>
      </c>
      <c r="D511" s="667">
        <v>39.974732319541538</v>
      </c>
      <c r="E511" s="668">
        <v>76.585416417948693</v>
      </c>
      <c r="F511" s="668">
        <f t="shared" si="52"/>
        <v>39.974732319541538</v>
      </c>
      <c r="G511" s="668"/>
      <c r="H511" s="439"/>
      <c r="I511" s="439"/>
      <c r="J511" s="439"/>
    </row>
    <row r="512" spans="2:10" s="25" customFormat="1" ht="11.25" customHeight="1">
      <c r="B512" s="214"/>
      <c r="C512" s="666">
        <v>42338</v>
      </c>
      <c r="D512" s="667">
        <v>50.90348776143415</v>
      </c>
      <c r="E512" s="668">
        <v>76.585416417948693</v>
      </c>
      <c r="F512" s="668">
        <f t="shared" si="52"/>
        <v>50.90348776143415</v>
      </c>
      <c r="G512" s="668"/>
      <c r="H512" s="439"/>
      <c r="I512" s="439"/>
      <c r="J512" s="439"/>
    </row>
    <row r="513" spans="2:10" s="25" customFormat="1" ht="11.25" customHeight="1">
      <c r="B513" s="214"/>
      <c r="C513" s="666">
        <v>42339</v>
      </c>
      <c r="D513" s="667">
        <v>38.025506773942766</v>
      </c>
      <c r="E513" s="668">
        <v>99.632014115384607</v>
      </c>
      <c r="F513" s="668">
        <f t="shared" si="52"/>
        <v>38.025506773942766</v>
      </c>
      <c r="G513" s="668"/>
      <c r="H513" s="439"/>
      <c r="I513" s="439"/>
      <c r="J513" s="439"/>
    </row>
    <row r="514" spans="2:10" s="25" customFormat="1" ht="11.25" customHeight="1">
      <c r="B514" s="214"/>
      <c r="C514" s="666">
        <v>42340</v>
      </c>
      <c r="D514" s="667">
        <v>37.402255748145251</v>
      </c>
      <c r="E514" s="668">
        <v>99.632014115384607</v>
      </c>
      <c r="F514" s="668">
        <f t="shared" si="52"/>
        <v>37.402255748145251</v>
      </c>
      <c r="G514" s="668"/>
      <c r="H514" s="439"/>
      <c r="I514" s="439"/>
      <c r="J514" s="439"/>
    </row>
    <row r="515" spans="2:10" s="25" customFormat="1" ht="11.25" customHeight="1">
      <c r="B515" s="214"/>
      <c r="C515" s="666">
        <v>42341</v>
      </c>
      <c r="D515" s="667">
        <v>18.769286576892377</v>
      </c>
      <c r="E515" s="668">
        <v>99.632014115384607</v>
      </c>
      <c r="F515" s="668">
        <f t="shared" si="52"/>
        <v>18.769286576892377</v>
      </c>
      <c r="G515" s="668"/>
      <c r="H515" s="439"/>
      <c r="I515" s="439"/>
      <c r="J515" s="439"/>
    </row>
    <row r="516" spans="2:10" s="25" customFormat="1" ht="11.25" customHeight="1">
      <c r="B516" s="214"/>
      <c r="C516" s="666">
        <v>42342</v>
      </c>
      <c r="D516" s="667">
        <v>42.425302156057349</v>
      </c>
      <c r="E516" s="668">
        <v>99.632014115384607</v>
      </c>
      <c r="F516" s="668">
        <f t="shared" si="52"/>
        <v>42.425302156057349</v>
      </c>
      <c r="G516" s="668"/>
      <c r="H516" s="439"/>
      <c r="I516" s="439"/>
      <c r="J516" s="439"/>
    </row>
    <row r="517" spans="2:10" s="25" customFormat="1" ht="11.25" customHeight="1">
      <c r="B517" s="214"/>
      <c r="C517" s="666">
        <v>42343</v>
      </c>
      <c r="D517" s="667">
        <v>41.397017113496361</v>
      </c>
      <c r="E517" s="668">
        <v>99.632014115384607</v>
      </c>
      <c r="F517" s="668">
        <f t="shared" si="52"/>
        <v>41.397017113496361</v>
      </c>
      <c r="G517" s="668"/>
      <c r="H517" s="439"/>
      <c r="I517" s="439"/>
      <c r="J517" s="439"/>
    </row>
    <row r="518" spans="2:10" s="25" customFormat="1" ht="11.25" customHeight="1">
      <c r="B518" s="214"/>
      <c r="C518" s="666">
        <v>42344</v>
      </c>
      <c r="D518" s="667">
        <v>21.349219683681707</v>
      </c>
      <c r="E518" s="668">
        <v>99.632014115384607</v>
      </c>
      <c r="F518" s="668">
        <f t="shared" si="52"/>
        <v>21.349219683681707</v>
      </c>
      <c r="G518" s="668"/>
      <c r="H518" s="439"/>
      <c r="I518" s="439"/>
      <c r="J518" s="439"/>
    </row>
    <row r="519" spans="2:10" s="25" customFormat="1" ht="11.25" customHeight="1">
      <c r="B519" s="214"/>
      <c r="C519" s="666">
        <v>42345</v>
      </c>
      <c r="D519" s="667">
        <v>22.945578549757137</v>
      </c>
      <c r="E519" s="668">
        <v>99.632014115384607</v>
      </c>
      <c r="F519" s="668">
        <f t="shared" si="52"/>
        <v>22.945578549757137</v>
      </c>
      <c r="G519" s="668"/>
      <c r="H519" s="439"/>
      <c r="I519" s="439"/>
      <c r="J519" s="439"/>
    </row>
    <row r="520" spans="2:10" s="25" customFormat="1" ht="11.25" customHeight="1">
      <c r="B520" s="214"/>
      <c r="C520" s="666">
        <v>42346</v>
      </c>
      <c r="D520" s="667">
        <v>25.621994060539876</v>
      </c>
      <c r="E520" s="668">
        <v>99.632014115384607</v>
      </c>
      <c r="F520" s="668">
        <f t="shared" si="52"/>
        <v>25.621994060539876</v>
      </c>
      <c r="G520" s="668"/>
      <c r="H520" s="439"/>
      <c r="I520" s="439"/>
      <c r="J520" s="439"/>
    </row>
    <row r="521" spans="2:10" s="25" customFormat="1" ht="11.25" customHeight="1">
      <c r="B521" s="214"/>
      <c r="C521" s="666">
        <v>42347</v>
      </c>
      <c r="D521" s="667">
        <v>27.181841725103205</v>
      </c>
      <c r="E521" s="668">
        <v>99.632014115384607</v>
      </c>
      <c r="F521" s="668">
        <f t="shared" si="52"/>
        <v>27.181841725103205</v>
      </c>
      <c r="G521" s="668"/>
      <c r="H521" s="439"/>
      <c r="I521" s="439"/>
      <c r="J521" s="439"/>
    </row>
    <row r="522" spans="2:10" s="25" customFormat="1" ht="11.25" customHeight="1">
      <c r="B522" s="214"/>
      <c r="C522" s="666">
        <v>42348</v>
      </c>
      <c r="D522" s="667">
        <v>31.611125008440752</v>
      </c>
      <c r="E522" s="668">
        <v>99.632014115384607</v>
      </c>
      <c r="F522" s="668">
        <f t="shared" si="52"/>
        <v>31.611125008440752</v>
      </c>
      <c r="G522" s="668"/>
      <c r="H522" s="439"/>
      <c r="I522" s="439"/>
      <c r="J522" s="439"/>
    </row>
    <row r="523" spans="2:10" s="25" customFormat="1" ht="11.25" customHeight="1">
      <c r="B523" s="214"/>
      <c r="C523" s="666">
        <v>42349</v>
      </c>
      <c r="D523" s="667">
        <v>22.754107741831998</v>
      </c>
      <c r="E523" s="668">
        <v>99.632014115384607</v>
      </c>
      <c r="F523" s="668">
        <f t="shared" si="52"/>
        <v>22.754107741831998</v>
      </c>
      <c r="G523" s="668"/>
      <c r="H523" s="439"/>
      <c r="I523" s="439"/>
      <c r="J523" s="439"/>
    </row>
    <row r="524" spans="2:10" s="25" customFormat="1" ht="11.25" customHeight="1">
      <c r="B524" s="214"/>
      <c r="C524" s="666">
        <v>42350</v>
      </c>
      <c r="D524" s="667">
        <v>30.481976761702182</v>
      </c>
      <c r="E524" s="668">
        <v>99.632014115384607</v>
      </c>
      <c r="F524" s="668">
        <f t="shared" si="52"/>
        <v>30.481976761702182</v>
      </c>
      <c r="G524" s="668"/>
      <c r="H524" s="439"/>
      <c r="I524" s="439"/>
      <c r="J524" s="439"/>
    </row>
    <row r="525" spans="2:10" s="25" customFormat="1" ht="11.25" customHeight="1">
      <c r="B525" s="214"/>
      <c r="C525" s="666">
        <v>42351</v>
      </c>
      <c r="D525" s="667">
        <v>22.32039962388049</v>
      </c>
      <c r="E525" s="668">
        <v>99.632014115384607</v>
      </c>
      <c r="F525" s="668">
        <f t="shared" si="52"/>
        <v>22.32039962388049</v>
      </c>
      <c r="G525" s="668"/>
      <c r="H525" s="439"/>
      <c r="I525" s="439"/>
      <c r="J525" s="439"/>
    </row>
    <row r="526" spans="2:10" s="25" customFormat="1" ht="11.25" customHeight="1">
      <c r="B526" s="214"/>
      <c r="C526" s="666">
        <v>42352</v>
      </c>
      <c r="D526" s="667">
        <v>24.356008308136872</v>
      </c>
      <c r="E526" s="668">
        <v>99.632014115384607</v>
      </c>
      <c r="F526" s="668">
        <f t="shared" si="52"/>
        <v>24.356008308136872</v>
      </c>
      <c r="G526" s="668"/>
      <c r="H526" s="439"/>
      <c r="I526" s="439"/>
      <c r="J526" s="439"/>
    </row>
    <row r="527" spans="2:10" s="25" customFormat="1" ht="11.25" customHeight="1">
      <c r="B527" s="214"/>
      <c r="C527" s="666">
        <v>42353</v>
      </c>
      <c r="D527" s="667">
        <v>31.804328816437678</v>
      </c>
      <c r="E527" s="668">
        <v>99.632014115384607</v>
      </c>
      <c r="F527" s="668">
        <f t="shared" si="52"/>
        <v>31.804328816437678</v>
      </c>
      <c r="G527" s="668"/>
      <c r="H527" s="439"/>
      <c r="I527" s="439"/>
      <c r="J527" s="439"/>
    </row>
    <row r="528" spans="2:10" s="25" customFormat="1" ht="11.25" customHeight="1">
      <c r="B528" s="214"/>
      <c r="C528" s="666">
        <v>42354</v>
      </c>
      <c r="D528" s="667">
        <v>27.617230643124451</v>
      </c>
      <c r="E528" s="668">
        <v>99.632014115384607</v>
      </c>
      <c r="F528" s="668">
        <f t="shared" si="52"/>
        <v>27.617230643124451</v>
      </c>
      <c r="G528" s="668"/>
      <c r="H528" s="439"/>
      <c r="I528" s="439"/>
      <c r="J528" s="439"/>
    </row>
    <row r="529" spans="2:10" s="25" customFormat="1" ht="11.25" customHeight="1">
      <c r="B529" s="214"/>
      <c r="C529" s="666">
        <v>42355</v>
      </c>
      <c r="D529" s="667">
        <v>26.492214996560296</v>
      </c>
      <c r="E529" s="668">
        <v>99.632014115384607</v>
      </c>
      <c r="F529" s="668">
        <f t="shared" si="52"/>
        <v>26.492214996560296</v>
      </c>
      <c r="G529" s="668"/>
      <c r="H529" s="439"/>
      <c r="I529" s="439"/>
      <c r="J529" s="439"/>
    </row>
    <row r="530" spans="2:10" s="25" customFormat="1" ht="11.25" customHeight="1">
      <c r="B530" s="214"/>
      <c r="C530" s="666">
        <v>42356</v>
      </c>
      <c r="D530" s="667">
        <v>25.552361157656584</v>
      </c>
      <c r="E530" s="668">
        <v>99.632014115384607</v>
      </c>
      <c r="F530" s="668">
        <f t="shared" si="52"/>
        <v>25.552361157656584</v>
      </c>
      <c r="G530" s="668"/>
      <c r="H530" s="439"/>
      <c r="I530" s="439"/>
      <c r="J530" s="439"/>
    </row>
    <row r="531" spans="2:10" s="25" customFormat="1" ht="11.25" customHeight="1">
      <c r="B531" s="214"/>
      <c r="C531" s="666">
        <v>42357</v>
      </c>
      <c r="D531" s="667">
        <v>22.756408741926993</v>
      </c>
      <c r="E531" s="668">
        <v>99.632014115384607</v>
      </c>
      <c r="F531" s="668">
        <f t="shared" si="52"/>
        <v>22.756408741926993</v>
      </c>
      <c r="G531" s="668"/>
      <c r="H531" s="439"/>
      <c r="I531" s="439"/>
      <c r="J531" s="439"/>
    </row>
    <row r="532" spans="2:10" s="25" customFormat="1" ht="11.25" customHeight="1">
      <c r="B532" s="214"/>
      <c r="C532" s="666">
        <v>42358</v>
      </c>
      <c r="D532" s="667">
        <v>29.679050328467831</v>
      </c>
      <c r="E532" s="668">
        <v>99.632014115384607</v>
      </c>
      <c r="F532" s="668">
        <f t="shared" si="52"/>
        <v>29.679050328467831</v>
      </c>
      <c r="G532" s="668"/>
      <c r="H532" s="439"/>
      <c r="I532" s="439"/>
      <c r="J532" s="439"/>
    </row>
    <row r="533" spans="2:10" s="25" customFormat="1" ht="11.25" customHeight="1">
      <c r="B533" s="214"/>
      <c r="C533" s="666">
        <v>42359</v>
      </c>
      <c r="D533" s="667">
        <v>30.499495662428323</v>
      </c>
      <c r="E533" s="668">
        <v>99.632014115384607</v>
      </c>
      <c r="F533" s="668">
        <f t="shared" si="52"/>
        <v>30.499495662428323</v>
      </c>
      <c r="G533" s="668"/>
      <c r="H533" s="439"/>
      <c r="I533" s="439"/>
      <c r="J533" s="439"/>
    </row>
    <row r="534" spans="2:10" s="25" customFormat="1" ht="11.25" customHeight="1">
      <c r="B534" s="214"/>
      <c r="C534" s="666">
        <v>42360</v>
      </c>
      <c r="D534" s="667">
        <v>29.496903920929235</v>
      </c>
      <c r="E534" s="668">
        <v>99.632014115384607</v>
      </c>
      <c r="F534" s="668">
        <f t="shared" si="52"/>
        <v>29.496903920929235</v>
      </c>
      <c r="G534" s="668"/>
      <c r="H534" s="439"/>
      <c r="I534" s="439"/>
      <c r="J534" s="439"/>
    </row>
    <row r="535" spans="2:10" s="25" customFormat="1" ht="11.25" customHeight="1">
      <c r="B535" s="214"/>
      <c r="C535" s="666">
        <v>42361</v>
      </c>
      <c r="D535" s="667">
        <v>21.849230204377413</v>
      </c>
      <c r="E535" s="668">
        <v>99.632014115384607</v>
      </c>
      <c r="F535" s="668">
        <f t="shared" si="52"/>
        <v>21.849230204377413</v>
      </c>
      <c r="G535" s="668"/>
      <c r="H535" s="439"/>
      <c r="I535" s="439"/>
      <c r="J535" s="439"/>
    </row>
    <row r="536" spans="2:10" s="25" customFormat="1" ht="11.25" customHeight="1">
      <c r="B536" s="214"/>
      <c r="C536" s="666">
        <v>42362</v>
      </c>
      <c r="D536" s="667">
        <v>34.952754246755624</v>
      </c>
      <c r="E536" s="668">
        <v>99.632014115384607</v>
      </c>
      <c r="F536" s="668">
        <f t="shared" si="52"/>
        <v>34.952754246755624</v>
      </c>
      <c r="G536" s="668"/>
      <c r="H536" s="439"/>
      <c r="I536" s="439"/>
      <c r="J536" s="439"/>
    </row>
    <row r="537" spans="2:10" s="25" customFormat="1" ht="11.25" customHeight="1">
      <c r="B537" s="214"/>
      <c r="C537" s="666">
        <v>42363</v>
      </c>
      <c r="D537" s="667">
        <v>25.402037851433946</v>
      </c>
      <c r="E537" s="668">
        <v>99.632014115384607</v>
      </c>
      <c r="F537" s="668">
        <f t="shared" si="52"/>
        <v>25.402037851433946</v>
      </c>
      <c r="G537" s="668"/>
      <c r="H537" s="439"/>
      <c r="I537" s="439"/>
      <c r="J537" s="439"/>
    </row>
    <row r="538" spans="2:10" s="25" customFormat="1" ht="11.25" customHeight="1">
      <c r="B538" s="214"/>
      <c r="C538" s="666">
        <v>42364</v>
      </c>
      <c r="D538" s="667">
        <v>30.457941360707881</v>
      </c>
      <c r="E538" s="668">
        <v>99.632014115384607</v>
      </c>
      <c r="F538" s="668">
        <f t="shared" si="52"/>
        <v>30.457941360707881</v>
      </c>
      <c r="G538" s="668"/>
      <c r="H538" s="439"/>
      <c r="I538" s="439"/>
      <c r="J538" s="439"/>
    </row>
    <row r="539" spans="2:10" s="25" customFormat="1" ht="11.25" customHeight="1">
      <c r="B539" s="214"/>
      <c r="C539" s="666">
        <v>42365</v>
      </c>
      <c r="D539" s="667">
        <v>22.320828723899123</v>
      </c>
      <c r="E539" s="668">
        <v>99.632014115384607</v>
      </c>
      <c r="F539" s="668">
        <f t="shared" si="52"/>
        <v>22.320828723899123</v>
      </c>
      <c r="G539" s="668"/>
      <c r="J539" s="439"/>
    </row>
    <row r="540" spans="2:10" s="25" customFormat="1" ht="11.25" customHeight="1">
      <c r="B540" s="214"/>
      <c r="C540" s="666">
        <v>42366</v>
      </c>
      <c r="D540" s="667">
        <v>34.657993434554591</v>
      </c>
      <c r="E540" s="668">
        <v>99.632014115384607</v>
      </c>
      <c r="F540" s="668">
        <f t="shared" si="52"/>
        <v>34.657993434554591</v>
      </c>
      <c r="G540" s="668"/>
      <c r="J540" s="439"/>
    </row>
    <row r="541" spans="2:10" s="25" customFormat="1" ht="11.25" customHeight="1">
      <c r="B541" s="214"/>
      <c r="C541" s="666">
        <v>42367</v>
      </c>
      <c r="D541" s="667">
        <v>50.696470298416635</v>
      </c>
      <c r="E541" s="668">
        <v>99.632014115384607</v>
      </c>
      <c r="F541" s="668">
        <f t="shared" si="52"/>
        <v>50.696470298416635</v>
      </c>
      <c r="G541" s="668"/>
      <c r="J541" s="439"/>
    </row>
    <row r="542" spans="2:10" s="25" customFormat="1" ht="11.25" customHeight="1">
      <c r="B542" s="214"/>
      <c r="C542" s="666">
        <v>42368</v>
      </c>
      <c r="D542" s="667">
        <v>44.629592647295766</v>
      </c>
      <c r="E542" s="668">
        <v>99.632014115384607</v>
      </c>
      <c r="F542" s="668">
        <f t="shared" si="52"/>
        <v>44.629592647295766</v>
      </c>
      <c r="G542" s="668"/>
      <c r="H542" s="439"/>
      <c r="I542" s="439"/>
      <c r="J542" s="439"/>
    </row>
    <row r="543" spans="2:10" s="25" customFormat="1" ht="11.25" customHeight="1">
      <c r="B543" s="214"/>
      <c r="C543" s="676">
        <v>42369</v>
      </c>
      <c r="D543" s="677">
        <v>51.542141133419101</v>
      </c>
      <c r="E543" s="678">
        <v>99.632014115384607</v>
      </c>
      <c r="F543" s="678">
        <f t="shared" si="52"/>
        <v>51.542141133419101</v>
      </c>
      <c r="G543" s="678"/>
      <c r="H543" s="439"/>
      <c r="I543" s="439"/>
      <c r="J543" s="439"/>
    </row>
    <row r="544" spans="2:10" s="25" customFormat="1" ht="11.25" customHeight="1">
      <c r="B544" s="214"/>
      <c r="C544" s="455"/>
      <c r="D544" s="456"/>
    </row>
    <row r="545" spans="2:7" s="25" customFormat="1" ht="11.25" customHeight="1">
      <c r="B545" s="214"/>
      <c r="C545" s="7" t="s">
        <v>412</v>
      </c>
    </row>
    <row r="546" spans="2:7" s="25" customFormat="1" ht="11.25" customHeight="1">
      <c r="B546" s="214"/>
      <c r="C546" s="646"/>
      <c r="D546" s="610">
        <v>2014</v>
      </c>
    </row>
    <row r="547" spans="2:7" s="25" customFormat="1" ht="11.25" customHeight="1">
      <c r="B547" s="214"/>
      <c r="C547" s="679" t="s">
        <v>3</v>
      </c>
      <c r="D547" s="631">
        <v>22</v>
      </c>
      <c r="F547" s="646"/>
      <c r="G547" s="610">
        <v>2014</v>
      </c>
    </row>
    <row r="548" spans="2:7" s="25" customFormat="1" ht="11.25" customHeight="1">
      <c r="B548" s="214"/>
      <c r="C548" s="679" t="s">
        <v>4</v>
      </c>
      <c r="D548" s="631">
        <v>16.5</v>
      </c>
      <c r="F548" s="679" t="s">
        <v>368</v>
      </c>
      <c r="G548" s="631">
        <f>SUM($D$547:$D$550)</f>
        <v>57.2</v>
      </c>
    </row>
    <row r="549" spans="2:7" s="25" customFormat="1" ht="11.25" customHeight="1">
      <c r="B549" s="214"/>
      <c r="C549" s="679" t="s">
        <v>83</v>
      </c>
      <c r="D549" s="631">
        <v>8.5</v>
      </c>
      <c r="F549" s="679" t="s">
        <v>367</v>
      </c>
      <c r="G549" s="631">
        <f>SUM($D$551:$D$555)</f>
        <v>42.8</v>
      </c>
    </row>
    <row r="550" spans="2:7" s="25" customFormat="1" ht="11.25" customHeight="1">
      <c r="B550" s="214"/>
      <c r="C550" s="679" t="s">
        <v>333</v>
      </c>
      <c r="D550" s="631">
        <v>10.199999999999999</v>
      </c>
    </row>
    <row r="551" spans="2:7" s="25" customFormat="1" ht="11.25" customHeight="1">
      <c r="B551" s="214"/>
      <c r="C551" s="679" t="s">
        <v>319</v>
      </c>
      <c r="D551" s="631">
        <v>20.3</v>
      </c>
    </row>
    <row r="552" spans="2:7" s="25" customFormat="1" ht="11.25" customHeight="1">
      <c r="B552" s="214"/>
      <c r="C552" s="679" t="s">
        <v>404</v>
      </c>
      <c r="D552" s="631">
        <v>15.5</v>
      </c>
    </row>
    <row r="553" spans="2:7" s="25" customFormat="1" ht="11.25" customHeight="1">
      <c r="B553" s="214"/>
      <c r="C553" s="679" t="s">
        <v>320</v>
      </c>
      <c r="D553" s="631">
        <v>3.1</v>
      </c>
      <c r="F553" s="371"/>
    </row>
    <row r="554" spans="2:7" s="25" customFormat="1" ht="11.25" customHeight="1">
      <c r="B554" s="214"/>
      <c r="C554" s="679" t="s">
        <v>321</v>
      </c>
      <c r="D554" s="631">
        <v>2</v>
      </c>
      <c r="F554" s="371"/>
    </row>
    <row r="555" spans="2:7" s="25" customFormat="1" ht="11.25" customHeight="1">
      <c r="B555" s="214"/>
      <c r="C555" s="679" t="s">
        <v>405</v>
      </c>
      <c r="D555" s="631">
        <v>1.9</v>
      </c>
      <c r="F555" s="371"/>
    </row>
    <row r="556" spans="2:7" s="25" customFormat="1" ht="11.25" customHeight="1">
      <c r="B556" s="214"/>
      <c r="C556" s="680" t="s">
        <v>0</v>
      </c>
      <c r="D556" s="625">
        <f>SUM(D547:D555)</f>
        <v>100</v>
      </c>
    </row>
    <row r="557" spans="2:7" s="25" customFormat="1" ht="11.25" customHeight="1">
      <c r="B557" s="214"/>
      <c r="C557" s="7"/>
    </row>
    <row r="558" spans="2:7" s="25" customFormat="1" ht="11.25" customHeight="1">
      <c r="B558" s="214"/>
      <c r="C558" s="7" t="s">
        <v>413</v>
      </c>
    </row>
    <row r="559" spans="2:7" s="25" customFormat="1" ht="11.25" customHeight="1">
      <c r="B559" s="214"/>
      <c r="C559" s="646"/>
      <c r="D559" s="610">
        <v>2015</v>
      </c>
    </row>
    <row r="560" spans="2:7" s="25" customFormat="1" ht="11.25" customHeight="1">
      <c r="B560" s="214"/>
      <c r="C560" s="679" t="s">
        <v>3</v>
      </c>
      <c r="D560" s="631">
        <v>21.8</v>
      </c>
      <c r="F560" s="646"/>
      <c r="G560" s="610">
        <v>2015</v>
      </c>
    </row>
    <row r="561" spans="2:13" s="25" customFormat="1" ht="11.25" customHeight="1">
      <c r="B561" s="214"/>
      <c r="C561" s="679" t="s">
        <v>4</v>
      </c>
      <c r="D561" s="631">
        <v>20.3</v>
      </c>
      <c r="F561" s="679" t="s">
        <v>368</v>
      </c>
      <c r="G561" s="631">
        <f>SUM($D$560:$D$564)</f>
        <v>63.1</v>
      </c>
    </row>
    <row r="562" spans="2:13" s="25" customFormat="1" ht="11.25" customHeight="1">
      <c r="B562" s="214"/>
      <c r="C562" s="679" t="s">
        <v>83</v>
      </c>
      <c r="D562" s="631">
        <v>10.1</v>
      </c>
      <c r="F562" s="679" t="s">
        <v>367</v>
      </c>
      <c r="G562" s="631">
        <f>SUM($D$565:$D$569)</f>
        <v>36.9</v>
      </c>
    </row>
    <row r="563" spans="2:13" s="25" customFormat="1" ht="11.25" customHeight="1">
      <c r="B563" s="214"/>
      <c r="C563" s="679" t="s">
        <v>333</v>
      </c>
      <c r="D563" s="631">
        <v>10.1</v>
      </c>
    </row>
    <row r="564" spans="2:13" s="25" customFormat="1" ht="11.25" customHeight="1">
      <c r="B564" s="214"/>
      <c r="C564" s="679" t="s">
        <v>576</v>
      </c>
      <c r="D564" s="631">
        <v>0.8</v>
      </c>
    </row>
    <row r="565" spans="2:13" s="25" customFormat="1" ht="11.25" customHeight="1">
      <c r="B565" s="214"/>
      <c r="C565" s="679" t="s">
        <v>319</v>
      </c>
      <c r="D565" s="631">
        <v>19</v>
      </c>
    </row>
    <row r="566" spans="2:13" s="25" customFormat="1" ht="11.25" customHeight="1">
      <c r="B566" s="214"/>
      <c r="C566" s="679" t="s">
        <v>404</v>
      </c>
      <c r="D566" s="631">
        <v>11</v>
      </c>
    </row>
    <row r="567" spans="2:13" s="25" customFormat="1" ht="11.25" customHeight="1">
      <c r="B567" s="214"/>
      <c r="C567" s="679" t="s">
        <v>320</v>
      </c>
      <c r="D567" s="631">
        <v>3.1</v>
      </c>
    </row>
    <row r="568" spans="2:13" s="25" customFormat="1" ht="11.25" customHeight="1">
      <c r="B568" s="214"/>
      <c r="C568" s="679" t="s">
        <v>321</v>
      </c>
      <c r="D568" s="631">
        <v>2</v>
      </c>
    </row>
    <row r="569" spans="2:13" s="25" customFormat="1" ht="11.25" customHeight="1">
      <c r="B569" s="214"/>
      <c r="C569" s="679" t="s">
        <v>405</v>
      </c>
      <c r="D569" s="631">
        <v>1.8</v>
      </c>
    </row>
    <row r="570" spans="2:13" s="25" customFormat="1" ht="11.25" customHeight="1">
      <c r="B570" s="214"/>
      <c r="C570" s="680" t="s">
        <v>0</v>
      </c>
      <c r="D570" s="625">
        <f>SUM(D560:D569)</f>
        <v>99.999999999999986</v>
      </c>
    </row>
    <row r="571" spans="2:13" s="25" customFormat="1" ht="11.25" customHeight="1">
      <c r="B571" s="214"/>
      <c r="C571" s="7"/>
    </row>
    <row r="572" spans="2:13" s="25" customFormat="1" ht="11.25" customHeight="1">
      <c r="B572" s="214"/>
      <c r="C572" s="7" t="s">
        <v>418</v>
      </c>
      <c r="D572" s="403"/>
      <c r="E572" s="404"/>
      <c r="F572" s="404"/>
    </row>
    <row r="573" spans="2:13" s="25" customFormat="1" ht="11.25" customHeight="1">
      <c r="B573" s="214"/>
      <c r="C573" s="646"/>
      <c r="D573" s="610">
        <v>2006</v>
      </c>
      <c r="E573" s="610">
        <v>2007</v>
      </c>
      <c r="F573" s="610">
        <v>2008</v>
      </c>
      <c r="G573" s="610">
        <v>2009</v>
      </c>
      <c r="H573" s="610">
        <v>2010</v>
      </c>
      <c r="I573" s="610">
        <v>2011</v>
      </c>
      <c r="J573" s="610">
        <v>2012</v>
      </c>
      <c r="K573" s="610">
        <v>2013</v>
      </c>
      <c r="L573" s="610">
        <v>2014</v>
      </c>
      <c r="M573" s="610">
        <v>2015</v>
      </c>
    </row>
    <row r="574" spans="2:13" s="25" customFormat="1" ht="11.25" customHeight="1">
      <c r="B574" s="214"/>
      <c r="C574" s="679" t="s">
        <v>3</v>
      </c>
      <c r="D574" s="631">
        <v>96.815246909291048</v>
      </c>
      <c r="E574" s="631">
        <v>96.287040944211881</v>
      </c>
      <c r="F574" s="631">
        <v>97.409637411906843</v>
      </c>
      <c r="G574" s="631">
        <v>96.575675462673487</v>
      </c>
      <c r="H574" s="631">
        <v>97.643841894457537</v>
      </c>
      <c r="I574" s="631">
        <v>96.243712858242532</v>
      </c>
      <c r="J574" s="631">
        <v>97.362283753264236</v>
      </c>
      <c r="K574" s="631">
        <v>97.441707927673832</v>
      </c>
      <c r="L574" s="631">
        <v>97.87833523942308</v>
      </c>
      <c r="M574" s="631">
        <v>97.597350329407519</v>
      </c>
    </row>
    <row r="575" spans="2:13" s="25" customFormat="1" ht="11.25" customHeight="1">
      <c r="B575" s="214"/>
      <c r="C575" s="679" t="s">
        <v>4</v>
      </c>
      <c r="D575" s="631">
        <v>70.964435716774261</v>
      </c>
      <c r="E575" s="631">
        <v>81.045288621252936</v>
      </c>
      <c r="F575" s="631">
        <v>57.653682992504862</v>
      </c>
      <c r="G575" s="631">
        <v>38.470324779791383</v>
      </c>
      <c r="H575" s="631">
        <v>23.715691366858017</v>
      </c>
      <c r="I575" s="631">
        <v>44.825619149049764</v>
      </c>
      <c r="J575" s="631">
        <v>59.75270995675357</v>
      </c>
      <c r="K575" s="631">
        <v>43.611213467374483</v>
      </c>
      <c r="L575" s="631">
        <v>50.030030820916913</v>
      </c>
      <c r="M575" s="631">
        <v>61.759483557085524</v>
      </c>
    </row>
    <row r="576" spans="2:13" s="25" customFormat="1" ht="11.25" customHeight="1">
      <c r="B576" s="214"/>
      <c r="C576" s="679" t="s">
        <v>82</v>
      </c>
      <c r="D576" s="631">
        <v>12.764170610771467</v>
      </c>
      <c r="E576" s="631">
        <v>7.092317378964438</v>
      </c>
      <c r="F576" s="631">
        <v>6.9692604343177251</v>
      </c>
      <c r="G576" s="631">
        <v>9.0734138303001046</v>
      </c>
      <c r="H576" s="631">
        <v>9.7477978769233022</v>
      </c>
      <c r="I576" s="631">
        <v>0</v>
      </c>
      <c r="J576" s="631">
        <v>0</v>
      </c>
      <c r="K576" s="631">
        <v>0</v>
      </c>
      <c r="L576" s="631">
        <v>0</v>
      </c>
      <c r="M576" s="631" t="s">
        <v>59</v>
      </c>
    </row>
    <row r="577" spans="2:13" s="25" customFormat="1" ht="11.25" customHeight="1">
      <c r="B577" s="214"/>
      <c r="C577" s="681" t="s">
        <v>83</v>
      </c>
      <c r="D577" s="682">
        <v>49.457249225417939</v>
      </c>
      <c r="E577" s="682">
        <v>39.812572936661255</v>
      </c>
      <c r="F577" s="682">
        <v>51.285128698641749</v>
      </c>
      <c r="G577" s="682">
        <v>41.666272684674418</v>
      </c>
      <c r="H577" s="682">
        <v>31.577751023569977</v>
      </c>
      <c r="I577" s="682">
        <v>24.838317867478949</v>
      </c>
      <c r="J577" s="682">
        <v>18.562680317152925</v>
      </c>
      <c r="K577" s="682">
        <v>11.7401394607044</v>
      </c>
      <c r="L577" s="682">
        <v>10.649584769632318</v>
      </c>
      <c r="M577" s="682">
        <v>12.863811810722803</v>
      </c>
    </row>
    <row r="578" spans="2:13" s="25" customFormat="1" ht="11.25" customHeight="1">
      <c r="B578" s="214"/>
      <c r="C578" s="405"/>
      <c r="D578" s="403"/>
      <c r="E578" s="404"/>
      <c r="F578" s="404"/>
    </row>
    <row r="579" spans="2:13" s="25" customFormat="1" ht="11.25" customHeight="1">
      <c r="B579" s="214"/>
      <c r="C579" s="7" t="s">
        <v>420</v>
      </c>
      <c r="D579" s="403"/>
      <c r="E579" s="404"/>
      <c r="F579" s="404"/>
    </row>
    <row r="580" spans="2:13" s="25" customFormat="1" ht="11.25" customHeight="1">
      <c r="B580" s="214"/>
      <c r="C580" s="646"/>
      <c r="D580" s="610">
        <v>2006</v>
      </c>
      <c r="E580" s="610">
        <v>2007</v>
      </c>
      <c r="F580" s="610">
        <v>2008</v>
      </c>
      <c r="G580" s="610">
        <v>2009</v>
      </c>
      <c r="H580" s="610">
        <v>2010</v>
      </c>
      <c r="I580" s="610">
        <v>2011</v>
      </c>
      <c r="J580" s="610">
        <v>2012</v>
      </c>
      <c r="K580" s="610">
        <v>2013</v>
      </c>
      <c r="L580" s="610">
        <v>2014</v>
      </c>
      <c r="M580" s="610">
        <v>2015</v>
      </c>
    </row>
    <row r="581" spans="2:13" s="25" customFormat="1" ht="11.25" customHeight="1">
      <c r="B581" s="214"/>
      <c r="C581" s="679" t="s">
        <v>4</v>
      </c>
      <c r="D581" s="630">
        <v>3077.31</v>
      </c>
      <c r="E581" s="630">
        <v>2943.855</v>
      </c>
      <c r="F581" s="630">
        <v>3098.826</v>
      </c>
      <c r="G581" s="630">
        <v>3170.4630000000002</v>
      </c>
      <c r="H581" s="630">
        <v>3101.3575659999997</v>
      </c>
      <c r="I581" s="630">
        <v>2764.8668510000007</v>
      </c>
      <c r="J581" s="630">
        <v>2682.5315679999999</v>
      </c>
      <c r="K581" s="630">
        <v>2350.6807719999997</v>
      </c>
      <c r="L581" s="630">
        <v>2187.6258039999998</v>
      </c>
      <c r="M581" s="630">
        <v>1865.2688719999999</v>
      </c>
    </row>
    <row r="582" spans="2:13" s="25" customFormat="1" ht="11.25" customHeight="1">
      <c r="B582" s="214"/>
      <c r="C582" s="679" t="s">
        <v>523</v>
      </c>
      <c r="D582" s="630">
        <v>964.90200000000004</v>
      </c>
      <c r="E582" s="630">
        <v>1005.606</v>
      </c>
      <c r="F582" s="630">
        <v>1047.0809999999999</v>
      </c>
      <c r="G582" s="630">
        <v>971.82500000000005</v>
      </c>
      <c r="H582" s="630">
        <v>1027.620046</v>
      </c>
      <c r="I582" s="630">
        <v>923.77561600000001</v>
      </c>
      <c r="J582" s="630">
        <v>934.7699530000001</v>
      </c>
      <c r="K582" s="630">
        <v>743.95184400000005</v>
      </c>
      <c r="L582" s="630">
        <v>671.2483269999999</v>
      </c>
      <c r="M582" s="630">
        <v>729.76561199999992</v>
      </c>
    </row>
    <row r="583" spans="2:13" s="25" customFormat="1" ht="11.25" customHeight="1">
      <c r="B583" s="214"/>
      <c r="C583" s="679" t="s">
        <v>330</v>
      </c>
      <c r="D583" s="630">
        <v>292.05495200000001</v>
      </c>
      <c r="E583" s="630">
        <v>311.44099999999997</v>
      </c>
      <c r="F583" s="630">
        <v>272.50200000000001</v>
      </c>
      <c r="G583" s="630">
        <v>339.36900000000003</v>
      </c>
      <c r="H583" s="630">
        <v>299.41436599999997</v>
      </c>
      <c r="I583" s="630">
        <v>350.92513600000001</v>
      </c>
      <c r="J583" s="630">
        <v>340.94454099999996</v>
      </c>
      <c r="K583" s="630">
        <v>509.30695299999996</v>
      </c>
      <c r="L583" s="630">
        <v>581.7277069999999</v>
      </c>
      <c r="M583" s="630">
        <v>582.13813800000003</v>
      </c>
    </row>
    <row r="584" spans="2:13" s="25" customFormat="1" ht="11.25" customHeight="1">
      <c r="B584" s="214"/>
      <c r="C584" s="679" t="s">
        <v>322</v>
      </c>
      <c r="D584" s="630">
        <v>1341.915</v>
      </c>
      <c r="E584" s="630">
        <v>1583.9949999999999</v>
      </c>
      <c r="F584" s="630">
        <v>1523.49</v>
      </c>
      <c r="G584" s="630">
        <v>1292.183</v>
      </c>
      <c r="H584" s="630">
        <v>1135.633722</v>
      </c>
      <c r="I584" s="630">
        <v>1326.738386</v>
      </c>
      <c r="J584" s="630">
        <v>890.56031999999993</v>
      </c>
      <c r="K584" s="630">
        <v>413.57582400000001</v>
      </c>
      <c r="L584" s="630">
        <v>426.92470399999996</v>
      </c>
      <c r="M584" s="630">
        <v>809.23946100000001</v>
      </c>
    </row>
    <row r="585" spans="2:13" s="25" customFormat="1" ht="11.25" customHeight="1">
      <c r="B585" s="214"/>
      <c r="C585" s="679" t="s">
        <v>336</v>
      </c>
      <c r="D585" s="630">
        <v>6.3502199999999718</v>
      </c>
      <c r="E585" s="630">
        <v>12.612</v>
      </c>
      <c r="F585" s="630">
        <v>5.931</v>
      </c>
      <c r="G585" s="630">
        <v>5.5659999999999998</v>
      </c>
      <c r="H585" s="630">
        <v>6.6943319999999993</v>
      </c>
      <c r="I585" s="630">
        <v>8.7246810000000004</v>
      </c>
      <c r="J585" s="630">
        <v>8.8097250000000003</v>
      </c>
      <c r="K585" s="630">
        <v>6.9008020000000005</v>
      </c>
      <c r="L585" s="630">
        <v>7.695201</v>
      </c>
      <c r="M585" s="630">
        <v>10.581854999999999</v>
      </c>
    </row>
    <row r="586" spans="2:13" s="25" customFormat="1" ht="11.25" customHeight="1">
      <c r="B586" s="214"/>
      <c r="C586" s="679" t="s">
        <v>319</v>
      </c>
      <c r="D586" s="630">
        <v>4.8773560000000007</v>
      </c>
      <c r="E586" s="630">
        <v>5.6559999999999997</v>
      </c>
      <c r="F586" s="630">
        <v>5.4969999999999999</v>
      </c>
      <c r="G586" s="630">
        <v>5.5430000000000001</v>
      </c>
      <c r="H586" s="630">
        <v>5.5709999999999997</v>
      </c>
      <c r="I586" s="630">
        <v>5.8289999999999997</v>
      </c>
      <c r="J586" s="630">
        <v>6.5049999999999999</v>
      </c>
      <c r="K586" s="630">
        <v>6.16</v>
      </c>
      <c r="L586" s="630">
        <v>5.8390000000000004</v>
      </c>
      <c r="M586" s="630">
        <v>5.319</v>
      </c>
    </row>
    <row r="587" spans="2:13" s="25" customFormat="1" ht="11.25" customHeight="1">
      <c r="B587" s="214"/>
      <c r="C587" s="679" t="s">
        <v>320</v>
      </c>
      <c r="D587" s="630">
        <v>1.1007949999999997</v>
      </c>
      <c r="E587" s="630">
        <v>1.952</v>
      </c>
      <c r="F587" s="630">
        <v>28.38</v>
      </c>
      <c r="G587" s="630">
        <v>80.933000000000007</v>
      </c>
      <c r="H587" s="630">
        <v>87.757000000000005</v>
      </c>
      <c r="I587" s="630">
        <v>101.221</v>
      </c>
      <c r="J587" s="630">
        <v>115.59399999999999</v>
      </c>
      <c r="K587" s="630">
        <v>122.098</v>
      </c>
      <c r="L587" s="630">
        <v>122.773</v>
      </c>
      <c r="M587" s="630">
        <v>122.637</v>
      </c>
    </row>
    <row r="588" spans="2:13" s="25" customFormat="1" ht="11.25" customHeight="1">
      <c r="B588" s="214"/>
      <c r="C588" s="619" t="s">
        <v>405</v>
      </c>
      <c r="D588" s="630">
        <v>0</v>
      </c>
      <c r="E588" s="630">
        <v>0</v>
      </c>
      <c r="F588" s="630">
        <v>0</v>
      </c>
      <c r="G588" s="630">
        <v>0</v>
      </c>
      <c r="H588" s="630">
        <v>0</v>
      </c>
      <c r="I588" s="630">
        <v>0</v>
      </c>
      <c r="J588" s="630">
        <v>0.56899999999999995</v>
      </c>
      <c r="K588" s="630">
        <v>0.74299999999999999</v>
      </c>
      <c r="L588" s="630">
        <v>1.944</v>
      </c>
      <c r="M588" s="630">
        <v>1.97271</v>
      </c>
    </row>
    <row r="589" spans="2:13" s="25" customFormat="1" ht="11.25" customHeight="1">
      <c r="B589" s="214"/>
      <c r="C589" s="619" t="s">
        <v>333</v>
      </c>
      <c r="D589" s="630">
        <v>139.11284899999998</v>
      </c>
      <c r="E589" s="630">
        <v>113.93300000000001</v>
      </c>
      <c r="F589" s="630">
        <v>140.33199999999999</v>
      </c>
      <c r="G589" s="630">
        <v>127.042</v>
      </c>
      <c r="H589" s="630">
        <v>176.244</v>
      </c>
      <c r="I589" s="630">
        <v>260.74799999999999</v>
      </c>
      <c r="J589" s="630">
        <v>272.07600000000002</v>
      </c>
      <c r="K589" s="630">
        <v>251.61500000000001</v>
      </c>
      <c r="L589" s="630">
        <v>281.39</v>
      </c>
      <c r="M589" s="630">
        <v>31.550159999999998</v>
      </c>
    </row>
    <row r="590" spans="2:13" s="25" customFormat="1" ht="11.25" customHeight="1">
      <c r="B590" s="214"/>
      <c r="C590" s="679" t="s">
        <v>554</v>
      </c>
      <c r="D590" s="630" t="s">
        <v>59</v>
      </c>
      <c r="E590" s="630" t="s">
        <v>59</v>
      </c>
      <c r="F590" s="630" t="s">
        <v>59</v>
      </c>
      <c r="G590" s="630" t="s">
        <v>59</v>
      </c>
      <c r="H590" s="630" t="s">
        <v>59</v>
      </c>
      <c r="I590" s="630" t="s">
        <v>59</v>
      </c>
      <c r="J590" s="630" t="s">
        <v>59</v>
      </c>
      <c r="K590" s="630" t="s">
        <v>59</v>
      </c>
      <c r="L590" s="630" t="s">
        <v>59</v>
      </c>
      <c r="M590" s="630">
        <v>302.19600000000003</v>
      </c>
    </row>
    <row r="591" spans="2:13" s="25" customFormat="1" ht="11.25" customHeight="1">
      <c r="B591" s="214"/>
      <c r="C591" s="683" t="s">
        <v>343</v>
      </c>
      <c r="D591" s="684">
        <f>SUM(D581:D590)</f>
        <v>5827.6231720000005</v>
      </c>
      <c r="E591" s="684">
        <f t="shared" ref="E591:M591" si="53">SUM(E581:E590)</f>
        <v>5979.05</v>
      </c>
      <c r="F591" s="684">
        <f t="shared" si="53"/>
        <v>6122.0390000000007</v>
      </c>
      <c r="G591" s="684">
        <f t="shared" si="53"/>
        <v>5992.924</v>
      </c>
      <c r="H591" s="684">
        <f t="shared" si="53"/>
        <v>5840.2920319999994</v>
      </c>
      <c r="I591" s="684">
        <f t="shared" si="53"/>
        <v>5742.828669999999</v>
      </c>
      <c r="J591" s="684">
        <f t="shared" si="53"/>
        <v>5252.3601070000004</v>
      </c>
      <c r="K591" s="684">
        <f t="shared" si="53"/>
        <v>4405.0321949999998</v>
      </c>
      <c r="L591" s="684">
        <f t="shared" si="53"/>
        <v>4287.167743</v>
      </c>
      <c r="M591" s="684">
        <f t="shared" si="53"/>
        <v>4460.6688079999994</v>
      </c>
    </row>
    <row r="592" spans="2:13" s="25" customFormat="1" ht="11.25" customHeight="1">
      <c r="B592" s="214"/>
      <c r="C592" s="679" t="s">
        <v>605</v>
      </c>
      <c r="D592" s="685" t="s">
        <v>59</v>
      </c>
      <c r="E592" s="685" t="s">
        <v>59</v>
      </c>
      <c r="F592" s="685" t="s">
        <v>59</v>
      </c>
      <c r="G592" s="685" t="s">
        <v>59</v>
      </c>
      <c r="H592" s="685" t="s">
        <v>59</v>
      </c>
      <c r="I592" s="685">
        <v>0.47640899999999992</v>
      </c>
      <c r="J592" s="685">
        <v>570.24920300000008</v>
      </c>
      <c r="K592" s="685">
        <v>1268.5085999999999</v>
      </c>
      <c r="L592" s="685">
        <v>1298.2574659999998</v>
      </c>
      <c r="M592" s="685">
        <v>1335.791802</v>
      </c>
    </row>
    <row r="593" spans="2:14" s="25" customFormat="1" ht="11.25" customHeight="1">
      <c r="B593" s="214"/>
      <c r="C593" s="623" t="s">
        <v>49</v>
      </c>
      <c r="D593" s="686">
        <f>SUM(D591:D592)</f>
        <v>5827.6231720000005</v>
      </c>
      <c r="E593" s="686">
        <f t="shared" ref="E593:M593" si="54">SUM(E591:E592)</f>
        <v>5979.05</v>
      </c>
      <c r="F593" s="686">
        <f t="shared" si="54"/>
        <v>6122.0390000000007</v>
      </c>
      <c r="G593" s="686">
        <f t="shared" si="54"/>
        <v>5992.924</v>
      </c>
      <c r="H593" s="686">
        <f t="shared" si="54"/>
        <v>5840.2920319999994</v>
      </c>
      <c r="I593" s="686">
        <f t="shared" si="54"/>
        <v>5743.3050789999988</v>
      </c>
      <c r="J593" s="686">
        <f t="shared" si="54"/>
        <v>5822.6093100000007</v>
      </c>
      <c r="K593" s="686">
        <f t="shared" si="54"/>
        <v>5673.5407949999999</v>
      </c>
      <c r="L593" s="686">
        <f t="shared" si="54"/>
        <v>5585.425209</v>
      </c>
      <c r="M593" s="686">
        <f t="shared" si="54"/>
        <v>5796.4606099999992</v>
      </c>
    </row>
    <row r="594" spans="2:14" s="25" customFormat="1" ht="11.25" customHeight="1">
      <c r="B594" s="214"/>
      <c r="C594" s="405"/>
      <c r="D594" s="261"/>
      <c r="E594" s="261"/>
      <c r="F594" s="261"/>
      <c r="G594" s="261"/>
      <c r="H594" s="261"/>
      <c r="I594" s="261"/>
      <c r="J594" s="261"/>
      <c r="K594" s="261"/>
      <c r="L594" s="261"/>
      <c r="M594" s="261"/>
    </row>
    <row r="595" spans="2:14" s="25" customFormat="1" ht="11.25" customHeight="1">
      <c r="B595" s="214"/>
      <c r="C595" s="7" t="s">
        <v>423</v>
      </c>
      <c r="D595" s="403"/>
      <c r="F595" s="404"/>
    </row>
    <row r="596" spans="2:14" s="25" customFormat="1" ht="11.25" customHeight="1">
      <c r="B596" s="214"/>
      <c r="C596" s="646"/>
      <c r="D596" s="610">
        <v>2006</v>
      </c>
      <c r="E596" s="610">
        <v>2007</v>
      </c>
      <c r="F596" s="610">
        <v>2008</v>
      </c>
      <c r="G596" s="610">
        <v>2009</v>
      </c>
      <c r="H596" s="610">
        <v>2010</v>
      </c>
      <c r="I596" s="610">
        <v>2011</v>
      </c>
      <c r="J596" s="610">
        <v>2012</v>
      </c>
      <c r="K596" s="610">
        <v>2013</v>
      </c>
      <c r="L596" s="610">
        <v>2014</v>
      </c>
      <c r="M596" s="610">
        <v>2015</v>
      </c>
    </row>
    <row r="597" spans="2:14" s="25" customFormat="1" ht="11.25" customHeight="1">
      <c r="B597" s="214"/>
      <c r="C597" s="679" t="s">
        <v>4</v>
      </c>
      <c r="D597" s="631">
        <f>(D581/D$593)*100</f>
        <v>52.805576290271496</v>
      </c>
      <c r="E597" s="631">
        <f t="shared" ref="E597:M597" si="55">(E581/E$593)*100</f>
        <v>49.236166280596414</v>
      </c>
      <c r="F597" s="631">
        <f t="shared" si="55"/>
        <v>50.617547519707074</v>
      </c>
      <c r="G597" s="631">
        <f t="shared" si="55"/>
        <v>52.903440791173061</v>
      </c>
      <c r="H597" s="631">
        <f t="shared" si="55"/>
        <v>53.102782343881259</v>
      </c>
      <c r="I597" s="631">
        <f t="shared" si="55"/>
        <v>48.14069273647933</v>
      </c>
      <c r="J597" s="631">
        <f t="shared" si="55"/>
        <v>46.070952474741937</v>
      </c>
      <c r="K597" s="631">
        <f t="shared" si="55"/>
        <v>41.432341053608305</v>
      </c>
      <c r="L597" s="631">
        <f t="shared" si="55"/>
        <v>39.166683325649018</v>
      </c>
      <c r="M597" s="631">
        <f t="shared" si="55"/>
        <v>32.179445311541592</v>
      </c>
      <c r="N597" s="381"/>
    </row>
    <row r="598" spans="2:14" s="25" customFormat="1" ht="11.25" customHeight="1">
      <c r="B598" s="214"/>
      <c r="C598" s="679" t="s">
        <v>523</v>
      </c>
      <c r="D598" s="631">
        <f t="shared" ref="D598:M605" si="56">(D582/D$593)*100</f>
        <v>16.557384915278458</v>
      </c>
      <c r="E598" s="631">
        <f t="shared" si="56"/>
        <v>16.818825733185037</v>
      </c>
      <c r="F598" s="631">
        <f t="shared" si="56"/>
        <v>17.10346830524928</v>
      </c>
      <c r="G598" s="631">
        <f t="shared" si="56"/>
        <v>16.216207647552348</v>
      </c>
      <c r="H598" s="631">
        <f t="shared" si="56"/>
        <v>17.595353800280652</v>
      </c>
      <c r="I598" s="631">
        <f t="shared" si="56"/>
        <v>16.084390491073201</v>
      </c>
      <c r="J598" s="631">
        <f t="shared" si="56"/>
        <v>16.054141764150064</v>
      </c>
      <c r="K598" s="631">
        <f t="shared" si="56"/>
        <v>13.112655233846787</v>
      </c>
      <c r="L598" s="631">
        <f t="shared" si="56"/>
        <v>12.017855434146588</v>
      </c>
      <c r="M598" s="631">
        <f t="shared" si="56"/>
        <v>12.58984854897513</v>
      </c>
      <c r="N598" s="381"/>
    </row>
    <row r="599" spans="2:14" s="25" customFormat="1" ht="11.25" customHeight="1">
      <c r="B599" s="214"/>
      <c r="C599" s="679" t="s">
        <v>330</v>
      </c>
      <c r="D599" s="631">
        <f t="shared" si="56"/>
        <v>5.0115620619266759</v>
      </c>
      <c r="E599" s="631">
        <f t="shared" si="56"/>
        <v>5.2088709744859134</v>
      </c>
      <c r="F599" s="631">
        <f t="shared" si="56"/>
        <v>4.4511640647829909</v>
      </c>
      <c r="G599" s="631">
        <f t="shared" si="56"/>
        <v>5.6628283622485451</v>
      </c>
      <c r="H599" s="631">
        <f t="shared" si="56"/>
        <v>5.1267019587283542</v>
      </c>
      <c r="I599" s="631">
        <f t="shared" si="56"/>
        <v>6.1101601111724619</v>
      </c>
      <c r="J599" s="631">
        <f t="shared" si="56"/>
        <v>5.8555283868084205</v>
      </c>
      <c r="K599" s="631">
        <f t="shared" si="56"/>
        <v>8.9768800719445601</v>
      </c>
      <c r="L599" s="631">
        <f t="shared" si="56"/>
        <v>10.415101540750035</v>
      </c>
      <c r="M599" s="631">
        <f t="shared" si="56"/>
        <v>10.042993080910458</v>
      </c>
      <c r="N599" s="381"/>
    </row>
    <row r="600" spans="2:14" s="25" customFormat="1" ht="11.25" customHeight="1">
      <c r="B600" s="214"/>
      <c r="C600" s="679" t="s">
        <v>322</v>
      </c>
      <c r="D600" s="631">
        <f t="shared" si="56"/>
        <v>23.026797725142959</v>
      </c>
      <c r="E600" s="631">
        <f t="shared" si="56"/>
        <v>26.492419364280277</v>
      </c>
      <c r="F600" s="631">
        <f t="shared" si="56"/>
        <v>24.885336405076803</v>
      </c>
      <c r="G600" s="631">
        <f t="shared" si="56"/>
        <v>21.561811896830328</v>
      </c>
      <c r="H600" s="631">
        <f t="shared" si="56"/>
        <v>19.444810563883806</v>
      </c>
      <c r="I600" s="631">
        <f t="shared" si="56"/>
        <v>23.100607886060725</v>
      </c>
      <c r="J600" s="631">
        <f t="shared" si="56"/>
        <v>15.294866486585546</v>
      </c>
      <c r="K600" s="631">
        <f t="shared" si="56"/>
        <v>7.2895540711450906</v>
      </c>
      <c r="L600" s="631">
        <f t="shared" si="56"/>
        <v>7.6435488440894455</v>
      </c>
      <c r="M600" s="631">
        <f t="shared" si="56"/>
        <v>13.960924009453418</v>
      </c>
      <c r="N600" s="381"/>
    </row>
    <row r="601" spans="2:14" s="25" customFormat="1" ht="11.25" customHeight="1">
      <c r="B601" s="214"/>
      <c r="C601" s="679" t="s">
        <v>336</v>
      </c>
      <c r="D601" s="631">
        <f t="shared" si="56"/>
        <v>0.10896758099444201</v>
      </c>
      <c r="E601" s="631">
        <f t="shared" si="56"/>
        <v>0.21093652001572155</v>
      </c>
      <c r="F601" s="631">
        <f t="shared" si="56"/>
        <v>9.687948737340614E-2</v>
      </c>
      <c r="G601" s="631">
        <f t="shared" si="56"/>
        <v>9.2876198663623968E-2</v>
      </c>
      <c r="H601" s="631">
        <f t="shared" si="56"/>
        <v>0.11462324081262655</v>
      </c>
      <c r="I601" s="631">
        <f t="shared" si="56"/>
        <v>0.15191045713209972</v>
      </c>
      <c r="J601" s="631">
        <f t="shared" si="56"/>
        <v>0.15130201136575999</v>
      </c>
      <c r="K601" s="631">
        <f t="shared" si="56"/>
        <v>0.12163131013496133</v>
      </c>
      <c r="L601" s="631">
        <f t="shared" si="56"/>
        <v>0.13777287694409446</v>
      </c>
      <c r="M601" s="631">
        <f t="shared" si="56"/>
        <v>0.18255717949233163</v>
      </c>
      <c r="N601" s="381"/>
    </row>
    <row r="602" spans="2:14" s="25" customFormat="1" ht="11.25" customHeight="1">
      <c r="B602" s="214"/>
      <c r="C602" s="679" t="s">
        <v>319</v>
      </c>
      <c r="D602" s="631">
        <f t="shared" si="56"/>
        <v>8.3693743676397064E-2</v>
      </c>
      <c r="E602" s="631">
        <f t="shared" si="56"/>
        <v>9.4596967745712107E-2</v>
      </c>
      <c r="F602" s="631">
        <f t="shared" si="56"/>
        <v>8.9790345994202242E-2</v>
      </c>
      <c r="G602" s="631">
        <f t="shared" si="56"/>
        <v>9.2492412718732958E-2</v>
      </c>
      <c r="H602" s="631">
        <f t="shared" si="56"/>
        <v>9.5389065640476528E-2</v>
      </c>
      <c r="I602" s="631">
        <f t="shared" si="56"/>
        <v>0.1014920837361285</v>
      </c>
      <c r="J602" s="631">
        <f t="shared" si="56"/>
        <v>0.11171967160544384</v>
      </c>
      <c r="K602" s="631">
        <f t="shared" si="56"/>
        <v>0.10857417303544745</v>
      </c>
      <c r="L602" s="631">
        <f t="shared" si="56"/>
        <v>0.10453993709541409</v>
      </c>
      <c r="M602" s="631">
        <f t="shared" si="56"/>
        <v>9.1762893908460472E-2</v>
      </c>
      <c r="N602" s="381"/>
    </row>
    <row r="603" spans="2:14" s="25" customFormat="1" ht="11.25" customHeight="1">
      <c r="B603" s="214"/>
      <c r="C603" s="679" t="s">
        <v>320</v>
      </c>
      <c r="D603" s="631">
        <f t="shared" si="56"/>
        <v>1.8889261839869692E-2</v>
      </c>
      <c r="E603" s="631">
        <f t="shared" si="56"/>
        <v>3.2647326916483387E-2</v>
      </c>
      <c r="F603" s="631">
        <f t="shared" si="56"/>
        <v>0.46357104226222667</v>
      </c>
      <c r="G603" s="631">
        <f t="shared" si="56"/>
        <v>1.3504759946897376</v>
      </c>
      <c r="H603" s="631">
        <f t="shared" si="56"/>
        <v>1.5026132172700233</v>
      </c>
      <c r="I603" s="631">
        <f t="shared" si="56"/>
        <v>1.7624172598824266</v>
      </c>
      <c r="J603" s="631">
        <f t="shared" si="56"/>
        <v>1.9852611405933398</v>
      </c>
      <c r="K603" s="631">
        <f t="shared" si="56"/>
        <v>2.1520599641691658</v>
      </c>
      <c r="L603" s="631">
        <f t="shared" si="56"/>
        <v>2.1980958549435301</v>
      </c>
      <c r="M603" s="631">
        <f t="shared" si="56"/>
        <v>2.1157221320270478</v>
      </c>
      <c r="N603" s="381"/>
    </row>
    <row r="604" spans="2:14" s="25" customFormat="1" ht="11.25" customHeight="1">
      <c r="B604" s="214"/>
      <c r="C604" s="619" t="s">
        <v>405</v>
      </c>
      <c r="D604" s="631">
        <f t="shared" si="56"/>
        <v>0</v>
      </c>
      <c r="E604" s="631">
        <f t="shared" si="56"/>
        <v>0</v>
      </c>
      <c r="F604" s="631">
        <f t="shared" si="56"/>
        <v>0</v>
      </c>
      <c r="G604" s="631">
        <f t="shared" si="56"/>
        <v>0</v>
      </c>
      <c r="H604" s="631">
        <f t="shared" si="56"/>
        <v>0</v>
      </c>
      <c r="I604" s="631">
        <f t="shared" si="56"/>
        <v>0</v>
      </c>
      <c r="J604" s="631">
        <f t="shared" si="56"/>
        <v>9.7722510597229115E-3</v>
      </c>
      <c r="K604" s="631">
        <f t="shared" si="56"/>
        <v>1.3095878338528806E-2</v>
      </c>
      <c r="L604" s="631">
        <f t="shared" si="56"/>
        <v>3.4804870305443561E-2</v>
      </c>
      <c r="M604" s="631">
        <f t="shared" si="56"/>
        <v>3.4033009671396705E-2</v>
      </c>
      <c r="N604" s="381"/>
    </row>
    <row r="605" spans="2:14" s="25" customFormat="1" ht="11.25" customHeight="1">
      <c r="B605" s="214"/>
      <c r="C605" s="619" t="s">
        <v>333</v>
      </c>
      <c r="D605" s="631">
        <f t="shared" si="56"/>
        <v>2.3871284208696943</v>
      </c>
      <c r="E605" s="631">
        <f t="shared" si="56"/>
        <v>1.9055368327744375</v>
      </c>
      <c r="F605" s="631">
        <f t="shared" si="56"/>
        <v>2.2922428295540094</v>
      </c>
      <c r="G605" s="631">
        <f t="shared" si="56"/>
        <v>2.1198666961236285</v>
      </c>
      <c r="H605" s="631">
        <f t="shared" si="56"/>
        <v>3.0177258095028083</v>
      </c>
      <c r="I605" s="631">
        <f t="shared" si="56"/>
        <v>4.5400339423619887</v>
      </c>
      <c r="J605" s="631">
        <f t="shared" si="56"/>
        <v>4.6727504030319356</v>
      </c>
      <c r="K605" s="631">
        <f t="shared" si="56"/>
        <v>4.4348848292717706</v>
      </c>
      <c r="L605" s="631">
        <f t="shared" si="56"/>
        <v>5.0379333617534794</v>
      </c>
      <c r="M605" s="631">
        <f t="shared" si="56"/>
        <v>0.5443004295685191</v>
      </c>
      <c r="N605" s="381"/>
    </row>
    <row r="606" spans="2:14" s="25" customFormat="1" ht="11.25" customHeight="1">
      <c r="B606" s="214"/>
      <c r="C606" s="679" t="s">
        <v>334</v>
      </c>
      <c r="D606" s="631" t="str">
        <f>IF(D590="-","-",(D590/D$593)*100)</f>
        <v>-</v>
      </c>
      <c r="E606" s="631" t="str">
        <f t="shared" ref="E606:M606" si="57">IF(E590="-","-",(E590/E$593)*100)</f>
        <v>-</v>
      </c>
      <c r="F606" s="631" t="str">
        <f t="shared" si="57"/>
        <v>-</v>
      </c>
      <c r="G606" s="631" t="str">
        <f t="shared" si="57"/>
        <v>-</v>
      </c>
      <c r="H606" s="631" t="str">
        <f t="shared" si="57"/>
        <v>-</v>
      </c>
      <c r="I606" s="631" t="str">
        <f t="shared" si="57"/>
        <v>-</v>
      </c>
      <c r="J606" s="631" t="str">
        <f t="shared" si="57"/>
        <v>-</v>
      </c>
      <c r="K606" s="631" t="str">
        <f t="shared" si="57"/>
        <v>-</v>
      </c>
      <c r="L606" s="631" t="str">
        <f t="shared" si="57"/>
        <v>-</v>
      </c>
      <c r="M606" s="631">
        <f t="shared" si="57"/>
        <v>5.213457320466464</v>
      </c>
      <c r="N606" s="381"/>
    </row>
    <row r="607" spans="2:14" s="25" customFormat="1" ht="11.25" customHeight="1">
      <c r="B607" s="214"/>
      <c r="C607" s="679" t="s">
        <v>424</v>
      </c>
      <c r="D607" s="631" t="str">
        <f t="shared" ref="D607:M607" si="58">IF(D592="-","-",(D592/D$593)*100)</f>
        <v>-</v>
      </c>
      <c r="E607" s="631" t="str">
        <f t="shared" si="58"/>
        <v>-</v>
      </c>
      <c r="F607" s="631" t="str">
        <f t="shared" si="58"/>
        <v>-</v>
      </c>
      <c r="G607" s="631" t="str">
        <f t="shared" si="58"/>
        <v>-</v>
      </c>
      <c r="H607" s="631" t="str">
        <f t="shared" si="58"/>
        <v>-</v>
      </c>
      <c r="I607" s="631">
        <f t="shared" si="58"/>
        <v>8.295032101671854E-3</v>
      </c>
      <c r="J607" s="631">
        <f t="shared" si="58"/>
        <v>9.7937054100578145</v>
      </c>
      <c r="K607" s="631">
        <f t="shared" si="58"/>
        <v>22.358323414505385</v>
      </c>
      <c r="L607" s="631">
        <f t="shared" si="58"/>
        <v>23.24366395432294</v>
      </c>
      <c r="M607" s="631">
        <f t="shared" si="58"/>
        <v>23.044956083985191</v>
      </c>
      <c r="N607" s="381"/>
    </row>
    <row r="608" spans="2:14" s="25" customFormat="1" ht="11.25" customHeight="1">
      <c r="B608" s="214"/>
      <c r="C608" s="623" t="s">
        <v>49</v>
      </c>
      <c r="D608" s="687">
        <f t="shared" ref="D608:M608" si="59">SUM(D597:D607)</f>
        <v>100</v>
      </c>
      <c r="E608" s="687">
        <f t="shared" si="59"/>
        <v>100.00000000000003</v>
      </c>
      <c r="F608" s="687">
        <f t="shared" si="59"/>
        <v>99.999999999999986</v>
      </c>
      <c r="G608" s="687">
        <f t="shared" si="59"/>
        <v>99.999999999999972</v>
      </c>
      <c r="H608" s="687">
        <f t="shared" si="59"/>
        <v>99.999999999999986</v>
      </c>
      <c r="I608" s="687">
        <f t="shared" si="59"/>
        <v>100.00000000000004</v>
      </c>
      <c r="J608" s="687">
        <f t="shared" si="59"/>
        <v>99.999999999999986</v>
      </c>
      <c r="K608" s="687">
        <f t="shared" si="59"/>
        <v>100</v>
      </c>
      <c r="L608" s="687">
        <f t="shared" si="59"/>
        <v>100</v>
      </c>
      <c r="M608" s="687">
        <f t="shared" si="59"/>
        <v>100</v>
      </c>
      <c r="N608" s="381"/>
    </row>
    <row r="609" spans="2:15" s="25" customFormat="1" ht="11.25" customHeight="1">
      <c r="B609" s="214"/>
      <c r="C609" s="402"/>
      <c r="D609" s="403"/>
      <c r="E609" s="404"/>
      <c r="F609" s="404"/>
    </row>
    <row r="610" spans="2:15" s="25" customFormat="1" ht="11.25" customHeight="1">
      <c r="B610" s="214"/>
      <c r="C610" s="7" t="s">
        <v>425</v>
      </c>
      <c r="D610" s="403"/>
      <c r="E610" s="404"/>
      <c r="F610" s="404"/>
    </row>
    <row r="611" spans="2:15" s="25" customFormat="1" ht="11.25" customHeight="1">
      <c r="B611" s="214"/>
      <c r="C611" s="646"/>
      <c r="D611" s="610">
        <v>2006</v>
      </c>
      <c r="E611" s="610">
        <v>2007</v>
      </c>
      <c r="F611" s="610">
        <v>2008</v>
      </c>
      <c r="G611" s="610">
        <v>2009</v>
      </c>
      <c r="H611" s="610">
        <v>2010</v>
      </c>
      <c r="I611" s="610">
        <v>2011</v>
      </c>
      <c r="J611" s="610">
        <v>2012</v>
      </c>
      <c r="K611" s="610">
        <v>2013</v>
      </c>
      <c r="L611" s="610">
        <v>2014</v>
      </c>
      <c r="M611" s="610">
        <v>2015</v>
      </c>
      <c r="O611" s="27"/>
    </row>
    <row r="612" spans="2:15" s="25" customFormat="1" ht="11.25" customHeight="1">
      <c r="B612" s="214"/>
      <c r="C612" s="679" t="s">
        <v>317</v>
      </c>
      <c r="D612" s="630">
        <v>0</v>
      </c>
      <c r="E612" s="630">
        <v>1.1759999999999999</v>
      </c>
      <c r="F612" s="630">
        <v>1.673</v>
      </c>
      <c r="G612" s="630">
        <v>0.39800000000000002</v>
      </c>
      <c r="H612" s="630">
        <v>0</v>
      </c>
      <c r="I612" s="630">
        <v>1.675408</v>
      </c>
      <c r="J612" s="630">
        <v>1.7913360000000005</v>
      </c>
      <c r="K612" s="630">
        <v>3.0493670000000002</v>
      </c>
      <c r="L612" s="630">
        <v>3.4790210000000004</v>
      </c>
      <c r="M612" s="630">
        <v>3.5851999999999999</v>
      </c>
      <c r="O612" s="27"/>
    </row>
    <row r="613" spans="2:15" s="25" customFormat="1" ht="11.25" customHeight="1">
      <c r="B613" s="214"/>
      <c r="C613" s="679" t="s">
        <v>523</v>
      </c>
      <c r="D613" s="630">
        <v>2007.664</v>
      </c>
      <c r="E613" s="630">
        <v>2042.002</v>
      </c>
      <c r="F613" s="630">
        <v>2103.7660000000001</v>
      </c>
      <c r="G613" s="630">
        <v>2140.6990000000001</v>
      </c>
      <c r="H613" s="630">
        <v>2183.387772</v>
      </c>
      <c r="I613" s="630">
        <v>2163.3760950000001</v>
      </c>
      <c r="J613" s="630">
        <v>2110.1309289999999</v>
      </c>
      <c r="K613" s="630">
        <v>2078.5581860000002</v>
      </c>
      <c r="L613" s="630">
        <v>2145.1119040000003</v>
      </c>
      <c r="M613" s="630">
        <v>2207.69236</v>
      </c>
      <c r="O613" s="27"/>
    </row>
    <row r="614" spans="2:15" s="25" customFormat="1" ht="11.25" customHeight="1">
      <c r="B614" s="214"/>
      <c r="C614" s="679" t="s">
        <v>330</v>
      </c>
      <c r="D614" s="630">
        <v>824.43111999999996</v>
      </c>
      <c r="E614" s="630">
        <v>699.47</v>
      </c>
      <c r="F614" s="630">
        <v>473.52600000000001</v>
      </c>
      <c r="G614" s="630">
        <v>342.172054</v>
      </c>
      <c r="H614" s="630">
        <v>343.281657</v>
      </c>
      <c r="I614" s="630">
        <v>529.04614700000002</v>
      </c>
      <c r="J614" s="630">
        <v>590.58269399999995</v>
      </c>
      <c r="K614" s="630">
        <v>366.52871099999999</v>
      </c>
      <c r="L614" s="630">
        <v>363.76684599999993</v>
      </c>
      <c r="M614" s="630">
        <v>330.90378599999991</v>
      </c>
      <c r="O614" s="27"/>
    </row>
    <row r="615" spans="2:15" s="25" customFormat="1" ht="11.25" customHeight="1">
      <c r="B615" s="214"/>
      <c r="C615" s="679" t="s">
        <v>331</v>
      </c>
      <c r="D615" s="630">
        <v>3429.991</v>
      </c>
      <c r="E615" s="630">
        <v>3306.8049999999998</v>
      </c>
      <c r="F615" s="630">
        <v>3414.241</v>
      </c>
      <c r="G615" s="630">
        <v>3243.6280000000002</v>
      </c>
      <c r="H615" s="630">
        <v>2972.5871049999996</v>
      </c>
      <c r="I615" s="630">
        <v>2637.8192430000004</v>
      </c>
      <c r="J615" s="630">
        <v>2685.9388030000005</v>
      </c>
      <c r="K615" s="630">
        <v>2465.0495530000003</v>
      </c>
      <c r="L615" s="630">
        <v>2074.0360720000003</v>
      </c>
      <c r="M615" s="630">
        <v>2225.313529</v>
      </c>
      <c r="O615" s="27"/>
    </row>
    <row r="616" spans="2:15" s="25" customFormat="1" ht="11.25" customHeight="1">
      <c r="B616" s="214"/>
      <c r="C616" s="679" t="s">
        <v>322</v>
      </c>
      <c r="D616" s="630">
        <v>2007.3969999999999</v>
      </c>
      <c r="E616" s="630">
        <v>2443.2750000000001</v>
      </c>
      <c r="F616" s="630">
        <v>2573.317</v>
      </c>
      <c r="G616" s="630">
        <v>2552.328</v>
      </c>
      <c r="H616" s="630">
        <v>2708.4101850000002</v>
      </c>
      <c r="I616" s="630">
        <v>2918.8752369999997</v>
      </c>
      <c r="J616" s="630">
        <v>2877.7715739999999</v>
      </c>
      <c r="K616" s="630">
        <v>3052.6800279999998</v>
      </c>
      <c r="L616" s="630">
        <v>3311.4489440000002</v>
      </c>
      <c r="M616" s="630">
        <v>3213.0420700000004</v>
      </c>
      <c r="O616" s="27"/>
    </row>
    <row r="617" spans="2:15" s="25" customFormat="1" ht="11.25" customHeight="1">
      <c r="B617" s="214"/>
      <c r="C617" s="679" t="s">
        <v>336</v>
      </c>
      <c r="D617" s="630">
        <v>0</v>
      </c>
      <c r="E617" s="630">
        <v>132.84</v>
      </c>
      <c r="F617" s="630">
        <v>89.747</v>
      </c>
      <c r="G617" s="630">
        <v>33.787999999999997</v>
      </c>
      <c r="H617" s="630">
        <v>0</v>
      </c>
      <c r="I617" s="630">
        <v>0</v>
      </c>
      <c r="J617" s="630">
        <v>0</v>
      </c>
      <c r="K617" s="630">
        <v>0</v>
      </c>
      <c r="L617" s="630">
        <v>0</v>
      </c>
      <c r="M617" s="630">
        <v>0</v>
      </c>
      <c r="O617" s="27"/>
    </row>
    <row r="618" spans="2:15" s="25" customFormat="1" ht="11.25" customHeight="1">
      <c r="B618" s="214"/>
      <c r="C618" s="679" t="s">
        <v>318</v>
      </c>
      <c r="D618" s="630" t="s">
        <v>59</v>
      </c>
      <c r="E618" s="630" t="s">
        <v>59</v>
      </c>
      <c r="F618" s="630" t="s">
        <v>59</v>
      </c>
      <c r="G618" s="630" t="s">
        <v>59</v>
      </c>
      <c r="H618" s="630" t="s">
        <v>59</v>
      </c>
      <c r="I618" s="630" t="s">
        <v>59</v>
      </c>
      <c r="J618" s="630" t="s">
        <v>59</v>
      </c>
      <c r="K618" s="630" t="s">
        <v>59</v>
      </c>
      <c r="L618" s="630">
        <v>1.071861</v>
      </c>
      <c r="M618" s="630">
        <v>8.5571660000000005</v>
      </c>
      <c r="O618" s="27"/>
    </row>
    <row r="619" spans="2:15" s="25" customFormat="1" ht="11.25" customHeight="1">
      <c r="B619" s="214"/>
      <c r="C619" s="679" t="s">
        <v>319</v>
      </c>
      <c r="D619" s="630">
        <v>326.06357899999995</v>
      </c>
      <c r="E619" s="630">
        <v>356.84</v>
      </c>
      <c r="F619" s="630">
        <v>396.47500000000002</v>
      </c>
      <c r="G619" s="630">
        <v>358.70699999999999</v>
      </c>
      <c r="H619" s="630">
        <v>331.363</v>
      </c>
      <c r="I619" s="630">
        <v>354.15499999999997</v>
      </c>
      <c r="J619" s="630">
        <v>361.76778899999999</v>
      </c>
      <c r="K619" s="630">
        <v>362.73429800000002</v>
      </c>
      <c r="L619" s="630">
        <v>389.964</v>
      </c>
      <c r="M619" s="630">
        <v>396.88305200000002</v>
      </c>
      <c r="O619" s="27"/>
    </row>
    <row r="620" spans="2:15" s="25" customFormat="1" ht="11.25" customHeight="1">
      <c r="B620" s="214"/>
      <c r="C620" s="679" t="s">
        <v>320</v>
      </c>
      <c r="D620" s="630">
        <v>2.9155499999999996</v>
      </c>
      <c r="E620" s="630">
        <v>19.373000000000001</v>
      </c>
      <c r="F620" s="630">
        <v>63.5</v>
      </c>
      <c r="G620" s="630">
        <v>162.33000000000001</v>
      </c>
      <c r="H620" s="630">
        <v>195.166</v>
      </c>
      <c r="I620" s="630">
        <v>232.13900000000001</v>
      </c>
      <c r="J620" s="630">
        <v>256.51100000000002</v>
      </c>
      <c r="K620" s="630">
        <v>286.702</v>
      </c>
      <c r="L620" s="630">
        <v>282.291</v>
      </c>
      <c r="M620" s="630">
        <v>274.82016099999998</v>
      </c>
      <c r="O620" s="27"/>
    </row>
    <row r="621" spans="2:15" s="25" customFormat="1" ht="11.25" customHeight="1">
      <c r="B621" s="214"/>
      <c r="C621" s="679" t="s">
        <v>405</v>
      </c>
      <c r="D621" s="630">
        <v>218.19968400000002</v>
      </c>
      <c r="E621" s="630">
        <v>213.28299999999999</v>
      </c>
      <c r="F621" s="630">
        <v>217.21899999999999</v>
      </c>
      <c r="G621" s="630">
        <v>273.05500000000001</v>
      </c>
      <c r="H621" s="630">
        <v>160.56100000000001</v>
      </c>
      <c r="I621" s="630">
        <v>33.148362999999996</v>
      </c>
      <c r="J621" s="630">
        <v>8.0504540000000002</v>
      </c>
      <c r="K621" s="630">
        <v>8.3870730000000009</v>
      </c>
      <c r="L621" s="630">
        <v>8.8067220000000006</v>
      </c>
      <c r="M621" s="630">
        <v>8.0542160000000003</v>
      </c>
      <c r="O621" s="27"/>
    </row>
    <row r="622" spans="2:15" s="25" customFormat="1" ht="11.25" customHeight="1">
      <c r="B622" s="214"/>
      <c r="C622" s="679" t="s">
        <v>333</v>
      </c>
      <c r="D622" s="630">
        <v>2.8321869999999998</v>
      </c>
      <c r="E622" s="630">
        <v>0</v>
      </c>
      <c r="F622" s="630">
        <v>0</v>
      </c>
      <c r="G622" s="630">
        <v>0.02</v>
      </c>
      <c r="H622" s="630">
        <v>0</v>
      </c>
      <c r="I622" s="630">
        <v>0</v>
      </c>
      <c r="J622" s="630">
        <v>0</v>
      </c>
      <c r="K622" s="630">
        <v>0</v>
      </c>
      <c r="L622" s="630">
        <v>0</v>
      </c>
      <c r="M622" s="630">
        <v>0</v>
      </c>
      <c r="O622" s="27"/>
    </row>
    <row r="623" spans="2:15" s="25" customFormat="1" ht="11.25" customHeight="1">
      <c r="B623" s="214"/>
      <c r="C623" s="623" t="s">
        <v>49</v>
      </c>
      <c r="D623" s="686">
        <f>SUM(D612:D622)</f>
        <v>8819.4941199999994</v>
      </c>
      <c r="E623" s="686">
        <f t="shared" ref="E623:M623" si="60">SUM(E612:E622)</f>
        <v>9215.0639999999985</v>
      </c>
      <c r="F623" s="686">
        <f t="shared" si="60"/>
        <v>9333.4639999999999</v>
      </c>
      <c r="G623" s="686">
        <f t="shared" si="60"/>
        <v>9107.1250540000019</v>
      </c>
      <c r="H623" s="686">
        <f t="shared" si="60"/>
        <v>8894.7567189999991</v>
      </c>
      <c r="I623" s="686">
        <f t="shared" si="60"/>
        <v>8870.2344929999999</v>
      </c>
      <c r="J623" s="686">
        <f t="shared" si="60"/>
        <v>8892.5445790000012</v>
      </c>
      <c r="K623" s="686">
        <f t="shared" si="60"/>
        <v>8623.6892159999989</v>
      </c>
      <c r="L623" s="686">
        <f t="shared" si="60"/>
        <v>8579.9763700000003</v>
      </c>
      <c r="M623" s="686">
        <f t="shared" si="60"/>
        <v>8668.8515399999997</v>
      </c>
      <c r="O623" s="27"/>
    </row>
    <row r="624" spans="2:15" s="25" customFormat="1" ht="11.25" customHeight="1">
      <c r="B624" s="214"/>
      <c r="C624" s="402"/>
      <c r="D624" s="403"/>
      <c r="E624" s="404"/>
      <c r="F624" s="404"/>
      <c r="J624" s="408"/>
      <c r="K624" s="408"/>
      <c r="L624" s="408"/>
      <c r="M624" s="408"/>
      <c r="O624" s="27"/>
    </row>
    <row r="625" spans="2:15" s="25" customFormat="1" ht="11.25" customHeight="1">
      <c r="B625" s="214"/>
      <c r="C625" s="7" t="s">
        <v>429</v>
      </c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O625" s="27"/>
    </row>
    <row r="626" spans="2:15" s="25" customFormat="1" ht="11.25" customHeight="1">
      <c r="B626" s="214"/>
      <c r="C626" s="646"/>
      <c r="D626" s="610">
        <v>2007</v>
      </c>
      <c r="E626" s="610">
        <v>2008</v>
      </c>
      <c r="F626" s="610">
        <v>2009</v>
      </c>
      <c r="G626" s="610">
        <v>2010</v>
      </c>
      <c r="H626" s="610">
        <v>2011</v>
      </c>
      <c r="I626" s="610">
        <v>2012</v>
      </c>
      <c r="J626" s="610">
        <v>2013</v>
      </c>
      <c r="K626" s="610">
        <v>2014</v>
      </c>
      <c r="L626" s="610">
        <v>2015</v>
      </c>
      <c r="M626" s="142"/>
      <c r="O626" s="27"/>
    </row>
    <row r="627" spans="2:15" s="25" customFormat="1" ht="11.25" customHeight="1">
      <c r="B627" s="214"/>
      <c r="C627" s="679" t="s">
        <v>426</v>
      </c>
      <c r="D627" s="630">
        <v>67098597.849999994</v>
      </c>
      <c r="E627" s="630">
        <v>44182944.850000009</v>
      </c>
      <c r="F627" s="630">
        <v>33053373.75</v>
      </c>
      <c r="G627" s="630">
        <v>22515582.729999997</v>
      </c>
      <c r="H627" s="630">
        <v>41103359.545100003</v>
      </c>
      <c r="I627" s="630">
        <v>51122746.72474999</v>
      </c>
      <c r="J627" s="630">
        <v>37551185.583400004</v>
      </c>
      <c r="K627" s="630">
        <v>41154287.663800001</v>
      </c>
      <c r="L627" s="630">
        <v>50149589.177049994</v>
      </c>
      <c r="M627" s="142"/>
    </row>
    <row r="628" spans="2:15" s="25" customFormat="1" ht="11.25" customHeight="1">
      <c r="B628" s="214"/>
      <c r="C628" s="619" t="s">
        <v>82</v>
      </c>
      <c r="D628" s="630">
        <v>8400621.1421999987</v>
      </c>
      <c r="E628" s="630">
        <v>8222911.3400000008</v>
      </c>
      <c r="F628" s="630">
        <v>7683628.6901999991</v>
      </c>
      <c r="G628" s="630">
        <v>7321668.2871000012</v>
      </c>
      <c r="H628" s="630">
        <v>6057486.2643099986</v>
      </c>
      <c r="I628" s="630">
        <v>6116753.830620002</v>
      </c>
      <c r="J628" s="630">
        <v>5491082.3975199992</v>
      </c>
      <c r="K628" s="630">
        <v>5102790.334280001</v>
      </c>
      <c r="L628" s="630">
        <v>5257556.5696300007</v>
      </c>
    </row>
    <row r="629" spans="2:15" s="25" customFormat="1" ht="11.25" customHeight="1">
      <c r="B629" s="214"/>
      <c r="C629" s="679" t="s">
        <v>83</v>
      </c>
      <c r="D629" s="630">
        <v>27123793.809999991</v>
      </c>
      <c r="E629" s="630">
        <v>35538149.399999999</v>
      </c>
      <c r="F629" s="630">
        <v>30729258.629999999</v>
      </c>
      <c r="G629" s="630">
        <v>25826072.312089995</v>
      </c>
      <c r="H629" s="630">
        <v>21049928.979529999</v>
      </c>
      <c r="I629" s="630">
        <v>16460885.851390002</v>
      </c>
      <c r="J629" s="630">
        <v>11547528.769360002</v>
      </c>
      <c r="K629" s="630">
        <v>10635491.260910001</v>
      </c>
      <c r="L629" s="630">
        <v>12179319.415910002</v>
      </c>
    </row>
    <row r="630" spans="2:15" s="25" customFormat="1" ht="11.25" customHeight="1">
      <c r="B630" s="214"/>
      <c r="C630" s="679" t="s">
        <v>414</v>
      </c>
      <c r="D630" s="630">
        <v>403866.45</v>
      </c>
      <c r="E630" s="630">
        <v>450753.12999999995</v>
      </c>
      <c r="F630" s="630">
        <v>517528.7900000001</v>
      </c>
      <c r="G630" s="630">
        <v>539205.82999999996</v>
      </c>
      <c r="H630" s="630">
        <v>728422.97000000009</v>
      </c>
      <c r="I630" s="630">
        <v>806845.33000000007</v>
      </c>
      <c r="J630" s="630">
        <v>861146.22000000009</v>
      </c>
      <c r="K630" s="630">
        <v>802056.26</v>
      </c>
      <c r="L630" s="630">
        <v>0</v>
      </c>
    </row>
    <row r="631" spans="2:15" s="25" customFormat="1" ht="11.25" customHeight="1">
      <c r="B631" s="214"/>
      <c r="C631" s="679" t="s">
        <v>333</v>
      </c>
      <c r="D631" s="630">
        <v>8664126.4699999988</v>
      </c>
      <c r="E631" s="630">
        <v>9871388.9799999986</v>
      </c>
      <c r="F631" s="630">
        <v>10568293.649999999</v>
      </c>
      <c r="G631" s="630">
        <v>11440743.040000001</v>
      </c>
      <c r="H631" s="630">
        <v>11929272.239999998</v>
      </c>
      <c r="I631" s="630">
        <v>12463953.77</v>
      </c>
      <c r="J631" s="630">
        <v>11921982.58</v>
      </c>
      <c r="K631" s="630">
        <v>9546801.9800000004</v>
      </c>
      <c r="L631" s="630">
        <v>9289904.1892000008</v>
      </c>
    </row>
    <row r="632" spans="2:15" s="25" customFormat="1" ht="11.25" customHeight="1">
      <c r="B632" s="214"/>
      <c r="C632" s="679" t="s">
        <v>334</v>
      </c>
      <c r="D632" s="630">
        <v>0</v>
      </c>
      <c r="E632" s="630">
        <v>0</v>
      </c>
      <c r="F632" s="630">
        <v>0</v>
      </c>
      <c r="G632" s="630">
        <v>0</v>
      </c>
      <c r="H632" s="630">
        <v>0</v>
      </c>
      <c r="I632" s="630">
        <v>0</v>
      </c>
      <c r="J632" s="630">
        <v>0</v>
      </c>
      <c r="K632" s="630">
        <v>0</v>
      </c>
      <c r="L632" s="630">
        <v>527155.43999999994</v>
      </c>
    </row>
    <row r="633" spans="2:15" s="25" customFormat="1" ht="11.25" customHeight="1">
      <c r="B633" s="214"/>
      <c r="C633" s="623" t="s">
        <v>427</v>
      </c>
      <c r="D633" s="686">
        <f>SUM(D627:D632)</f>
        <v>111691005.72219998</v>
      </c>
      <c r="E633" s="686">
        <f t="shared" ref="E633:L633" si="61">SUM(E627:E632)</f>
        <v>98266147.700000003</v>
      </c>
      <c r="F633" s="686">
        <f t="shared" si="61"/>
        <v>82552083.510199994</v>
      </c>
      <c r="G633" s="686">
        <f t="shared" si="61"/>
        <v>67643272.199189991</v>
      </c>
      <c r="H633" s="686">
        <f t="shared" si="61"/>
        <v>80868469.998940006</v>
      </c>
      <c r="I633" s="686">
        <f t="shared" si="61"/>
        <v>86971185.506759986</v>
      </c>
      <c r="J633" s="686">
        <f t="shared" si="61"/>
        <v>67372925.550280005</v>
      </c>
      <c r="K633" s="686">
        <f t="shared" si="61"/>
        <v>67241427.498989999</v>
      </c>
      <c r="L633" s="686">
        <f t="shared" si="61"/>
        <v>77403524.791789994</v>
      </c>
    </row>
    <row r="634" spans="2:15" s="25" customFormat="1" ht="11.25" customHeight="1">
      <c r="B634" s="214"/>
      <c r="C634" s="623" t="s">
        <v>428</v>
      </c>
      <c r="D634" s="688">
        <v>0.38753571361415129</v>
      </c>
      <c r="E634" s="688">
        <v>0.33207673402952015</v>
      </c>
      <c r="F634" s="688">
        <v>0.29476784425673808</v>
      </c>
      <c r="G634" s="688">
        <v>0.23447898253282354</v>
      </c>
      <c r="H634" s="688">
        <v>0.28888415047358562</v>
      </c>
      <c r="I634" s="688">
        <v>0.30690516705706561</v>
      </c>
      <c r="J634" s="688">
        <v>0.24609564321217259</v>
      </c>
      <c r="K634" s="688">
        <v>0.25196599177926654</v>
      </c>
      <c r="L634" s="688">
        <v>0.28926775254064707</v>
      </c>
    </row>
    <row r="635" spans="2:15" s="25" customFormat="1" ht="11.25" customHeight="1">
      <c r="B635" s="214"/>
      <c r="C635" s="402"/>
      <c r="D635" s="403"/>
      <c r="E635" s="404"/>
      <c r="F635" s="404"/>
    </row>
    <row r="636" spans="2:15" s="25" customFormat="1" ht="11.25" customHeight="1">
      <c r="B636" s="214"/>
      <c r="C636" s="7" t="s">
        <v>461</v>
      </c>
      <c r="D636" s="403"/>
      <c r="E636" s="404"/>
      <c r="F636" s="404"/>
    </row>
    <row r="637" spans="2:15" s="25" customFormat="1" ht="33" customHeight="1">
      <c r="B637" s="214"/>
      <c r="C637" s="659"/>
      <c r="D637" s="659" t="s">
        <v>467</v>
      </c>
      <c r="E637" s="659" t="s">
        <v>466</v>
      </c>
      <c r="F637" s="404"/>
    </row>
    <row r="638" spans="2:15" s="25" customFormat="1" ht="11.25" customHeight="1">
      <c r="B638" s="214"/>
      <c r="C638" s="619" t="s">
        <v>435</v>
      </c>
      <c r="D638" s="631">
        <f>('C45'!F20/'C45'!F23)*100</f>
        <v>91.785940733263089</v>
      </c>
      <c r="E638" s="630">
        <f>'C45'!F20</f>
        <v>35685.410057401336</v>
      </c>
      <c r="F638" s="236" t="str">
        <f>CONCATENATE(C638," ",TEXT(D638,"0")," % ",TEXT(E638,"0.0")," GWh")</f>
        <v>Andalucía 92 % 35.685 GWh</v>
      </c>
      <c r="I638" s="436"/>
      <c r="J638" s="437"/>
    </row>
    <row r="639" spans="2:15" s="25" customFormat="1" ht="11.25" customHeight="1">
      <c r="B639" s="214"/>
      <c r="C639" s="619" t="s">
        <v>436</v>
      </c>
      <c r="D639" s="631">
        <f>('C45'!G20/'C45'!G23)*100</f>
        <v>151.14512077862517</v>
      </c>
      <c r="E639" s="630">
        <f>'C45'!G20</f>
        <v>15496.456394817524</v>
      </c>
      <c r="F639" s="236" t="str">
        <f t="shared" ref="F639:F656" si="62">CONCATENATE(C639," ",TEXT(D639,"0")," % ",TEXT(E639,"0.0")," GWh")</f>
        <v>Aragón 151 % 15.496 GWh</v>
      </c>
      <c r="I639" s="436"/>
      <c r="J639" s="437"/>
    </row>
    <row r="640" spans="2:15" s="25" customFormat="1" ht="11.25" customHeight="1">
      <c r="B640" s="214"/>
      <c r="C640" s="619" t="s">
        <v>437</v>
      </c>
      <c r="D640" s="631">
        <f>('C45'!H20/'C45'!H23)*100</f>
        <v>161.39227921942026</v>
      </c>
      <c r="E640" s="630">
        <f>'C45'!H20</f>
        <v>16819.91074425208</v>
      </c>
      <c r="F640" s="236" t="str">
        <f t="shared" si="62"/>
        <v>Asturias 161 % 16.820 GWh</v>
      </c>
      <c r="I640" s="436"/>
      <c r="J640" s="437"/>
    </row>
    <row r="641" spans="2:10" s="25" customFormat="1" ht="11.25" customHeight="1">
      <c r="B641" s="214"/>
      <c r="C641" s="619" t="s">
        <v>325</v>
      </c>
      <c r="D641" s="631">
        <f>('C45'!I20/'C45'!I23)*100</f>
        <v>76.955005454332408</v>
      </c>
      <c r="E641" s="630">
        <f>'C45'!I20</f>
        <v>4460.6597949999987</v>
      </c>
      <c r="F641" s="236" t="str">
        <f t="shared" si="62"/>
        <v>Islas Baleares 77 % 4.461 GWh</v>
      </c>
      <c r="I641" s="436"/>
      <c r="J641" s="437"/>
    </row>
    <row r="642" spans="2:10" s="25" customFormat="1" ht="11.25" customHeight="1">
      <c r="B642" s="214"/>
      <c r="C642" s="619" t="s">
        <v>462</v>
      </c>
      <c r="D642" s="631">
        <f>('C45'!J20/'C45'!J23)*100</f>
        <v>69.809144481956778</v>
      </c>
      <c r="E642" s="630">
        <f>'C45'!J20</f>
        <v>18700.278524072695</v>
      </c>
      <c r="F642" s="236" t="str">
        <f t="shared" si="62"/>
        <v>Comunidad Valenciana 70 % 18.700 GWh</v>
      </c>
      <c r="I642" s="436"/>
      <c r="J642" s="437"/>
    </row>
    <row r="643" spans="2:10" s="25" customFormat="1" ht="11.25" customHeight="1">
      <c r="B643" s="214"/>
      <c r="C643" s="619" t="s">
        <v>326</v>
      </c>
      <c r="D643" s="631">
        <f>('C45'!K20/'C45'!K23)*100</f>
        <v>100</v>
      </c>
      <c r="E643" s="630">
        <f>'C45'!K20</f>
        <v>8668.865409</v>
      </c>
      <c r="F643" s="236" t="str">
        <f t="shared" si="62"/>
        <v>Islas Canarias 100 % 8.669 GWh</v>
      </c>
      <c r="I643" s="436"/>
      <c r="J643" s="437"/>
    </row>
    <row r="644" spans="2:10" s="25" customFormat="1" ht="11.25" customHeight="1">
      <c r="B644" s="214"/>
      <c r="C644" s="619" t="s">
        <v>441</v>
      </c>
      <c r="D644" s="631">
        <f>('C45'!L20/'C45'!L23)*100</f>
        <v>40.524313069036531</v>
      </c>
      <c r="E644" s="630">
        <f>'C45'!L20</f>
        <v>1705.1446014352812</v>
      </c>
      <c r="F644" s="236" t="str">
        <f t="shared" si="62"/>
        <v>Cantabria 41 % 1.705 GWh</v>
      </c>
      <c r="I644" s="436"/>
      <c r="J644" s="437"/>
    </row>
    <row r="645" spans="2:10" s="25" customFormat="1" ht="11.25" customHeight="1">
      <c r="B645" s="214"/>
      <c r="C645" s="619" t="s">
        <v>463</v>
      </c>
      <c r="D645" s="631">
        <f>('C45'!M20/'C45'!M23)*100</f>
        <v>186.95987532324841</v>
      </c>
      <c r="E645" s="630">
        <f>'C45'!M20</f>
        <v>21626.197493244912</v>
      </c>
      <c r="F645" s="236" t="str">
        <f t="shared" si="62"/>
        <v>Castilla La-Mancha 187 % 21.626 GWh</v>
      </c>
      <c r="I645" s="436"/>
      <c r="J645" s="437"/>
    </row>
    <row r="646" spans="2:10" s="25" customFormat="1" ht="11.25" customHeight="1">
      <c r="B646" s="214"/>
      <c r="C646" s="619" t="s">
        <v>464</v>
      </c>
      <c r="D646" s="631">
        <f>('C45'!N20/'C45'!N23)*100</f>
        <v>227.15965781159503</v>
      </c>
      <c r="E646" s="630">
        <f>'C45'!N20</f>
        <v>31238.658256087179</v>
      </c>
      <c r="F646" s="236" t="str">
        <f t="shared" si="62"/>
        <v>Castilla León 227 % 31.239 GWh</v>
      </c>
      <c r="I646" s="436"/>
      <c r="J646" s="437"/>
    </row>
    <row r="647" spans="2:10" s="25" customFormat="1" ht="11.25" customHeight="1">
      <c r="B647" s="214"/>
      <c r="C647" s="619" t="s">
        <v>444</v>
      </c>
      <c r="D647" s="631">
        <f>('C45'!O20/'C45'!O23)*100</f>
        <v>92.028518465614383</v>
      </c>
      <c r="E647" s="630">
        <f>'C45'!O20</f>
        <v>42857.046660595021</v>
      </c>
      <c r="F647" s="236" t="str">
        <f t="shared" si="62"/>
        <v>Cataluña 92 % 42.857 GWh</v>
      </c>
      <c r="I647" s="436"/>
      <c r="J647" s="437"/>
    </row>
    <row r="648" spans="2:10" s="25" customFormat="1" ht="11.25" customHeight="1">
      <c r="B648" s="214"/>
      <c r="C648" s="619" t="s">
        <v>358</v>
      </c>
      <c r="D648" s="631">
        <f>('C45'!F40/'C45'!F43)*100</f>
        <v>100</v>
      </c>
      <c r="E648" s="630">
        <f>'C45'!F40</f>
        <v>205.43799999999999</v>
      </c>
      <c r="F648" s="236" t="str">
        <f t="shared" si="62"/>
        <v>Ceuta 100 % 205 GWh</v>
      </c>
      <c r="I648" s="436"/>
      <c r="J648" s="437"/>
    </row>
    <row r="649" spans="2:10" s="25" customFormat="1" ht="11.25" customHeight="1">
      <c r="B649" s="214"/>
      <c r="C649" s="619" t="s">
        <v>445</v>
      </c>
      <c r="D649" s="631">
        <f>('C45'!G40/'C45'!G43)*100</f>
        <v>438.83268441855574</v>
      </c>
      <c r="E649" s="630">
        <f>'C45'!G40</f>
        <v>21101.380195247588</v>
      </c>
      <c r="F649" s="236" t="str">
        <f t="shared" si="62"/>
        <v>Extremadura 439 % 21.101 GWh</v>
      </c>
      <c r="I649" s="436"/>
      <c r="J649" s="437"/>
    </row>
    <row r="650" spans="2:10" s="25" customFormat="1" ht="11.25" customHeight="1">
      <c r="B650" s="214"/>
      <c r="C650" s="619" t="s">
        <v>446</v>
      </c>
      <c r="D650" s="631">
        <f>('C45'!H40/'C45'!H43)*100</f>
        <v>151.03238478682576</v>
      </c>
      <c r="E650" s="630">
        <f>'C45'!H40</f>
        <v>29625.495702474953</v>
      </c>
      <c r="F650" s="236" t="str">
        <f t="shared" si="62"/>
        <v>Galicia 151 % 29.625 GWh</v>
      </c>
      <c r="I650" s="436"/>
      <c r="J650" s="437"/>
    </row>
    <row r="651" spans="2:10" s="25" customFormat="1" ht="11.25" customHeight="1">
      <c r="B651" s="214"/>
      <c r="C651" s="619" t="s">
        <v>447</v>
      </c>
      <c r="D651" s="631">
        <f>('C45'!I40/'C45'!I43)*100</f>
        <v>108.66306234340617</v>
      </c>
      <c r="E651" s="630">
        <f>'C45'!I40</f>
        <v>1862.5991756718017</v>
      </c>
      <c r="F651" s="236" t="str">
        <f t="shared" si="62"/>
        <v>La Rioja 109 % 1.863 GWh</v>
      </c>
      <c r="I651" s="436"/>
      <c r="J651" s="437"/>
    </row>
    <row r="652" spans="2:10" s="25" customFormat="1" ht="11.25" customHeight="1">
      <c r="B652" s="214"/>
      <c r="C652" s="619" t="s">
        <v>181</v>
      </c>
      <c r="D652" s="631">
        <f>('C45'!J40/'C45'!J43)*100</f>
        <v>4.1713200248126743</v>
      </c>
      <c r="E652" s="630">
        <f>'C45'!J40</f>
        <v>1203.0809399123571</v>
      </c>
      <c r="F652" s="236" t="str">
        <f t="shared" si="62"/>
        <v>Madrid 4 % 1.203 GWh</v>
      </c>
      <c r="I652" s="436"/>
      <c r="J652" s="437"/>
    </row>
    <row r="653" spans="2:10" s="25" customFormat="1" ht="11.25" customHeight="1">
      <c r="B653" s="214"/>
      <c r="C653" s="619" t="s">
        <v>328</v>
      </c>
      <c r="D653" s="631">
        <f>('C45'!K40/'C45'!K43)*100</f>
        <v>100</v>
      </c>
      <c r="E653" s="630">
        <f>'C45'!K40</f>
        <v>213.48695599999999</v>
      </c>
      <c r="F653" s="236" t="str">
        <f t="shared" si="62"/>
        <v>Melilla 100 % 213 GWh</v>
      </c>
      <c r="I653" s="436"/>
      <c r="J653" s="437"/>
    </row>
    <row r="654" spans="2:10" s="25" customFormat="1" ht="11.25" customHeight="1">
      <c r="B654" s="214"/>
      <c r="C654" s="619" t="s">
        <v>448</v>
      </c>
      <c r="D654" s="631">
        <f>('C45'!L40/'C45'!L43)*100</f>
        <v>55.121113433868494</v>
      </c>
      <c r="E654" s="630">
        <f>'C45'!L40</f>
        <v>4908.6421921751135</v>
      </c>
      <c r="F654" s="236" t="str">
        <f t="shared" si="62"/>
        <v>Murcia 55 % 4.909 GWh</v>
      </c>
      <c r="I654" s="436"/>
      <c r="J654" s="437"/>
    </row>
    <row r="655" spans="2:10" s="25" customFormat="1" ht="11.25" customHeight="1">
      <c r="B655" s="214"/>
      <c r="C655" s="619" t="s">
        <v>449</v>
      </c>
      <c r="D655" s="631">
        <f>('C45'!M40/'C45'!M43)*100</f>
        <v>108.97202953004496</v>
      </c>
      <c r="E655" s="630">
        <f>'C45'!M40</f>
        <v>5268.9600434497679</v>
      </c>
      <c r="F655" s="236" t="str">
        <f t="shared" si="62"/>
        <v>Navarra 109 % 5.269 GWh</v>
      </c>
      <c r="I655" s="436"/>
      <c r="J655" s="437"/>
    </row>
    <row r="656" spans="2:10" s="25" customFormat="1" ht="11.25" customHeight="1">
      <c r="B656" s="214"/>
      <c r="C656" s="689" t="s">
        <v>450</v>
      </c>
      <c r="D656" s="682">
        <f>('C45'!N40/'C45'!N43)*100</f>
        <v>35.149849634010074</v>
      </c>
      <c r="E656" s="690">
        <f>'C45'!N40</f>
        <v>5936.6467831624086</v>
      </c>
      <c r="F656" s="236" t="str">
        <f t="shared" si="62"/>
        <v>País Vasco 35 % 5.937 GWh</v>
      </c>
      <c r="I656" s="436"/>
      <c r="J656" s="437"/>
    </row>
    <row r="657" spans="2:12" s="25" customFormat="1" ht="11.25" customHeight="1">
      <c r="B657" s="214"/>
      <c r="C657" s="402"/>
      <c r="D657" s="403"/>
      <c r="E657" s="404"/>
      <c r="F657" s="404"/>
      <c r="I657" s="436"/>
      <c r="L657" s="411"/>
    </row>
    <row r="658" spans="2:12" s="25" customFormat="1" ht="11.25" customHeight="1">
      <c r="K658" s="234"/>
    </row>
    <row r="659" spans="2:12" s="25" customFormat="1" ht="11.25" customHeight="1">
      <c r="K659" s="234"/>
    </row>
    <row r="660" spans="2:12" s="25" customFormat="1" ht="11.25" customHeight="1">
      <c r="K660" s="234"/>
    </row>
    <row r="661" spans="2:12" s="25" customFormat="1" ht="11.25" customHeight="1">
      <c r="K661" s="234"/>
    </row>
    <row r="662" spans="2:12" s="25" customFormat="1" ht="11.25" customHeight="1">
      <c r="K662" s="234"/>
    </row>
    <row r="663" spans="2:12" s="25" customFormat="1" ht="11.25" customHeight="1">
      <c r="K663" s="234"/>
    </row>
    <row r="664" spans="2:12" s="25" customFormat="1" ht="11.25" customHeight="1">
      <c r="K664" s="234"/>
    </row>
    <row r="665" spans="2:12" s="25" customFormat="1" ht="11.25" customHeight="1">
      <c r="K665" s="237"/>
    </row>
    <row r="666" spans="2:12" s="25" customFormat="1" ht="11.25" customHeight="1">
      <c r="K666" s="237"/>
    </row>
    <row r="667" spans="2:12" s="25" customFormat="1" ht="11.25" customHeight="1">
      <c r="K667" s="237"/>
    </row>
    <row r="668" spans="2:12" s="25" customFormat="1" ht="11.25" customHeight="1">
      <c r="K668" s="237"/>
    </row>
    <row r="669" spans="2:12" s="25" customFormat="1" ht="11.25" customHeight="1">
      <c r="K669" s="237"/>
    </row>
    <row r="670" spans="2:12" s="25" customFormat="1" ht="11.25" customHeight="1">
      <c r="K670" s="237"/>
    </row>
    <row r="671" spans="2:12" s="25" customFormat="1" ht="11.25" customHeight="1">
      <c r="K671" s="237"/>
    </row>
    <row r="672" spans="2:12" s="25" customFormat="1" ht="11.25" customHeight="1">
      <c r="K672" s="237"/>
    </row>
    <row r="673" spans="11:11" s="25" customFormat="1" ht="11.25" customHeight="1">
      <c r="K673" s="237"/>
    </row>
    <row r="674" spans="11:11" s="25" customFormat="1" ht="11.25" customHeight="1">
      <c r="K674" s="237"/>
    </row>
    <row r="675" spans="11:11" s="25" customFormat="1" ht="11.25" customHeight="1">
      <c r="K675" s="237"/>
    </row>
    <row r="676" spans="11:11" s="25" customFormat="1" ht="11.25" customHeight="1">
      <c r="K676" s="237"/>
    </row>
    <row r="677" spans="11:11" s="25" customFormat="1" ht="11.25" customHeight="1">
      <c r="K677" s="237"/>
    </row>
    <row r="678" spans="11:11" s="25" customFormat="1" ht="11.25" customHeight="1">
      <c r="K678" s="237"/>
    </row>
    <row r="679" spans="11:11" s="25" customFormat="1" ht="11.25" customHeight="1">
      <c r="K679" s="237"/>
    </row>
    <row r="680" spans="11:11" s="25" customFormat="1" ht="11.25" customHeight="1">
      <c r="K680" s="237"/>
    </row>
    <row r="681" spans="11:11" s="25" customFormat="1" ht="11.25" customHeight="1">
      <c r="K681" s="237"/>
    </row>
    <row r="682" spans="11:11" s="25" customFormat="1" ht="11.25" customHeight="1">
      <c r="K682" s="237"/>
    </row>
    <row r="683" spans="11:11" s="25" customFormat="1" ht="11.25" customHeight="1">
      <c r="K683" s="237"/>
    </row>
    <row r="684" spans="11:11" s="25" customFormat="1" ht="11.25" customHeight="1">
      <c r="K684" s="237"/>
    </row>
    <row r="685" spans="11:11" s="25" customFormat="1" ht="11.25" customHeight="1">
      <c r="K685" s="237"/>
    </row>
    <row r="686" spans="11:11" s="25" customFormat="1" ht="11.25" customHeight="1">
      <c r="K686" s="237"/>
    </row>
    <row r="687" spans="11:11" s="25" customFormat="1" ht="11.25" customHeight="1">
      <c r="K687" s="237"/>
    </row>
    <row r="688" spans="11:11" s="25" customFormat="1" ht="11.25" customHeight="1">
      <c r="K688" s="237"/>
    </row>
    <row r="689" spans="11:11" s="25" customFormat="1" ht="11.25" customHeight="1">
      <c r="K689" s="237"/>
    </row>
    <row r="690" spans="11:11" s="25" customFormat="1" ht="11.25" customHeight="1">
      <c r="K690" s="237"/>
    </row>
    <row r="691" spans="11:11" s="25" customFormat="1" ht="11.25" customHeight="1">
      <c r="K691" s="237"/>
    </row>
    <row r="692" spans="11:11" s="25" customFormat="1" ht="11.25" customHeight="1">
      <c r="K692" s="237"/>
    </row>
    <row r="693" spans="11:11" s="25" customFormat="1" ht="11.25" customHeight="1">
      <c r="K693" s="237"/>
    </row>
    <row r="694" spans="11:11" s="25" customFormat="1" ht="11.25" customHeight="1">
      <c r="K694" s="237"/>
    </row>
    <row r="695" spans="11:11" s="25" customFormat="1" ht="11.25" customHeight="1">
      <c r="K695" s="237"/>
    </row>
    <row r="696" spans="11:11" s="25" customFormat="1" ht="11.25" customHeight="1">
      <c r="K696" s="237"/>
    </row>
    <row r="697" spans="11:11" s="25" customFormat="1" ht="11.25" customHeight="1">
      <c r="K697" s="237"/>
    </row>
    <row r="698" spans="11:11" s="25" customFormat="1" ht="11.25" customHeight="1">
      <c r="K698" s="237"/>
    </row>
    <row r="699" spans="11:11" s="25" customFormat="1" ht="11.25" customHeight="1">
      <c r="K699" s="237"/>
    </row>
    <row r="700" spans="11:11" s="25" customFormat="1" ht="11.25" customHeight="1">
      <c r="K700" s="237"/>
    </row>
    <row r="701" spans="11:11" s="25" customFormat="1" ht="11.25" customHeight="1">
      <c r="K701" s="237"/>
    </row>
    <row r="702" spans="11:11" s="25" customFormat="1" ht="11.25" customHeight="1">
      <c r="K702" s="237"/>
    </row>
    <row r="703" spans="11:11" s="25" customFormat="1" ht="11.25" customHeight="1">
      <c r="K703" s="237"/>
    </row>
    <row r="704" spans="11:11" s="25" customFormat="1" ht="11.25" customHeight="1">
      <c r="K704" s="237"/>
    </row>
    <row r="705" spans="11:11" s="25" customFormat="1" ht="11.25" customHeight="1">
      <c r="K705" s="237"/>
    </row>
    <row r="706" spans="11:11" s="25" customFormat="1" ht="11.25" customHeight="1">
      <c r="K706" s="237"/>
    </row>
    <row r="707" spans="11:11" s="25" customFormat="1" ht="11.25" customHeight="1">
      <c r="K707" s="237"/>
    </row>
    <row r="708" spans="11:11" s="25" customFormat="1" ht="11.25" customHeight="1">
      <c r="K708" s="237"/>
    </row>
    <row r="709" spans="11:11" s="25" customFormat="1" ht="11.25" customHeight="1">
      <c r="K709" s="237"/>
    </row>
    <row r="710" spans="11:11" s="25" customFormat="1" ht="11.25" customHeight="1">
      <c r="K710" s="237"/>
    </row>
    <row r="711" spans="11:11" s="25" customFormat="1" ht="11.25" customHeight="1">
      <c r="K711" s="237"/>
    </row>
    <row r="712" spans="11:11" s="25" customFormat="1" ht="11.25" customHeight="1">
      <c r="K712" s="237"/>
    </row>
    <row r="713" spans="11:11" s="25" customFormat="1" ht="11.25" customHeight="1">
      <c r="K713" s="237"/>
    </row>
    <row r="714" spans="11:11" s="25" customFormat="1" ht="11.25" customHeight="1">
      <c r="K714" s="237"/>
    </row>
    <row r="715" spans="11:11" s="25" customFormat="1" ht="11.25" customHeight="1">
      <c r="K715" s="237"/>
    </row>
    <row r="716" spans="11:11" s="25" customFormat="1" ht="11.25" customHeight="1">
      <c r="K716" s="237"/>
    </row>
    <row r="717" spans="11:11" s="25" customFormat="1" ht="11.25" customHeight="1">
      <c r="K717" s="237"/>
    </row>
    <row r="718" spans="11:11" s="25" customFormat="1" ht="11.25" customHeight="1">
      <c r="K718" s="237"/>
    </row>
    <row r="719" spans="11:11" s="25" customFormat="1" ht="11.25" customHeight="1">
      <c r="K719" s="237"/>
    </row>
    <row r="720" spans="11:11" s="25" customFormat="1" ht="11.25" customHeight="1">
      <c r="K720" s="237"/>
    </row>
    <row r="721" spans="11:11" s="25" customFormat="1" ht="11.25" customHeight="1">
      <c r="K721" s="237"/>
    </row>
    <row r="722" spans="11:11" s="25" customFormat="1" ht="11.25" customHeight="1">
      <c r="K722" s="26"/>
    </row>
    <row r="723" spans="11:11" s="25" customFormat="1" ht="11.25" customHeight="1">
      <c r="K723" s="234"/>
    </row>
    <row r="724" spans="11:11" s="25" customFormat="1" ht="11.25" customHeight="1">
      <c r="K724" s="234"/>
    </row>
    <row r="725" spans="11:11" s="25" customFormat="1" ht="11.25" customHeight="1">
      <c r="K725" s="234"/>
    </row>
    <row r="726" spans="11:11" s="25" customFormat="1" ht="11.25" hidden="1" customHeight="1">
      <c r="K726" s="234"/>
    </row>
    <row r="727" spans="11:11" s="25" customFormat="1" ht="11.25" customHeight="1">
      <c r="K727" s="234"/>
    </row>
    <row r="728" spans="11:11" s="25" customFormat="1" ht="11.25" customHeight="1">
      <c r="K728" s="234"/>
    </row>
    <row r="729" spans="11:11" s="25" customFormat="1" ht="11.25" customHeight="1">
      <c r="K729" s="234"/>
    </row>
    <row r="730" spans="11:11" s="25" customFormat="1" ht="11.25" customHeight="1">
      <c r="K730" s="234"/>
    </row>
    <row r="731" spans="11:11" s="25" customFormat="1" ht="11.25" customHeight="1">
      <c r="K731" s="234"/>
    </row>
    <row r="732" spans="11:11" s="25" customFormat="1" ht="11.25" customHeight="1">
      <c r="K732" s="234"/>
    </row>
    <row r="733" spans="11:11" s="25" customFormat="1" ht="11.25" customHeight="1">
      <c r="K733" s="234"/>
    </row>
    <row r="734" spans="11:11" s="25" customFormat="1" ht="11.25" customHeight="1">
      <c r="K734" s="234"/>
    </row>
    <row r="735" spans="11:11" s="25" customFormat="1" ht="11.25" customHeight="1">
      <c r="K735" s="234"/>
    </row>
    <row r="736" spans="11:11" s="25" customFormat="1" ht="11.25" customHeight="1">
      <c r="K736" s="234"/>
    </row>
    <row r="737" spans="11:11" s="25" customFormat="1" ht="11.25" customHeight="1">
      <c r="K737" s="234"/>
    </row>
    <row r="738" spans="11:11" s="25" customFormat="1" ht="11.25" customHeight="1">
      <c r="K738" s="240"/>
    </row>
    <row r="739" spans="11:11" s="25" customFormat="1" ht="11.25" customHeight="1">
      <c r="K739" s="240"/>
    </row>
    <row r="740" spans="11:11" s="25" customFormat="1" ht="11.25" customHeight="1">
      <c r="K740" s="240"/>
    </row>
    <row r="741" spans="11:11" s="25" customFormat="1" ht="11.25" customHeight="1">
      <c r="K741" s="240"/>
    </row>
    <row r="742" spans="11:11" s="25" customFormat="1" ht="11.25" customHeight="1">
      <c r="K742" s="240"/>
    </row>
    <row r="743" spans="11:11" s="25" customFormat="1" ht="11.25" customHeight="1">
      <c r="K743" s="240"/>
    </row>
    <row r="744" spans="11:11" s="25" customFormat="1" ht="11.25" customHeight="1">
      <c r="K744" s="240"/>
    </row>
    <row r="745" spans="11:11" s="25" customFormat="1" ht="11.25" customHeight="1">
      <c r="K745" s="240"/>
    </row>
    <row r="746" spans="11:11" s="25" customFormat="1" ht="11.25" customHeight="1">
      <c r="K746" s="240"/>
    </row>
    <row r="747" spans="11:11" s="25" customFormat="1" ht="11.25" customHeight="1">
      <c r="K747" s="240"/>
    </row>
    <row r="748" spans="11:11" s="25" customFormat="1" ht="11.25" customHeight="1">
      <c r="K748" s="240"/>
    </row>
    <row r="749" spans="11:11" s="25" customFormat="1" ht="11.25" customHeight="1">
      <c r="K749" s="240"/>
    </row>
    <row r="750" spans="11:11" s="25" customFormat="1" ht="11.25" customHeight="1">
      <c r="K750" s="240"/>
    </row>
    <row r="751" spans="11:11" s="25" customFormat="1" ht="11.25" customHeight="1">
      <c r="K751" s="240"/>
    </row>
    <row r="752" spans="11:11" s="25" customFormat="1" ht="11.25" customHeight="1">
      <c r="K752" s="240"/>
    </row>
    <row r="753" spans="11:11" s="25" customFormat="1" ht="11.25" customHeight="1">
      <c r="K753" s="240"/>
    </row>
    <row r="754" spans="11:11" s="25" customFormat="1" ht="11.25" customHeight="1">
      <c r="K754" s="240"/>
    </row>
    <row r="755" spans="11:11" s="25" customFormat="1" ht="11.25" customHeight="1">
      <c r="K755" s="240"/>
    </row>
    <row r="756" spans="11:11" s="25" customFormat="1" ht="11.25" customHeight="1">
      <c r="K756" s="240"/>
    </row>
    <row r="757" spans="11:11" s="25" customFormat="1" ht="11.25" customHeight="1">
      <c r="K757" s="240"/>
    </row>
    <row r="758" spans="11:11" s="25" customFormat="1" ht="11.25" customHeight="1">
      <c r="K758" s="240"/>
    </row>
    <row r="759" spans="11:11" s="25" customFormat="1" ht="11.25" customHeight="1">
      <c r="K759" s="240"/>
    </row>
    <row r="760" spans="11:11" s="25" customFormat="1" ht="11.25" customHeight="1">
      <c r="K760" s="240"/>
    </row>
    <row r="761" spans="11:11" s="25" customFormat="1" ht="11.25" customHeight="1">
      <c r="K761" s="240"/>
    </row>
    <row r="762" spans="11:11" s="25" customFormat="1" ht="11.25" customHeight="1">
      <c r="K762" s="240"/>
    </row>
    <row r="763" spans="11:11" s="25" customFormat="1" ht="11.25" customHeight="1">
      <c r="K763" s="240"/>
    </row>
    <row r="764" spans="11:11" s="25" customFormat="1" ht="11.25" customHeight="1">
      <c r="K764" s="240"/>
    </row>
    <row r="765" spans="11:11" s="25" customFormat="1" ht="11.25" customHeight="1">
      <c r="K765" s="240"/>
    </row>
    <row r="766" spans="11:11" s="25" customFormat="1" ht="11.25" customHeight="1">
      <c r="K766" s="240"/>
    </row>
    <row r="767" spans="11:11" s="25" customFormat="1" ht="11.25" customHeight="1">
      <c r="K767" s="240"/>
    </row>
    <row r="768" spans="11:11" s="25" customFormat="1" ht="11.25" customHeight="1">
      <c r="K768" s="240"/>
    </row>
    <row r="769" spans="11:11" s="25" customFormat="1" ht="11.25" customHeight="1">
      <c r="K769" s="240"/>
    </row>
    <row r="770" spans="11:11" s="25" customFormat="1" ht="11.25" customHeight="1">
      <c r="K770" s="240"/>
    </row>
    <row r="771" spans="11:11" s="25" customFormat="1" ht="11.25" customHeight="1">
      <c r="K771" s="240"/>
    </row>
    <row r="772" spans="11:11" s="25" customFormat="1" ht="11.25" customHeight="1">
      <c r="K772" s="240"/>
    </row>
    <row r="773" spans="11:11" s="25" customFormat="1" ht="11.25" customHeight="1">
      <c r="K773" s="240"/>
    </row>
    <row r="774" spans="11:11" s="25" customFormat="1" ht="11.25" customHeight="1">
      <c r="K774" s="240"/>
    </row>
    <row r="775" spans="11:11" s="25" customFormat="1" ht="11.25" customHeight="1">
      <c r="K775" s="240"/>
    </row>
    <row r="776" spans="11:11" s="25" customFormat="1" ht="11.25" customHeight="1">
      <c r="K776" s="240"/>
    </row>
    <row r="777" spans="11:11" s="25" customFormat="1" ht="11.25" customHeight="1">
      <c r="K777" s="240"/>
    </row>
    <row r="778" spans="11:11" s="25" customFormat="1" ht="11.25" customHeight="1">
      <c r="K778" s="240"/>
    </row>
    <row r="779" spans="11:11" s="25" customFormat="1" ht="11.25" customHeight="1">
      <c r="K779" s="240"/>
    </row>
    <row r="780" spans="11:11" s="25" customFormat="1" ht="11.25" customHeight="1">
      <c r="K780" s="240"/>
    </row>
    <row r="781" spans="11:11" s="25" customFormat="1" ht="11.25" customHeight="1">
      <c r="K781" s="240"/>
    </row>
    <row r="782" spans="11:11" s="25" customFormat="1" ht="11.25" customHeight="1">
      <c r="K782" s="240"/>
    </row>
    <row r="783" spans="11:11" s="25" customFormat="1" ht="11.25" customHeight="1">
      <c r="K783" s="240"/>
    </row>
    <row r="784" spans="11:11" s="25" customFormat="1" ht="11.25" customHeight="1">
      <c r="K784" s="240"/>
    </row>
    <row r="785" spans="11:11" s="25" customFormat="1" ht="11.25" customHeight="1">
      <c r="K785" s="240"/>
    </row>
    <row r="786" spans="11:11" s="25" customFormat="1" ht="11.25" customHeight="1">
      <c r="K786" s="240"/>
    </row>
    <row r="787" spans="11:11" s="25" customFormat="1" ht="11.25" customHeight="1">
      <c r="K787" s="239"/>
    </row>
    <row r="788" spans="11:11" s="25" customFormat="1" ht="11.25" customHeight="1">
      <c r="K788" s="234"/>
    </row>
    <row r="789" spans="11:11" s="25" customFormat="1" ht="11.25" customHeight="1">
      <c r="K789" s="234"/>
    </row>
    <row r="790" spans="11:11" s="25" customFormat="1" ht="11.25" customHeight="1">
      <c r="K790" s="234"/>
    </row>
    <row r="791" spans="11:11" s="25" customFormat="1" ht="11.25" hidden="1" customHeight="1">
      <c r="K791" s="234"/>
    </row>
    <row r="792" spans="11:11" s="25" customFormat="1" ht="11.25" customHeight="1">
      <c r="K792" s="234"/>
    </row>
    <row r="793" spans="11:11" s="25" customFormat="1" ht="11.25" customHeight="1">
      <c r="K793" s="234"/>
    </row>
    <row r="794" spans="11:11" s="25" customFormat="1" ht="11.25" customHeight="1">
      <c r="K794" s="234"/>
    </row>
    <row r="795" spans="11:11" s="25" customFormat="1" ht="11.25" customHeight="1">
      <c r="K795" s="234"/>
    </row>
    <row r="796" spans="11:11" s="25" customFormat="1" ht="11.25" customHeight="1">
      <c r="K796" s="234"/>
    </row>
    <row r="797" spans="11:11" s="25" customFormat="1" ht="11.25" customHeight="1">
      <c r="K797" s="234"/>
    </row>
    <row r="798" spans="11:11" s="25" customFormat="1" ht="11.25" customHeight="1">
      <c r="K798" s="234"/>
    </row>
    <row r="799" spans="11:11" s="25" customFormat="1" ht="11.25" customHeight="1">
      <c r="K799" s="234"/>
    </row>
    <row r="800" spans="11:11" s="25" customFormat="1" ht="11.25" customHeight="1">
      <c r="K800" s="234"/>
    </row>
    <row r="801" spans="11:11" s="25" customFormat="1" ht="11.25" customHeight="1">
      <c r="K801" s="234"/>
    </row>
    <row r="802" spans="11:11" s="25" customFormat="1" ht="11.25" customHeight="1">
      <c r="K802" s="234"/>
    </row>
    <row r="803" spans="11:11" s="25" customFormat="1" ht="11.25" customHeight="1">
      <c r="K803" s="234"/>
    </row>
    <row r="804" spans="11:11" s="25" customFormat="1" ht="11.25" customHeight="1">
      <c r="K804" s="234"/>
    </row>
    <row r="805" spans="11:11" s="25" customFormat="1" ht="11.25" customHeight="1">
      <c r="K805" s="234"/>
    </row>
    <row r="806" spans="11:11" s="25" customFormat="1" ht="11.25" customHeight="1">
      <c r="K806" s="234"/>
    </row>
    <row r="807" spans="11:11" s="25" customFormat="1" ht="11.25" customHeight="1">
      <c r="K807" s="234"/>
    </row>
    <row r="808" spans="11:11" s="25" customFormat="1" ht="11.25" customHeight="1">
      <c r="K808" s="234"/>
    </row>
    <row r="809" spans="11:11" s="25" customFormat="1" ht="11.25" customHeight="1">
      <c r="K809" s="234"/>
    </row>
    <row r="810" spans="11:11" s="25" customFormat="1" ht="11.25" customHeight="1">
      <c r="K810" s="234"/>
    </row>
    <row r="811" spans="11:11" s="25" customFormat="1" ht="11.25" customHeight="1">
      <c r="K811" s="234"/>
    </row>
    <row r="812" spans="11:11" s="25" customFormat="1" ht="11.25" customHeight="1">
      <c r="K812" s="234"/>
    </row>
    <row r="813" spans="11:11" s="25" customFormat="1" ht="11.25" customHeight="1">
      <c r="K813" s="234"/>
    </row>
    <row r="814" spans="11:11" s="25" customFormat="1" ht="11.25" customHeight="1">
      <c r="K814" s="234"/>
    </row>
    <row r="815" spans="11:11" s="25" customFormat="1" ht="11.25" customHeight="1">
      <c r="K815" s="234"/>
    </row>
    <row r="816" spans="11:11" s="25" customFormat="1" ht="11.25" customHeight="1">
      <c r="K816" s="234"/>
    </row>
    <row r="817" spans="11:11" s="25" customFormat="1" ht="11.25" customHeight="1">
      <c r="K817" s="234"/>
    </row>
    <row r="818" spans="11:11" s="25" customFormat="1" ht="11.25" customHeight="1">
      <c r="K818" s="234"/>
    </row>
    <row r="819" spans="11:11" s="25" customFormat="1" ht="11.25" customHeight="1">
      <c r="K819" s="234"/>
    </row>
    <row r="820" spans="11:11" s="25" customFormat="1" ht="11.25" customHeight="1">
      <c r="K820" s="234"/>
    </row>
    <row r="821" spans="11:11" s="25" customFormat="1" ht="11.25" customHeight="1">
      <c r="K821" s="234"/>
    </row>
    <row r="822" spans="11:11" s="25" customFormat="1" ht="11.25" customHeight="1">
      <c r="K822" s="234"/>
    </row>
    <row r="823" spans="11:11" s="25" customFormat="1" ht="11.25" customHeight="1">
      <c r="K823" s="234"/>
    </row>
    <row r="824" spans="11:11" s="25" customFormat="1" ht="11.25" customHeight="1">
      <c r="K824" s="234"/>
    </row>
    <row r="825" spans="11:11" s="25" customFormat="1" ht="11.25" customHeight="1">
      <c r="K825" s="234"/>
    </row>
    <row r="826" spans="11:11" s="25" customFormat="1" ht="11.25" customHeight="1">
      <c r="K826" s="234"/>
    </row>
    <row r="827" spans="11:11" s="25" customFormat="1" ht="11.25" customHeight="1">
      <c r="K827" s="234"/>
    </row>
    <row r="828" spans="11:11" s="25" customFormat="1" ht="11.25" customHeight="1">
      <c r="K828" s="234"/>
    </row>
    <row r="829" spans="11:11" s="25" customFormat="1" ht="11.25" customHeight="1">
      <c r="K829" s="234"/>
    </row>
    <row r="830" spans="11:11" s="25" customFormat="1" ht="11.25" customHeight="1">
      <c r="K830" s="234"/>
    </row>
    <row r="831" spans="11:11" s="25" customFormat="1" ht="11.25" customHeight="1">
      <c r="K831" s="234"/>
    </row>
    <row r="832" spans="11:11" s="25" customFormat="1" ht="11.25" customHeight="1">
      <c r="K832" s="234"/>
    </row>
    <row r="833" spans="11:11" s="25" customFormat="1" ht="11.25" customHeight="1">
      <c r="K833" s="234"/>
    </row>
    <row r="834" spans="11:11" s="25" customFormat="1" ht="11.25" customHeight="1">
      <c r="K834" s="234"/>
    </row>
    <row r="835" spans="11:11" s="25" customFormat="1" ht="11.25" customHeight="1">
      <c r="K835" s="234"/>
    </row>
    <row r="836" spans="11:11" s="25" customFormat="1" ht="11.25" customHeight="1">
      <c r="K836" s="234"/>
    </row>
    <row r="837" spans="11:11" s="25" customFormat="1" ht="11.25" customHeight="1">
      <c r="K837" s="234"/>
    </row>
    <row r="838" spans="11:11" s="25" customFormat="1" ht="11.25" customHeight="1">
      <c r="K838" s="234"/>
    </row>
    <row r="839" spans="11:11" s="25" customFormat="1" ht="11.25" customHeight="1">
      <c r="K839" s="234"/>
    </row>
    <row r="840" spans="11:11" s="25" customFormat="1" ht="11.25" customHeight="1">
      <c r="K840" s="234"/>
    </row>
    <row r="841" spans="11:11" s="25" customFormat="1" ht="11.25" customHeight="1">
      <c r="K841" s="234"/>
    </row>
    <row r="842" spans="11:11" s="25" customFormat="1" ht="11.25" customHeight="1">
      <c r="K842" s="234"/>
    </row>
    <row r="843" spans="11:11" s="25" customFormat="1" ht="11.25" customHeight="1">
      <c r="K843" s="234"/>
    </row>
    <row r="844" spans="11:11" s="25" customFormat="1" ht="11.25" customHeight="1">
      <c r="K844" s="234"/>
    </row>
    <row r="845" spans="11:11" s="25" customFormat="1" ht="11.25" customHeight="1">
      <c r="K845" s="234"/>
    </row>
    <row r="846" spans="11:11" s="25" customFormat="1" ht="11.25" customHeight="1">
      <c r="K846" s="234"/>
    </row>
    <row r="847" spans="11:11" s="25" customFormat="1" ht="11.25" customHeight="1">
      <c r="K847" s="234"/>
    </row>
    <row r="848" spans="11:11" s="25" customFormat="1" ht="11.25" customHeight="1">
      <c r="K848" s="234"/>
    </row>
    <row r="849" spans="11:11" s="25" customFormat="1" ht="11.25" customHeight="1">
      <c r="K849" s="234"/>
    </row>
    <row r="850" spans="11:11" s="25" customFormat="1" ht="11.25" customHeight="1">
      <c r="K850" s="234"/>
    </row>
    <row r="851" spans="11:11" s="25" customFormat="1" ht="11.25" customHeight="1">
      <c r="K851" s="234"/>
    </row>
    <row r="852" spans="11:11" s="25" customFormat="1" ht="11.25" customHeight="1">
      <c r="K852" s="26"/>
    </row>
    <row r="853" spans="11:11" s="25" customFormat="1" ht="11.25" customHeight="1">
      <c r="K853" s="26"/>
    </row>
    <row r="854" spans="11:11" s="25" customFormat="1" ht="11.25" customHeight="1">
      <c r="K854" s="26"/>
    </row>
    <row r="855" spans="11:11" s="25" customFormat="1" ht="11.25" customHeight="1">
      <c r="K855" s="26"/>
    </row>
    <row r="856" spans="11:11" s="25" customFormat="1" ht="11.25" customHeight="1">
      <c r="K856" s="26"/>
    </row>
    <row r="857" spans="11:11" s="25" customFormat="1" ht="11.25" customHeight="1">
      <c r="K857" s="26"/>
    </row>
    <row r="858" spans="11:11" s="25" customFormat="1" ht="11.25" customHeight="1">
      <c r="K858" s="26"/>
    </row>
    <row r="859" spans="11:11" s="25" customFormat="1" ht="11.25" customHeight="1">
      <c r="K859" s="26"/>
    </row>
    <row r="860" spans="11:11" s="25" customFormat="1" ht="11.25" customHeight="1">
      <c r="K860" s="26"/>
    </row>
    <row r="861" spans="11:11" s="25" customFormat="1" ht="11.25" customHeight="1">
      <c r="K861" s="26"/>
    </row>
    <row r="862" spans="11:11" s="25" customFormat="1" ht="11.25" customHeight="1">
      <c r="K862" s="26"/>
    </row>
    <row r="863" spans="11:11" s="25" customFormat="1" ht="11.25" customHeight="1">
      <c r="K863" s="26"/>
    </row>
    <row r="864" spans="11:11" s="25" customFormat="1" ht="11.25" customHeight="1">
      <c r="K864" s="26"/>
    </row>
    <row r="865" spans="2:16" s="25" customFormat="1" ht="11.25" customHeight="1">
      <c r="K865" s="26"/>
    </row>
    <row r="866" spans="2:16" s="25" customFormat="1" ht="11.25" customHeight="1">
      <c r="K866" s="26"/>
    </row>
    <row r="867" spans="2:16" s="25" customFormat="1" ht="11.25" customHeight="1">
      <c r="K867" s="26"/>
    </row>
    <row r="868" spans="2:16" s="25" customFormat="1" ht="11.25" customHeight="1">
      <c r="K868" s="26"/>
    </row>
    <row r="869" spans="2:16" s="25" customFormat="1" ht="11.25" customHeight="1">
      <c r="K869" s="26"/>
    </row>
    <row r="870" spans="2:16" s="25" customFormat="1" ht="11.25" customHeight="1">
      <c r="K870" s="26"/>
    </row>
    <row r="871" spans="2:16" s="25" customFormat="1" ht="11.25" customHeight="1">
      <c r="K871" s="26"/>
    </row>
    <row r="872" spans="2:16" ht="22.5" customHeight="1">
      <c r="B872" s="26"/>
      <c r="K872"/>
      <c r="L872"/>
      <c r="M872"/>
      <c r="O872" s="96"/>
    </row>
    <row r="873" spans="2:16" ht="11.25" customHeight="1">
      <c r="B873" s="26"/>
      <c r="K873"/>
      <c r="M873"/>
      <c r="N873" s="41"/>
      <c r="O873" s="96"/>
      <c r="P873" s="41"/>
    </row>
    <row r="874" spans="2:16" ht="11.25" customHeight="1">
      <c r="B874" s="26"/>
      <c r="K874"/>
      <c r="L874"/>
      <c r="M874"/>
      <c r="O874" s="96"/>
      <c r="P874" s="41"/>
    </row>
    <row r="875" spans="2:16" ht="11.25" customHeight="1">
      <c r="B875" s="26"/>
      <c r="K875"/>
      <c r="L875"/>
      <c r="M875"/>
      <c r="O875" s="96"/>
      <c r="P875" s="41"/>
    </row>
    <row r="876" spans="2:16" ht="11.25" customHeight="1">
      <c r="B876" s="26"/>
      <c r="K876"/>
      <c r="L876"/>
      <c r="M876"/>
      <c r="O876" s="96"/>
      <c r="P876" s="41"/>
    </row>
    <row r="877" spans="2:16" ht="11.25" customHeight="1">
      <c r="B877" s="26"/>
      <c r="K877"/>
      <c r="L877"/>
      <c r="M877"/>
      <c r="O877" s="96"/>
      <c r="P877" s="41"/>
    </row>
    <row r="878" spans="2:16" ht="11.25" customHeight="1">
      <c r="B878" s="26"/>
      <c r="K878"/>
      <c r="L878"/>
      <c r="M878"/>
      <c r="O878" s="96"/>
      <c r="P878" s="41"/>
    </row>
    <row r="879" spans="2:16" ht="11.25" customHeight="1">
      <c r="B879" s="26"/>
      <c r="K879"/>
      <c r="L879"/>
      <c r="M879"/>
      <c r="O879" s="96"/>
      <c r="P879" s="41"/>
    </row>
    <row r="880" spans="2:16" ht="11.25" customHeight="1">
      <c r="B880" s="26"/>
      <c r="K880"/>
      <c r="L880"/>
      <c r="M880"/>
      <c r="O880" s="96"/>
      <c r="P880" s="41"/>
    </row>
    <row r="881" spans="2:16" ht="11.25" customHeight="1">
      <c r="B881" s="26"/>
      <c r="K881"/>
      <c r="L881"/>
      <c r="M881"/>
      <c r="O881" s="96"/>
      <c r="P881" s="41"/>
    </row>
    <row r="882" spans="2:16" ht="11.25" customHeight="1">
      <c r="B882" s="26"/>
      <c r="K882"/>
      <c r="L882"/>
      <c r="M882"/>
      <c r="O882" s="96"/>
      <c r="P882" s="41"/>
    </row>
    <row r="883" spans="2:16" ht="11.25" customHeight="1">
      <c r="B883" s="26"/>
      <c r="K883"/>
      <c r="L883"/>
      <c r="M883"/>
      <c r="O883" s="96"/>
      <c r="P883" s="41"/>
    </row>
    <row r="884" spans="2:16" ht="11.25" customHeight="1">
      <c r="B884" s="26"/>
      <c r="K884"/>
      <c r="L884"/>
      <c r="M884"/>
      <c r="O884" s="96"/>
      <c r="P884" s="41"/>
    </row>
    <row r="885" spans="2:16" ht="11.25" customHeight="1">
      <c r="B885" s="26"/>
      <c r="K885"/>
      <c r="L885"/>
      <c r="M885"/>
      <c r="O885" s="96"/>
      <c r="P885" s="41"/>
    </row>
    <row r="886" spans="2:16" ht="11.25" customHeight="1">
      <c r="B886" s="26"/>
      <c r="K886"/>
      <c r="L886"/>
      <c r="M886"/>
      <c r="O886" s="96"/>
      <c r="P886" s="41"/>
    </row>
    <row r="887" spans="2:16" ht="11.25" customHeight="1">
      <c r="B887" s="26"/>
      <c r="K887"/>
      <c r="L887"/>
      <c r="M887"/>
      <c r="O887" s="96"/>
      <c r="P887" s="41"/>
    </row>
    <row r="888" spans="2:16" ht="11.25" customHeight="1">
      <c r="B888" s="26"/>
      <c r="K888"/>
      <c r="L888"/>
      <c r="M888"/>
      <c r="O888" s="96"/>
      <c r="P888" s="41"/>
    </row>
    <row r="889" spans="2:16" ht="11.25" customHeight="1">
      <c r="B889" s="26"/>
      <c r="K889"/>
      <c r="L889"/>
      <c r="M889"/>
      <c r="O889" s="96"/>
      <c r="P889" s="41"/>
    </row>
    <row r="890" spans="2:16" ht="11.25" customHeight="1">
      <c r="B890" s="26"/>
      <c r="K890"/>
      <c r="L890"/>
      <c r="M890"/>
      <c r="O890" s="96"/>
      <c r="P890" s="41"/>
    </row>
    <row r="891" spans="2:16" ht="11.25" customHeight="1">
      <c r="B891" s="26"/>
      <c r="K891"/>
      <c r="L891"/>
      <c r="M891"/>
      <c r="O891" s="96"/>
      <c r="P891" s="41"/>
    </row>
    <row r="892" spans="2:16" ht="11.25" customHeight="1">
      <c r="B892" s="26"/>
      <c r="K892"/>
      <c r="L892"/>
      <c r="M892"/>
      <c r="O892" s="96"/>
      <c r="P892" s="41"/>
    </row>
    <row r="893" spans="2:16" ht="11.25" customHeight="1">
      <c r="B893" s="26"/>
      <c r="K893"/>
      <c r="L893"/>
      <c r="M893"/>
      <c r="O893" s="96"/>
      <c r="P893" s="41"/>
    </row>
    <row r="894" spans="2:16" ht="11.25" customHeight="1">
      <c r="B894" s="26"/>
      <c r="K894"/>
      <c r="L894"/>
      <c r="M894"/>
      <c r="O894" s="96"/>
      <c r="P894" s="41"/>
    </row>
    <row r="895" spans="2:16" ht="11.25" customHeight="1">
      <c r="B895" s="26"/>
      <c r="K895"/>
      <c r="L895"/>
      <c r="M895"/>
      <c r="O895" s="96"/>
      <c r="P895" s="41"/>
    </row>
    <row r="896" spans="2:16" ht="11.25" customHeight="1">
      <c r="B896" s="26"/>
      <c r="K896"/>
      <c r="L896"/>
      <c r="M896"/>
      <c r="O896" s="96"/>
      <c r="P896" s="41"/>
    </row>
    <row r="897" spans="2:16" ht="11.25" customHeight="1">
      <c r="B897" s="26"/>
      <c r="K897"/>
      <c r="L897"/>
      <c r="M897"/>
      <c r="O897" s="96"/>
      <c r="P897" s="41"/>
    </row>
    <row r="898" spans="2:16" ht="11.25" customHeight="1">
      <c r="B898" s="26"/>
      <c r="K898"/>
      <c r="L898"/>
      <c r="M898"/>
      <c r="O898" s="96"/>
      <c r="P898" s="41"/>
    </row>
    <row r="899" spans="2:16" ht="11.25" customHeight="1">
      <c r="B899" s="26"/>
      <c r="K899"/>
      <c r="L899"/>
      <c r="M899"/>
      <c r="O899" s="96"/>
      <c r="P899" s="41"/>
    </row>
    <row r="900" spans="2:16" ht="11.25" customHeight="1">
      <c r="B900" s="26"/>
      <c r="K900"/>
      <c r="L900"/>
      <c r="M900"/>
      <c r="O900" s="96"/>
      <c r="P900" s="41"/>
    </row>
    <row r="901" spans="2:16" ht="11.25" customHeight="1">
      <c r="B901" s="26"/>
      <c r="K901"/>
      <c r="L901"/>
      <c r="M901"/>
      <c r="O901" s="96"/>
      <c r="P901" s="41"/>
    </row>
    <row r="902" spans="2:16" ht="11.25" customHeight="1">
      <c r="B902" s="26"/>
      <c r="K902"/>
      <c r="L902"/>
      <c r="M902"/>
      <c r="O902" s="96"/>
      <c r="P902" s="41"/>
    </row>
    <row r="903" spans="2:16" ht="11.25" customHeight="1">
      <c r="B903" s="26"/>
      <c r="K903"/>
      <c r="L903"/>
      <c r="M903"/>
      <c r="O903" s="96"/>
      <c r="P903" s="41"/>
    </row>
    <row r="904" spans="2:16" ht="11.25" customHeight="1">
      <c r="B904" s="26"/>
      <c r="K904"/>
      <c r="L904"/>
      <c r="M904"/>
      <c r="O904" s="96"/>
      <c r="P904" s="41"/>
    </row>
    <row r="905" spans="2:16" ht="11.25" customHeight="1">
      <c r="B905" s="26"/>
      <c r="K905"/>
      <c r="L905"/>
      <c r="M905"/>
      <c r="O905" s="96"/>
      <c r="P905" s="41"/>
    </row>
    <row r="906" spans="2:16" ht="11.25" customHeight="1">
      <c r="B906" s="26"/>
      <c r="K906"/>
      <c r="L906"/>
      <c r="M906"/>
      <c r="O906" s="96"/>
      <c r="P906" s="41"/>
    </row>
    <row r="907" spans="2:16" ht="11.25" customHeight="1">
      <c r="B907" s="26"/>
      <c r="K907"/>
      <c r="L907"/>
      <c r="M907"/>
      <c r="O907" s="96"/>
      <c r="P907" s="41"/>
    </row>
    <row r="908" spans="2:16" ht="11.25" customHeight="1">
      <c r="B908" s="26"/>
      <c r="K908"/>
      <c r="L908"/>
      <c r="M908"/>
      <c r="O908" s="96"/>
      <c r="P908" s="41"/>
    </row>
    <row r="909" spans="2:16" ht="11.25" customHeight="1">
      <c r="B909" s="26"/>
      <c r="K909"/>
      <c r="L909"/>
      <c r="M909"/>
      <c r="O909" s="96"/>
      <c r="P909" s="41"/>
    </row>
    <row r="910" spans="2:16" ht="11.25" customHeight="1">
      <c r="B910" s="26"/>
      <c r="K910"/>
      <c r="L910"/>
      <c r="M910"/>
      <c r="O910" s="96"/>
      <c r="P910" s="41"/>
    </row>
    <row r="911" spans="2:16" ht="11.25" customHeight="1">
      <c r="B911" s="26"/>
      <c r="K911"/>
      <c r="L911"/>
      <c r="M911"/>
      <c r="O911" s="96"/>
      <c r="P911" s="41"/>
    </row>
    <row r="912" spans="2:16" ht="11.25" customHeight="1">
      <c r="B912" s="26"/>
      <c r="K912"/>
      <c r="L912"/>
      <c r="M912"/>
      <c r="O912" s="96"/>
      <c r="P912" s="41"/>
    </row>
    <row r="913" spans="2:16" ht="11.25" customHeight="1">
      <c r="B913" s="26"/>
      <c r="K913"/>
      <c r="L913"/>
      <c r="M913"/>
      <c r="O913" s="96"/>
      <c r="P913" s="41"/>
    </row>
    <row r="914" spans="2:16" ht="11.25" customHeight="1">
      <c r="B914" s="26"/>
      <c r="K914"/>
      <c r="L914"/>
      <c r="M914"/>
      <c r="O914" s="96"/>
      <c r="P914" s="41"/>
    </row>
    <row r="915" spans="2:16" ht="11.25" customHeight="1">
      <c r="B915" s="26"/>
      <c r="K915"/>
      <c r="L915"/>
      <c r="M915"/>
      <c r="O915" s="96"/>
      <c r="P915" s="41"/>
    </row>
    <row r="916" spans="2:16" ht="11.25" customHeight="1">
      <c r="B916" s="26"/>
      <c r="K916"/>
      <c r="L916"/>
      <c r="M916"/>
      <c r="O916" s="96"/>
      <c r="P916" s="41"/>
    </row>
    <row r="917" spans="2:16" ht="11.25" customHeight="1">
      <c r="B917" s="26"/>
      <c r="K917"/>
      <c r="L917"/>
      <c r="M917"/>
      <c r="O917" s="96"/>
      <c r="P917" s="41"/>
    </row>
    <row r="918" spans="2:16" ht="11.25" customHeight="1">
      <c r="B918" s="26"/>
      <c r="K918"/>
      <c r="L918"/>
      <c r="M918"/>
      <c r="O918" s="96"/>
      <c r="P918" s="41"/>
    </row>
    <row r="919" spans="2:16" ht="11.25" customHeight="1">
      <c r="B919" s="26"/>
      <c r="K919"/>
      <c r="L919"/>
      <c r="M919"/>
      <c r="O919" s="96"/>
      <c r="P919" s="41"/>
    </row>
    <row r="920" spans="2:16" ht="11.25" customHeight="1">
      <c r="B920" s="26"/>
      <c r="K920"/>
      <c r="L920"/>
      <c r="M920"/>
      <c r="O920" s="96"/>
      <c r="P920" s="41"/>
    </row>
    <row r="921" spans="2:16" ht="11.25" customHeight="1">
      <c r="B921" s="26"/>
      <c r="K921"/>
      <c r="L921"/>
      <c r="M921"/>
      <c r="O921" s="96"/>
      <c r="P921" s="41"/>
    </row>
    <row r="922" spans="2:16" ht="11.25" customHeight="1">
      <c r="B922" s="26"/>
      <c r="K922"/>
      <c r="L922"/>
      <c r="M922"/>
      <c r="O922" s="96"/>
      <c r="P922" s="41"/>
    </row>
    <row r="923" spans="2:16" ht="11.25" customHeight="1">
      <c r="B923" s="26"/>
      <c r="K923"/>
      <c r="L923"/>
      <c r="M923"/>
      <c r="O923" s="96"/>
      <c r="P923" s="41"/>
    </row>
    <row r="924" spans="2:16" ht="11.25" customHeight="1">
      <c r="B924" s="26"/>
      <c r="K924"/>
      <c r="L924"/>
      <c r="M924"/>
      <c r="O924" s="96"/>
      <c r="P924" s="41"/>
    </row>
    <row r="925" spans="2:16" ht="11.25" customHeight="1">
      <c r="B925" s="26"/>
      <c r="K925"/>
      <c r="L925"/>
      <c r="M925"/>
      <c r="O925" s="96"/>
      <c r="P925" s="41"/>
    </row>
    <row r="926" spans="2:16" ht="11.25" customHeight="1">
      <c r="B926" s="26"/>
      <c r="K926"/>
      <c r="L926"/>
      <c r="M926"/>
      <c r="O926" s="96"/>
      <c r="P926" s="41"/>
    </row>
    <row r="927" spans="2:16" ht="11.25" customHeight="1">
      <c r="B927" s="26"/>
      <c r="K927"/>
      <c r="L927"/>
      <c r="M927"/>
      <c r="O927" s="96"/>
      <c r="P927" s="41"/>
    </row>
    <row r="928" spans="2:16" ht="11.25" customHeight="1">
      <c r="B928" s="26"/>
      <c r="K928"/>
      <c r="L928"/>
      <c r="M928"/>
      <c r="O928" s="96"/>
      <c r="P928" s="41"/>
    </row>
    <row r="929" spans="2:16" ht="11.25" customHeight="1">
      <c r="B929" s="26"/>
      <c r="K929"/>
      <c r="L929"/>
      <c r="M929"/>
      <c r="O929" s="96"/>
      <c r="P929" s="41"/>
    </row>
    <row r="930" spans="2:16" ht="11.25" customHeight="1">
      <c r="B930" s="26"/>
      <c r="K930"/>
      <c r="L930"/>
      <c r="M930"/>
      <c r="O930" s="96"/>
      <c r="P930" s="41"/>
    </row>
    <row r="931" spans="2:16" ht="11.25" customHeight="1">
      <c r="B931" s="26"/>
      <c r="K931"/>
      <c r="L931"/>
      <c r="M931"/>
      <c r="O931" s="96"/>
      <c r="P931" s="41"/>
    </row>
    <row r="932" spans="2:16" ht="11.25" customHeight="1">
      <c r="B932" s="26"/>
      <c r="K932"/>
      <c r="L932"/>
      <c r="M932"/>
      <c r="O932" s="96"/>
      <c r="P932" s="41"/>
    </row>
    <row r="933" spans="2:16" ht="11.25" customHeight="1">
      <c r="B933" s="26"/>
      <c r="K933"/>
      <c r="L933"/>
      <c r="M933"/>
      <c r="O933" s="96"/>
      <c r="P933" s="41"/>
    </row>
    <row r="934" spans="2:16" ht="11.25" customHeight="1">
      <c r="B934" s="26"/>
      <c r="K934"/>
      <c r="L934"/>
      <c r="M934"/>
      <c r="O934" s="96"/>
      <c r="P934" s="41"/>
    </row>
    <row r="935" spans="2:16" ht="11.25" customHeight="1">
      <c r="B935" s="26"/>
      <c r="K935"/>
      <c r="L935"/>
      <c r="M935"/>
      <c r="O935" s="96"/>
      <c r="P935" s="41"/>
    </row>
    <row r="936" spans="2:16" ht="11.25" customHeight="1">
      <c r="B936" s="26"/>
      <c r="K936"/>
      <c r="L936"/>
      <c r="M936"/>
      <c r="O936" s="96"/>
      <c r="P936" s="41"/>
    </row>
    <row r="937" spans="2:16" ht="11.25" customHeight="1">
      <c r="B937" s="26"/>
      <c r="K937"/>
      <c r="L937"/>
      <c r="M937"/>
      <c r="O937" s="96"/>
      <c r="P937" s="41"/>
    </row>
    <row r="938" spans="2:16" ht="11.25" customHeight="1">
      <c r="B938" s="26"/>
      <c r="K938"/>
      <c r="L938"/>
      <c r="M938"/>
      <c r="O938" s="96"/>
      <c r="P938" s="41"/>
    </row>
    <row r="939" spans="2:16" ht="11.25" customHeight="1">
      <c r="B939" s="26"/>
      <c r="K939"/>
      <c r="L939"/>
      <c r="M939"/>
      <c r="O939" s="96"/>
      <c r="P939" s="41"/>
    </row>
    <row r="940" spans="2:16" ht="11.25" customHeight="1">
      <c r="B940" s="26"/>
      <c r="K940"/>
      <c r="L940"/>
      <c r="M940"/>
      <c r="O940" s="96"/>
      <c r="P940" s="41"/>
    </row>
    <row r="941" spans="2:16" ht="11.25" customHeight="1">
      <c r="B941" s="26"/>
      <c r="K941"/>
      <c r="L941"/>
      <c r="M941"/>
      <c r="O941" s="96"/>
      <c r="P941" s="41"/>
    </row>
    <row r="942" spans="2:16" ht="11.25" customHeight="1">
      <c r="B942" s="26"/>
      <c r="K942"/>
      <c r="L942"/>
      <c r="M942"/>
      <c r="O942" s="96"/>
      <c r="P942" s="41"/>
    </row>
    <row r="943" spans="2:16" ht="11.25" customHeight="1">
      <c r="B943" s="26"/>
      <c r="K943"/>
      <c r="L943"/>
      <c r="M943"/>
      <c r="O943" s="96"/>
      <c r="P943" s="41"/>
    </row>
    <row r="944" spans="2:16" ht="11.25" customHeight="1">
      <c r="B944" s="26"/>
      <c r="K944"/>
      <c r="L944"/>
      <c r="M944"/>
      <c r="O944" s="96"/>
      <c r="P944" s="41"/>
    </row>
    <row r="945" spans="2:16" ht="11.25" customHeight="1">
      <c r="B945" s="26"/>
      <c r="K945"/>
      <c r="L945"/>
      <c r="M945"/>
      <c r="O945" s="96"/>
      <c r="P945" s="41"/>
    </row>
    <row r="946" spans="2:16" ht="11.25" customHeight="1">
      <c r="B946" s="26"/>
      <c r="K946"/>
      <c r="L946"/>
      <c r="M946"/>
      <c r="O946" s="96"/>
      <c r="P946" s="41"/>
    </row>
    <row r="947" spans="2:16" ht="11.25" customHeight="1">
      <c r="B947" s="26"/>
      <c r="K947"/>
      <c r="L947"/>
      <c r="M947"/>
      <c r="O947" s="96"/>
      <c r="P947" s="41"/>
    </row>
    <row r="948" spans="2:16" ht="11.25" customHeight="1">
      <c r="B948" s="26"/>
      <c r="K948"/>
      <c r="L948"/>
      <c r="M948"/>
      <c r="O948" s="96"/>
      <c r="P948" s="41"/>
    </row>
    <row r="949" spans="2:16" ht="11.25" customHeight="1">
      <c r="B949" s="26"/>
      <c r="K949"/>
      <c r="L949"/>
      <c r="M949"/>
      <c r="O949" s="96"/>
      <c r="P949" s="41"/>
    </row>
    <row r="950" spans="2:16" ht="11.25" customHeight="1">
      <c r="B950" s="26"/>
      <c r="K950"/>
      <c r="L950"/>
      <c r="M950"/>
      <c r="O950" s="96"/>
      <c r="P950" s="41"/>
    </row>
    <row r="951" spans="2:16" ht="11.25" customHeight="1">
      <c r="B951" s="26"/>
      <c r="K951"/>
      <c r="L951"/>
      <c r="M951"/>
      <c r="O951" s="96"/>
      <c r="P951" s="41"/>
    </row>
    <row r="952" spans="2:16" ht="11.25" customHeight="1">
      <c r="B952" s="26"/>
      <c r="K952"/>
      <c r="L952"/>
      <c r="M952"/>
      <c r="O952" s="96"/>
      <c r="P952" s="41"/>
    </row>
    <row r="953" spans="2:16" ht="11.25" customHeight="1">
      <c r="B953" s="26"/>
      <c r="K953"/>
      <c r="L953"/>
      <c r="M953"/>
      <c r="O953" s="96"/>
      <c r="P953" s="41"/>
    </row>
    <row r="954" spans="2:16" ht="11.25" customHeight="1">
      <c r="B954" s="26"/>
      <c r="K954"/>
      <c r="L954"/>
      <c r="M954"/>
      <c r="O954" s="96"/>
      <c r="P954" s="41"/>
    </row>
    <row r="955" spans="2:16" ht="11.25" customHeight="1">
      <c r="B955" s="26"/>
      <c r="K955"/>
      <c r="L955"/>
      <c r="M955"/>
      <c r="O955" s="96"/>
      <c r="P955" s="41"/>
    </row>
    <row r="956" spans="2:16" ht="11.25" customHeight="1">
      <c r="B956" s="26"/>
      <c r="K956"/>
      <c r="L956"/>
      <c r="M956"/>
      <c r="O956" s="96"/>
      <c r="P956" s="41"/>
    </row>
    <row r="957" spans="2:16" ht="11.25" customHeight="1">
      <c r="B957" s="26"/>
      <c r="K957"/>
      <c r="L957"/>
      <c r="M957"/>
      <c r="O957" s="96"/>
      <c r="P957" s="41"/>
    </row>
    <row r="958" spans="2:16" ht="11.25" customHeight="1">
      <c r="B958" s="26"/>
      <c r="K958"/>
      <c r="L958"/>
      <c r="M958"/>
      <c r="O958" s="96"/>
      <c r="P958" s="41"/>
    </row>
    <row r="959" spans="2:16" ht="11.25" customHeight="1">
      <c r="B959" s="26"/>
      <c r="K959"/>
      <c r="L959"/>
      <c r="M959"/>
      <c r="O959" s="96"/>
      <c r="P959" s="41"/>
    </row>
    <row r="960" spans="2:16" ht="11.25" customHeight="1">
      <c r="B960" s="26"/>
      <c r="K960"/>
      <c r="L960"/>
      <c r="M960"/>
      <c r="O960" s="96"/>
      <c r="P960" s="41"/>
    </row>
    <row r="961" spans="2:16" ht="11.25" customHeight="1">
      <c r="B961" s="26"/>
      <c r="K961"/>
      <c r="L961"/>
      <c r="M961"/>
      <c r="O961" s="96"/>
      <c r="P961" s="41"/>
    </row>
    <row r="962" spans="2:16" ht="11.25" customHeight="1">
      <c r="B962" s="26"/>
      <c r="K962"/>
      <c r="L962"/>
      <c r="M962"/>
      <c r="O962" s="96"/>
      <c r="P962" s="41"/>
    </row>
    <row r="963" spans="2:16" ht="11.25" customHeight="1">
      <c r="B963" s="26"/>
      <c r="K963"/>
      <c r="L963"/>
      <c r="M963"/>
      <c r="O963" s="96"/>
      <c r="P963" s="41"/>
    </row>
    <row r="964" spans="2:16" ht="11.25" customHeight="1">
      <c r="B964" s="26"/>
      <c r="K964"/>
      <c r="L964"/>
      <c r="M964"/>
      <c r="O964" s="96"/>
      <c r="P964" s="41"/>
    </row>
    <row r="965" spans="2:16" ht="11.25" customHeight="1">
      <c r="B965" s="26"/>
      <c r="K965"/>
      <c r="L965"/>
      <c r="M965"/>
      <c r="O965" s="96"/>
      <c r="P965" s="41"/>
    </row>
    <row r="966" spans="2:16" ht="11.25" customHeight="1">
      <c r="B966" s="26"/>
      <c r="K966"/>
      <c r="L966"/>
      <c r="M966"/>
      <c r="O966" s="96"/>
      <c r="P966" s="41"/>
    </row>
    <row r="967" spans="2:16" ht="11.25" customHeight="1">
      <c r="B967" s="26"/>
      <c r="K967"/>
      <c r="L967"/>
      <c r="M967"/>
      <c r="O967" s="96"/>
      <c r="P967" s="41"/>
    </row>
    <row r="968" spans="2:16" ht="11.25" customHeight="1">
      <c r="B968" s="26"/>
      <c r="K968"/>
      <c r="L968"/>
      <c r="M968"/>
      <c r="O968" s="96"/>
      <c r="P968" s="41"/>
    </row>
    <row r="969" spans="2:16" ht="11.25" customHeight="1">
      <c r="B969" s="26"/>
      <c r="K969"/>
      <c r="L969"/>
      <c r="M969"/>
      <c r="O969" s="96"/>
      <c r="P969" s="41"/>
    </row>
    <row r="970" spans="2:16" ht="11.25" customHeight="1">
      <c r="B970" s="26"/>
      <c r="K970"/>
      <c r="L970"/>
      <c r="M970"/>
      <c r="O970" s="96"/>
      <c r="P970" s="41"/>
    </row>
    <row r="971" spans="2:16" ht="11.25" customHeight="1">
      <c r="B971" s="26"/>
      <c r="K971"/>
      <c r="L971"/>
      <c r="M971"/>
      <c r="O971" s="96"/>
      <c r="P971" s="41"/>
    </row>
    <row r="972" spans="2:16" ht="11.25" customHeight="1">
      <c r="B972" s="26"/>
      <c r="K972"/>
      <c r="L972"/>
      <c r="M972"/>
      <c r="O972" s="96"/>
      <c r="P972" s="41"/>
    </row>
    <row r="973" spans="2:16" ht="11.25" customHeight="1">
      <c r="B973" s="26"/>
      <c r="K973"/>
      <c r="L973"/>
      <c r="M973"/>
      <c r="O973" s="96"/>
      <c r="P973" s="41"/>
    </row>
    <row r="974" spans="2:16" ht="11.25" customHeight="1">
      <c r="B974" s="26"/>
      <c r="K974"/>
      <c r="L974"/>
      <c r="M974"/>
      <c r="O974" s="96"/>
      <c r="P974" s="41"/>
    </row>
    <row r="975" spans="2:16" ht="11.25" customHeight="1">
      <c r="B975" s="26"/>
      <c r="K975"/>
      <c r="L975"/>
      <c r="M975"/>
      <c r="O975" s="96"/>
      <c r="P975" s="41"/>
    </row>
    <row r="976" spans="2:16" ht="11.25" customHeight="1">
      <c r="B976" s="26"/>
      <c r="K976"/>
      <c r="L976"/>
      <c r="M976"/>
      <c r="O976" s="96"/>
      <c r="P976" s="41"/>
    </row>
    <row r="977" spans="2:16" ht="11.25" customHeight="1">
      <c r="B977" s="26"/>
      <c r="K977"/>
      <c r="L977"/>
      <c r="M977"/>
      <c r="O977" s="96"/>
      <c r="P977" s="41"/>
    </row>
    <row r="978" spans="2:16" ht="11.25" customHeight="1">
      <c r="B978" s="26"/>
      <c r="K978"/>
      <c r="L978"/>
      <c r="M978"/>
      <c r="O978" s="96"/>
      <c r="P978" s="41"/>
    </row>
    <row r="979" spans="2:16" ht="11.25" customHeight="1">
      <c r="B979" s="26"/>
      <c r="K979"/>
      <c r="L979"/>
      <c r="M979"/>
      <c r="O979" s="96"/>
      <c r="P979" s="41"/>
    </row>
    <row r="980" spans="2:16" ht="11.25" customHeight="1">
      <c r="B980" s="26"/>
      <c r="K980"/>
      <c r="L980"/>
      <c r="M980"/>
      <c r="O980" s="96"/>
      <c r="P980" s="41"/>
    </row>
    <row r="981" spans="2:16" ht="11.25" customHeight="1">
      <c r="B981" s="26"/>
      <c r="K981"/>
      <c r="L981"/>
      <c r="M981"/>
      <c r="O981" s="96"/>
      <c r="P981" s="41"/>
    </row>
    <row r="982" spans="2:16" ht="11.25" customHeight="1">
      <c r="B982" s="26"/>
      <c r="K982"/>
      <c r="L982"/>
      <c r="M982"/>
      <c r="O982" s="96"/>
      <c r="P982" s="41"/>
    </row>
    <row r="983" spans="2:16" ht="11.25" customHeight="1">
      <c r="B983" s="26"/>
      <c r="K983"/>
      <c r="L983"/>
      <c r="M983"/>
      <c r="O983" s="96"/>
      <c r="P983" s="41"/>
    </row>
    <row r="984" spans="2:16" ht="11.25" customHeight="1">
      <c r="B984" s="26"/>
      <c r="K984"/>
      <c r="L984"/>
      <c r="M984"/>
      <c r="O984" s="96"/>
      <c r="P984" s="41"/>
    </row>
    <row r="985" spans="2:16" ht="11.25" customHeight="1">
      <c r="B985" s="26"/>
      <c r="K985"/>
      <c r="L985"/>
      <c r="M985"/>
      <c r="O985" s="96"/>
      <c r="P985" s="41"/>
    </row>
    <row r="986" spans="2:16" ht="11.25" customHeight="1">
      <c r="B986" s="26"/>
      <c r="K986"/>
      <c r="L986"/>
      <c r="M986"/>
      <c r="O986" s="96"/>
      <c r="P986" s="41"/>
    </row>
    <row r="987" spans="2:16" ht="11.25" customHeight="1">
      <c r="B987" s="26"/>
      <c r="K987"/>
      <c r="L987"/>
      <c r="M987"/>
      <c r="O987" s="96"/>
      <c r="P987" s="41"/>
    </row>
    <row r="988" spans="2:16" ht="11.25" customHeight="1">
      <c r="B988" s="26"/>
      <c r="K988"/>
      <c r="L988"/>
      <c r="M988"/>
      <c r="O988" s="96"/>
      <c r="P988" s="41"/>
    </row>
    <row r="989" spans="2:16" ht="11.25" customHeight="1">
      <c r="B989" s="26"/>
      <c r="K989"/>
      <c r="L989"/>
      <c r="M989"/>
      <c r="O989" s="96"/>
      <c r="P989" s="41"/>
    </row>
    <row r="990" spans="2:16" ht="11.25" customHeight="1">
      <c r="B990" s="26"/>
      <c r="K990"/>
      <c r="L990"/>
      <c r="M990"/>
      <c r="O990" s="96"/>
      <c r="P990" s="41"/>
    </row>
    <row r="991" spans="2:16" ht="11.25" customHeight="1">
      <c r="B991" s="26"/>
      <c r="K991"/>
      <c r="L991"/>
      <c r="M991"/>
      <c r="O991" s="96"/>
      <c r="P991" s="41"/>
    </row>
    <row r="992" spans="2:16" ht="11.25" customHeight="1">
      <c r="B992" s="26"/>
      <c r="K992"/>
      <c r="L992"/>
      <c r="M992"/>
      <c r="O992" s="96"/>
      <c r="P992" s="41"/>
    </row>
    <row r="993" spans="2:16" ht="11.25" customHeight="1">
      <c r="B993" s="26"/>
      <c r="K993"/>
      <c r="L993"/>
      <c r="M993"/>
      <c r="O993" s="96"/>
      <c r="P993" s="41"/>
    </row>
    <row r="994" spans="2:16" ht="11.25" customHeight="1">
      <c r="B994" s="26"/>
      <c r="K994"/>
      <c r="L994"/>
      <c r="M994"/>
      <c r="O994" s="96"/>
      <c r="P994" s="41"/>
    </row>
    <row r="995" spans="2:16" ht="11.25" customHeight="1">
      <c r="B995" s="26"/>
      <c r="K995"/>
      <c r="L995"/>
      <c r="M995"/>
      <c r="O995" s="96"/>
      <c r="P995" s="41"/>
    </row>
    <row r="996" spans="2:16" ht="11.25" customHeight="1">
      <c r="B996" s="26"/>
      <c r="K996"/>
      <c r="L996"/>
      <c r="M996"/>
      <c r="O996" s="96"/>
      <c r="P996" s="41"/>
    </row>
    <row r="997" spans="2:16" ht="11.25" customHeight="1">
      <c r="B997" s="26"/>
      <c r="K997"/>
      <c r="L997"/>
      <c r="M997"/>
      <c r="O997" s="96"/>
      <c r="P997" s="41"/>
    </row>
    <row r="998" spans="2:16" ht="11.25" customHeight="1">
      <c r="B998" s="26"/>
      <c r="K998"/>
      <c r="L998"/>
      <c r="M998"/>
      <c r="O998" s="96"/>
      <c r="P998" s="41"/>
    </row>
    <row r="999" spans="2:16" ht="11.25" customHeight="1">
      <c r="B999" s="26"/>
      <c r="K999"/>
      <c r="L999"/>
      <c r="M999"/>
      <c r="O999" s="96"/>
      <c r="P999" s="41"/>
    </row>
    <row r="1000" spans="2:16" ht="11.25" customHeight="1">
      <c r="B1000" s="26"/>
      <c r="K1000"/>
      <c r="L1000"/>
      <c r="M1000"/>
      <c r="O1000" s="96"/>
      <c r="P1000" s="41"/>
    </row>
    <row r="1001" spans="2:16" ht="11.25" customHeight="1">
      <c r="B1001" s="26"/>
      <c r="K1001"/>
      <c r="L1001"/>
      <c r="M1001"/>
      <c r="O1001" s="96"/>
      <c r="P1001" s="41"/>
    </row>
    <row r="1002" spans="2:16" ht="11.25" customHeight="1">
      <c r="B1002" s="26"/>
      <c r="K1002"/>
      <c r="L1002"/>
      <c r="M1002"/>
      <c r="O1002" s="96"/>
      <c r="P1002" s="41"/>
    </row>
    <row r="1003" spans="2:16" ht="11.25" customHeight="1">
      <c r="B1003" s="26"/>
      <c r="K1003"/>
      <c r="L1003"/>
      <c r="M1003"/>
      <c r="O1003" s="96"/>
      <c r="P1003" s="41"/>
    </row>
    <row r="1004" spans="2:16" ht="11.25" customHeight="1">
      <c r="B1004" s="26"/>
      <c r="K1004"/>
      <c r="L1004"/>
      <c r="M1004"/>
      <c r="O1004" s="96"/>
      <c r="P1004" s="41"/>
    </row>
    <row r="1005" spans="2:16" ht="11.25" customHeight="1">
      <c r="B1005" s="26"/>
      <c r="K1005"/>
      <c r="L1005"/>
      <c r="M1005"/>
      <c r="O1005" s="96"/>
      <c r="P1005" s="41"/>
    </row>
    <row r="1006" spans="2:16" ht="11.25" customHeight="1">
      <c r="B1006" s="26"/>
      <c r="K1006"/>
      <c r="L1006"/>
      <c r="M1006"/>
      <c r="O1006" s="96"/>
      <c r="P1006" s="41"/>
    </row>
    <row r="1007" spans="2:16" ht="11.25" customHeight="1">
      <c r="B1007" s="26"/>
      <c r="K1007"/>
      <c r="L1007"/>
      <c r="M1007"/>
      <c r="O1007" s="96"/>
      <c r="P1007" s="41"/>
    </row>
    <row r="1008" spans="2:16" ht="11.25" customHeight="1">
      <c r="B1008" s="26"/>
      <c r="K1008"/>
      <c r="L1008"/>
      <c r="M1008"/>
      <c r="O1008" s="96"/>
      <c r="P1008" s="41"/>
    </row>
    <row r="1009" spans="2:16" ht="11.25" customHeight="1">
      <c r="B1009" s="26"/>
      <c r="K1009"/>
      <c r="L1009"/>
      <c r="M1009"/>
      <c r="O1009" s="96"/>
      <c r="P1009" s="41"/>
    </row>
    <row r="1010" spans="2:16" ht="11.25" customHeight="1">
      <c r="B1010" s="26"/>
      <c r="K1010"/>
      <c r="L1010"/>
      <c r="M1010"/>
      <c r="O1010" s="96"/>
      <c r="P1010" s="41"/>
    </row>
    <row r="1011" spans="2:16" ht="11.25" customHeight="1">
      <c r="B1011" s="26"/>
      <c r="K1011"/>
      <c r="L1011"/>
      <c r="M1011"/>
      <c r="O1011" s="96"/>
      <c r="P1011" s="41"/>
    </row>
    <row r="1012" spans="2:16" ht="11.25" customHeight="1">
      <c r="B1012" s="26"/>
      <c r="K1012"/>
      <c r="L1012"/>
      <c r="M1012"/>
      <c r="O1012" s="96"/>
      <c r="P1012" s="41"/>
    </row>
    <row r="1013" spans="2:16" ht="11.25" customHeight="1">
      <c r="B1013" s="26"/>
      <c r="K1013"/>
      <c r="L1013"/>
      <c r="M1013"/>
      <c r="O1013" s="96"/>
      <c r="P1013" s="41"/>
    </row>
    <row r="1014" spans="2:16" ht="11.25" customHeight="1">
      <c r="B1014" s="26"/>
      <c r="K1014"/>
      <c r="L1014"/>
      <c r="M1014"/>
      <c r="O1014" s="96"/>
      <c r="P1014" s="41"/>
    </row>
    <row r="1015" spans="2:16" ht="11.25" customHeight="1">
      <c r="B1015" s="26"/>
      <c r="K1015"/>
      <c r="L1015"/>
      <c r="M1015"/>
      <c r="O1015" s="96"/>
      <c r="P1015" s="41"/>
    </row>
    <row r="1016" spans="2:16" ht="11.25" customHeight="1">
      <c r="B1016" s="26"/>
      <c r="K1016"/>
      <c r="L1016"/>
      <c r="M1016"/>
      <c r="O1016" s="96"/>
      <c r="P1016" s="41"/>
    </row>
    <row r="1017" spans="2:16" ht="11.25" customHeight="1">
      <c r="B1017" s="26"/>
      <c r="K1017"/>
      <c r="L1017"/>
      <c r="M1017"/>
      <c r="O1017" s="96"/>
      <c r="P1017" s="41"/>
    </row>
    <row r="1018" spans="2:16" ht="11.25" customHeight="1">
      <c r="B1018" s="26"/>
      <c r="K1018"/>
      <c r="L1018"/>
      <c r="M1018"/>
      <c r="O1018" s="96"/>
      <c r="P1018" s="41"/>
    </row>
    <row r="1019" spans="2:16" ht="11.25" customHeight="1">
      <c r="B1019" s="26"/>
      <c r="K1019"/>
      <c r="L1019"/>
      <c r="M1019"/>
      <c r="O1019" s="96"/>
      <c r="P1019" s="41"/>
    </row>
    <row r="1020" spans="2:16" ht="11.25" customHeight="1">
      <c r="B1020" s="26"/>
      <c r="K1020"/>
      <c r="L1020"/>
      <c r="M1020"/>
      <c r="O1020" s="96"/>
      <c r="P1020" s="41"/>
    </row>
    <row r="1021" spans="2:16" ht="11.25" customHeight="1">
      <c r="B1021" s="26"/>
      <c r="K1021"/>
      <c r="L1021"/>
      <c r="M1021"/>
      <c r="O1021" s="96"/>
      <c r="P1021" s="41"/>
    </row>
    <row r="1022" spans="2:16" ht="11.25" customHeight="1">
      <c r="B1022" s="26"/>
      <c r="K1022"/>
      <c r="L1022"/>
      <c r="M1022"/>
      <c r="O1022" s="96"/>
      <c r="P1022" s="41"/>
    </row>
    <row r="1023" spans="2:16" ht="11.25" customHeight="1">
      <c r="B1023" s="26"/>
      <c r="K1023"/>
      <c r="L1023"/>
      <c r="M1023"/>
      <c r="O1023" s="96"/>
      <c r="P1023" s="41"/>
    </row>
    <row r="1024" spans="2:16" ht="11.25" customHeight="1">
      <c r="B1024" s="26"/>
      <c r="K1024"/>
      <c r="L1024"/>
      <c r="M1024"/>
      <c r="O1024" s="96"/>
      <c r="P1024" s="41"/>
    </row>
    <row r="1025" spans="2:16" ht="11.25" customHeight="1">
      <c r="B1025" s="26"/>
      <c r="K1025"/>
      <c r="L1025"/>
      <c r="M1025"/>
      <c r="O1025" s="96"/>
      <c r="P1025" s="41"/>
    </row>
    <row r="1026" spans="2:16" ht="11.25" customHeight="1">
      <c r="B1026" s="26"/>
      <c r="K1026"/>
      <c r="L1026"/>
      <c r="M1026"/>
      <c r="O1026" s="96"/>
      <c r="P1026" s="41"/>
    </row>
    <row r="1027" spans="2:16" ht="11.25" customHeight="1">
      <c r="B1027" s="26"/>
      <c r="K1027"/>
      <c r="L1027"/>
      <c r="M1027"/>
      <c r="O1027" s="96"/>
      <c r="P1027" s="41"/>
    </row>
    <row r="1028" spans="2:16" ht="11.25" customHeight="1">
      <c r="B1028" s="26"/>
      <c r="K1028"/>
      <c r="L1028"/>
      <c r="M1028"/>
      <c r="O1028" s="96"/>
      <c r="P1028" s="41"/>
    </row>
    <row r="1029" spans="2:16" ht="11.25" customHeight="1">
      <c r="B1029" s="26"/>
      <c r="K1029"/>
      <c r="L1029"/>
      <c r="M1029"/>
      <c r="O1029" s="96"/>
      <c r="P1029" s="41"/>
    </row>
    <row r="1030" spans="2:16" ht="11.25" customHeight="1">
      <c r="B1030" s="26"/>
      <c r="K1030"/>
      <c r="L1030"/>
      <c r="M1030"/>
      <c r="O1030" s="96"/>
      <c r="P1030" s="41"/>
    </row>
    <row r="1031" spans="2:16" ht="11.25" customHeight="1">
      <c r="B1031" s="26"/>
      <c r="K1031"/>
      <c r="L1031"/>
      <c r="M1031"/>
      <c r="O1031" s="96"/>
      <c r="P1031" s="41"/>
    </row>
    <row r="1032" spans="2:16" ht="11.25" customHeight="1">
      <c r="B1032" s="26"/>
      <c r="K1032"/>
      <c r="L1032"/>
      <c r="M1032"/>
      <c r="O1032" s="96"/>
      <c r="P1032" s="41"/>
    </row>
    <row r="1033" spans="2:16" ht="11.25" customHeight="1">
      <c r="B1033" s="26"/>
      <c r="K1033"/>
      <c r="L1033"/>
      <c r="M1033"/>
      <c r="O1033" s="96"/>
      <c r="P1033" s="41"/>
    </row>
    <row r="1034" spans="2:16" ht="11.25" customHeight="1">
      <c r="B1034" s="26"/>
      <c r="K1034"/>
      <c r="L1034"/>
      <c r="M1034"/>
      <c r="O1034" s="96"/>
      <c r="P1034" s="41"/>
    </row>
    <row r="1035" spans="2:16" ht="11.25" customHeight="1">
      <c r="B1035" s="26"/>
      <c r="K1035"/>
      <c r="L1035"/>
      <c r="M1035"/>
      <c r="O1035" s="96"/>
      <c r="P1035" s="41"/>
    </row>
    <row r="1036" spans="2:16" ht="11.25" customHeight="1">
      <c r="B1036" s="26"/>
      <c r="K1036"/>
      <c r="L1036"/>
      <c r="M1036"/>
      <c r="O1036" s="96"/>
      <c r="P1036" s="41"/>
    </row>
    <row r="1037" spans="2:16" ht="11.25" customHeight="1">
      <c r="B1037" s="26"/>
      <c r="K1037"/>
      <c r="L1037"/>
      <c r="M1037"/>
      <c r="O1037" s="96"/>
      <c r="P1037" s="41"/>
    </row>
    <row r="1038" spans="2:16" ht="11.25" customHeight="1">
      <c r="B1038" s="26"/>
      <c r="K1038"/>
      <c r="L1038"/>
      <c r="M1038"/>
      <c r="O1038" s="96"/>
      <c r="P1038" s="41"/>
    </row>
    <row r="1039" spans="2:16" ht="11.25" customHeight="1">
      <c r="B1039" s="26"/>
      <c r="K1039"/>
      <c r="L1039"/>
      <c r="M1039"/>
      <c r="O1039" s="96"/>
      <c r="P1039" s="41"/>
    </row>
    <row r="1040" spans="2:16" ht="11.25" customHeight="1">
      <c r="B1040" s="26"/>
      <c r="K1040"/>
      <c r="L1040"/>
      <c r="M1040"/>
      <c r="O1040" s="96"/>
      <c r="P1040" s="41"/>
    </row>
    <row r="1041" spans="2:16" ht="11.25" customHeight="1">
      <c r="B1041" s="26"/>
      <c r="K1041"/>
      <c r="L1041"/>
      <c r="M1041"/>
      <c r="O1041" s="96"/>
      <c r="P1041" s="41"/>
    </row>
    <row r="1042" spans="2:16" ht="11.25" customHeight="1">
      <c r="B1042" s="26"/>
      <c r="K1042"/>
      <c r="L1042"/>
      <c r="M1042"/>
      <c r="O1042" s="96"/>
      <c r="P1042" s="41"/>
    </row>
    <row r="1043" spans="2:16" ht="11.25" customHeight="1">
      <c r="B1043" s="26"/>
      <c r="K1043"/>
      <c r="L1043"/>
      <c r="M1043"/>
      <c r="O1043" s="96"/>
      <c r="P1043" s="41"/>
    </row>
    <row r="1044" spans="2:16" ht="11.25" customHeight="1">
      <c r="B1044" s="26"/>
      <c r="K1044"/>
      <c r="L1044"/>
      <c r="M1044"/>
      <c r="O1044" s="96"/>
      <c r="P1044" s="41"/>
    </row>
    <row r="1045" spans="2:16" ht="11.25" customHeight="1">
      <c r="B1045" s="26"/>
      <c r="K1045"/>
      <c r="L1045"/>
      <c r="M1045"/>
      <c r="O1045" s="96"/>
      <c r="P1045" s="41"/>
    </row>
    <row r="1046" spans="2:16" ht="11.25" customHeight="1">
      <c r="B1046" s="26"/>
      <c r="K1046"/>
      <c r="L1046"/>
      <c r="M1046"/>
      <c r="O1046" s="96"/>
      <c r="P1046" s="41"/>
    </row>
    <row r="1047" spans="2:16" ht="11.25" customHeight="1">
      <c r="B1047" s="26"/>
      <c r="K1047"/>
      <c r="L1047"/>
      <c r="M1047"/>
      <c r="O1047" s="96"/>
      <c r="P1047" s="41"/>
    </row>
    <row r="1048" spans="2:16" ht="11.25" customHeight="1">
      <c r="B1048" s="26"/>
      <c r="K1048"/>
      <c r="L1048"/>
      <c r="M1048"/>
      <c r="O1048" s="96"/>
      <c r="P1048" s="41"/>
    </row>
    <row r="1049" spans="2:16" ht="11.25" customHeight="1">
      <c r="B1049" s="26"/>
      <c r="K1049"/>
      <c r="L1049"/>
      <c r="M1049"/>
      <c r="O1049" s="96"/>
      <c r="P1049" s="41"/>
    </row>
    <row r="1050" spans="2:16" ht="11.25" customHeight="1">
      <c r="B1050" s="26"/>
      <c r="K1050"/>
      <c r="L1050"/>
      <c r="M1050"/>
      <c r="O1050" s="96"/>
      <c r="P1050" s="41"/>
    </row>
    <row r="1051" spans="2:16" ht="11.25" customHeight="1">
      <c r="B1051" s="26"/>
      <c r="K1051"/>
      <c r="L1051"/>
      <c r="M1051"/>
      <c r="O1051" s="96"/>
      <c r="P1051" s="41"/>
    </row>
    <row r="1052" spans="2:16" ht="11.25" customHeight="1">
      <c r="B1052" s="26"/>
      <c r="K1052"/>
      <c r="L1052"/>
      <c r="M1052"/>
      <c r="O1052" s="96"/>
      <c r="P1052" s="41"/>
    </row>
    <row r="1053" spans="2:16" ht="11.25" customHeight="1">
      <c r="B1053" s="26"/>
      <c r="K1053"/>
      <c r="L1053"/>
      <c r="M1053"/>
      <c r="O1053" s="96"/>
      <c r="P1053" s="41"/>
    </row>
    <row r="1054" spans="2:16" ht="11.25" customHeight="1">
      <c r="B1054" s="26"/>
      <c r="K1054"/>
      <c r="L1054"/>
      <c r="M1054"/>
      <c r="O1054" s="96"/>
      <c r="P1054" s="41"/>
    </row>
    <row r="1055" spans="2:16" ht="11.25" customHeight="1">
      <c r="B1055" s="26"/>
      <c r="K1055"/>
      <c r="L1055"/>
      <c r="M1055"/>
      <c r="O1055" s="96"/>
      <c r="P1055" s="41"/>
    </row>
    <row r="1056" spans="2:16" ht="11.25" customHeight="1">
      <c r="B1056" s="26"/>
      <c r="K1056"/>
      <c r="L1056"/>
      <c r="M1056"/>
      <c r="O1056" s="96"/>
      <c r="P1056" s="41"/>
    </row>
    <row r="1057" spans="2:16" ht="11.25" customHeight="1">
      <c r="B1057" s="26"/>
      <c r="K1057"/>
      <c r="L1057"/>
      <c r="M1057"/>
      <c r="O1057" s="96"/>
      <c r="P1057" s="41"/>
    </row>
    <row r="1058" spans="2:16" ht="11.25" customHeight="1">
      <c r="B1058" s="26"/>
      <c r="K1058"/>
      <c r="L1058"/>
      <c r="M1058"/>
      <c r="O1058" s="96"/>
      <c r="P1058" s="41"/>
    </row>
    <row r="1059" spans="2:16" ht="11.25" customHeight="1">
      <c r="B1059" s="26"/>
      <c r="K1059"/>
      <c r="L1059"/>
      <c r="M1059"/>
      <c r="O1059" s="96"/>
      <c r="P1059" s="41"/>
    </row>
    <row r="1060" spans="2:16" ht="11.25" customHeight="1">
      <c r="B1060" s="26"/>
      <c r="K1060"/>
      <c r="L1060"/>
      <c r="M1060"/>
      <c r="O1060" s="96"/>
      <c r="P1060" s="41"/>
    </row>
    <row r="1061" spans="2:16" ht="11.25" customHeight="1">
      <c r="B1061" s="26"/>
      <c r="K1061"/>
      <c r="L1061"/>
      <c r="M1061"/>
      <c r="O1061" s="96"/>
      <c r="P1061" s="41"/>
    </row>
    <row r="1062" spans="2:16" ht="11.25" customHeight="1">
      <c r="B1062" s="26"/>
      <c r="K1062"/>
      <c r="L1062"/>
      <c r="M1062"/>
      <c r="O1062" s="96"/>
      <c r="P1062" s="41"/>
    </row>
    <row r="1063" spans="2:16" ht="11.25" customHeight="1">
      <c r="B1063" s="26"/>
      <c r="K1063"/>
      <c r="L1063"/>
      <c r="M1063"/>
      <c r="O1063" s="96"/>
      <c r="P1063" s="41"/>
    </row>
    <row r="1064" spans="2:16" ht="11.25" customHeight="1">
      <c r="B1064" s="26"/>
      <c r="K1064"/>
      <c r="L1064"/>
      <c r="M1064"/>
      <c r="O1064" s="96"/>
      <c r="P1064" s="41"/>
    </row>
    <row r="1065" spans="2:16" ht="11.25" customHeight="1">
      <c r="B1065" s="26"/>
      <c r="K1065"/>
      <c r="L1065"/>
      <c r="M1065"/>
      <c r="O1065" s="96"/>
      <c r="P1065" s="41"/>
    </row>
    <row r="1066" spans="2:16" ht="11.25" customHeight="1">
      <c r="B1066" s="26"/>
      <c r="K1066"/>
      <c r="L1066"/>
      <c r="M1066"/>
      <c r="O1066" s="96"/>
      <c r="P1066" s="41"/>
    </row>
    <row r="1067" spans="2:16" ht="11.25" customHeight="1">
      <c r="B1067" s="26"/>
      <c r="K1067"/>
      <c r="L1067"/>
      <c r="M1067"/>
      <c r="O1067" s="96"/>
      <c r="P1067" s="41"/>
    </row>
    <row r="1068" spans="2:16" ht="11.25" customHeight="1">
      <c r="B1068" s="26"/>
      <c r="K1068"/>
      <c r="L1068"/>
      <c r="M1068"/>
      <c r="O1068" s="96"/>
      <c r="P1068" s="41"/>
    </row>
    <row r="1069" spans="2:16" ht="11.25" customHeight="1">
      <c r="B1069" s="26"/>
      <c r="K1069"/>
      <c r="L1069"/>
      <c r="M1069"/>
      <c r="O1069" s="96"/>
      <c r="P1069" s="41"/>
    </row>
    <row r="1070" spans="2:16" ht="11.25" customHeight="1">
      <c r="B1070" s="26"/>
      <c r="K1070"/>
      <c r="L1070"/>
      <c r="M1070"/>
      <c r="O1070" s="96"/>
      <c r="P1070" s="41"/>
    </row>
    <row r="1071" spans="2:16" ht="11.25" customHeight="1">
      <c r="B1071" s="26"/>
      <c r="K1071"/>
      <c r="L1071"/>
      <c r="M1071"/>
      <c r="O1071" s="96"/>
      <c r="P1071" s="41"/>
    </row>
    <row r="1072" spans="2:16" ht="11.25" customHeight="1">
      <c r="B1072" s="26"/>
      <c r="K1072"/>
      <c r="L1072"/>
      <c r="M1072"/>
      <c r="O1072" s="96"/>
      <c r="P1072" s="41"/>
    </row>
    <row r="1073" spans="2:16" ht="11.25" customHeight="1">
      <c r="B1073" s="26"/>
      <c r="K1073"/>
      <c r="L1073"/>
      <c r="M1073"/>
      <c r="O1073" s="96"/>
      <c r="P1073" s="41"/>
    </row>
    <row r="1074" spans="2:16" ht="11.25" customHeight="1">
      <c r="B1074" s="26"/>
      <c r="K1074"/>
      <c r="L1074"/>
      <c r="M1074"/>
      <c r="O1074" s="96"/>
      <c r="P1074" s="41"/>
    </row>
    <row r="1075" spans="2:16" ht="11.25" customHeight="1">
      <c r="B1075" s="26"/>
      <c r="K1075"/>
      <c r="L1075"/>
      <c r="M1075"/>
      <c r="O1075" s="96"/>
      <c r="P1075" s="41"/>
    </row>
    <row r="1076" spans="2:16" ht="11.25" customHeight="1">
      <c r="B1076" s="26"/>
      <c r="K1076"/>
      <c r="L1076"/>
      <c r="M1076"/>
      <c r="O1076" s="96"/>
      <c r="P1076" s="41"/>
    </row>
    <row r="1077" spans="2:16" ht="11.25" customHeight="1">
      <c r="B1077" s="26"/>
      <c r="K1077"/>
      <c r="L1077"/>
      <c r="M1077"/>
      <c r="O1077" s="96"/>
      <c r="P1077" s="41"/>
    </row>
    <row r="1078" spans="2:16" ht="11.25" customHeight="1">
      <c r="B1078" s="26"/>
      <c r="K1078"/>
      <c r="L1078"/>
      <c r="M1078"/>
      <c r="O1078" s="96"/>
      <c r="P1078" s="41"/>
    </row>
    <row r="1079" spans="2:16" ht="11.25" customHeight="1">
      <c r="B1079" s="26"/>
      <c r="K1079"/>
      <c r="L1079"/>
      <c r="M1079"/>
      <c r="O1079" s="96"/>
      <c r="P1079" s="41"/>
    </row>
    <row r="1080" spans="2:16" ht="11.25" customHeight="1">
      <c r="B1080" s="26"/>
      <c r="K1080"/>
      <c r="L1080"/>
      <c r="M1080"/>
      <c r="O1080" s="96"/>
      <c r="P1080" s="41"/>
    </row>
    <row r="1081" spans="2:16" ht="11.25" customHeight="1">
      <c r="B1081" s="26"/>
      <c r="K1081"/>
      <c r="L1081"/>
      <c r="M1081"/>
      <c r="O1081" s="96"/>
      <c r="P1081" s="41"/>
    </row>
    <row r="1082" spans="2:16" ht="11.25" customHeight="1">
      <c r="B1082" s="26"/>
      <c r="K1082"/>
      <c r="L1082"/>
      <c r="M1082"/>
      <c r="O1082" s="96"/>
      <c r="P1082" s="41"/>
    </row>
    <row r="1083" spans="2:16" ht="11.25" customHeight="1">
      <c r="B1083" s="26"/>
      <c r="K1083"/>
      <c r="L1083"/>
      <c r="M1083"/>
      <c r="O1083" s="96"/>
      <c r="P1083" s="41"/>
    </row>
    <row r="1084" spans="2:16" ht="11.25" customHeight="1">
      <c r="B1084" s="26"/>
      <c r="K1084"/>
      <c r="L1084"/>
      <c r="M1084"/>
      <c r="O1084" s="96"/>
      <c r="P1084" s="41"/>
    </row>
    <row r="1085" spans="2:16" ht="11.25" customHeight="1">
      <c r="B1085" s="26"/>
      <c r="K1085"/>
      <c r="L1085"/>
      <c r="M1085"/>
      <c r="O1085" s="96"/>
      <c r="P1085" s="41"/>
    </row>
    <row r="1086" spans="2:16" ht="11.25" customHeight="1">
      <c r="B1086" s="26"/>
      <c r="K1086"/>
      <c r="L1086"/>
      <c r="M1086"/>
      <c r="O1086" s="96"/>
      <c r="P1086" s="41"/>
    </row>
    <row r="1087" spans="2:16" ht="11.25" customHeight="1">
      <c r="B1087" s="26"/>
      <c r="K1087"/>
      <c r="L1087"/>
      <c r="M1087"/>
      <c r="O1087" s="96"/>
      <c r="P1087" s="41"/>
    </row>
    <row r="1088" spans="2:16" ht="11.25" customHeight="1">
      <c r="B1088" s="26"/>
      <c r="K1088"/>
      <c r="L1088"/>
      <c r="M1088"/>
      <c r="O1088" s="96"/>
      <c r="P1088" s="41"/>
    </row>
    <row r="1089" spans="2:16" ht="11.25" customHeight="1">
      <c r="B1089" s="26"/>
      <c r="K1089"/>
      <c r="L1089"/>
      <c r="M1089"/>
      <c r="O1089" s="96"/>
      <c r="P1089" s="41"/>
    </row>
    <row r="1090" spans="2:16" ht="11.25" customHeight="1">
      <c r="B1090" s="26"/>
      <c r="K1090"/>
      <c r="L1090"/>
      <c r="M1090"/>
      <c r="O1090" s="96"/>
      <c r="P1090" s="41"/>
    </row>
    <row r="1091" spans="2:16" ht="11.25" customHeight="1">
      <c r="B1091" s="26"/>
      <c r="K1091"/>
      <c r="L1091"/>
      <c r="M1091"/>
      <c r="O1091" s="96"/>
      <c r="P1091" s="41"/>
    </row>
    <row r="1092" spans="2:16" ht="11.25" customHeight="1">
      <c r="B1092" s="26"/>
      <c r="K1092"/>
      <c r="L1092"/>
      <c r="M1092"/>
      <c r="O1092" s="96"/>
      <c r="P1092" s="41"/>
    </row>
    <row r="1093" spans="2:16" ht="11.25" customHeight="1">
      <c r="B1093" s="26"/>
      <c r="K1093"/>
      <c r="L1093"/>
      <c r="M1093"/>
      <c r="O1093" s="96"/>
      <c r="P1093" s="41"/>
    </row>
    <row r="1094" spans="2:16" ht="11.25" customHeight="1">
      <c r="B1094" s="26"/>
      <c r="K1094"/>
      <c r="L1094"/>
      <c r="M1094"/>
      <c r="O1094" s="96"/>
      <c r="P1094" s="41"/>
    </row>
    <row r="1095" spans="2:16" ht="11.25" customHeight="1">
      <c r="B1095" s="26"/>
      <c r="K1095"/>
      <c r="L1095"/>
      <c r="M1095"/>
      <c r="O1095" s="96"/>
      <c r="P1095" s="41"/>
    </row>
    <row r="1096" spans="2:16" ht="11.25" customHeight="1">
      <c r="B1096" s="26"/>
      <c r="K1096"/>
      <c r="L1096"/>
      <c r="M1096"/>
      <c r="O1096" s="96"/>
      <c r="P1096" s="41"/>
    </row>
    <row r="1097" spans="2:16" ht="11.25" customHeight="1">
      <c r="B1097" s="26"/>
      <c r="K1097"/>
      <c r="L1097"/>
      <c r="M1097"/>
      <c r="O1097" s="96"/>
      <c r="P1097" s="41"/>
    </row>
    <row r="1098" spans="2:16" ht="11.25" customHeight="1">
      <c r="B1098" s="26"/>
      <c r="K1098"/>
      <c r="L1098"/>
      <c r="M1098"/>
      <c r="O1098" s="96"/>
      <c r="P1098" s="41"/>
    </row>
    <row r="1099" spans="2:16" ht="11.25" customHeight="1">
      <c r="B1099" s="26"/>
      <c r="K1099"/>
      <c r="L1099"/>
      <c r="M1099"/>
      <c r="O1099" s="96"/>
      <c r="P1099" s="41"/>
    </row>
    <row r="1100" spans="2:16" ht="11.25" customHeight="1">
      <c r="B1100" s="26"/>
      <c r="K1100"/>
      <c r="L1100"/>
      <c r="M1100"/>
      <c r="O1100" s="96"/>
      <c r="P1100" s="41"/>
    </row>
    <row r="1101" spans="2:16" ht="11.25" customHeight="1">
      <c r="B1101" s="26"/>
      <c r="K1101"/>
      <c r="L1101"/>
      <c r="M1101"/>
      <c r="O1101" s="96"/>
      <c r="P1101" s="41"/>
    </row>
    <row r="1102" spans="2:16" ht="11.25" customHeight="1">
      <c r="B1102" s="26"/>
      <c r="K1102"/>
      <c r="L1102"/>
      <c r="M1102"/>
      <c r="O1102" s="96"/>
      <c r="P1102" s="41"/>
    </row>
    <row r="1103" spans="2:16" ht="11.25" customHeight="1">
      <c r="B1103" s="26"/>
      <c r="K1103"/>
      <c r="L1103"/>
      <c r="M1103"/>
      <c r="O1103" s="96"/>
      <c r="P1103" s="41"/>
    </row>
    <row r="1104" spans="2:16" ht="11.25" customHeight="1">
      <c r="B1104" s="26"/>
      <c r="K1104"/>
      <c r="L1104"/>
      <c r="M1104"/>
      <c r="O1104" s="96"/>
      <c r="P1104" s="41"/>
    </row>
    <row r="1105" spans="2:16" ht="11.25" customHeight="1">
      <c r="B1105" s="26"/>
      <c r="K1105"/>
      <c r="L1105"/>
      <c r="M1105"/>
      <c r="O1105" s="96"/>
      <c r="P1105" s="41"/>
    </row>
    <row r="1106" spans="2:16" ht="11.25" customHeight="1">
      <c r="B1106" s="26"/>
      <c r="K1106"/>
      <c r="L1106"/>
      <c r="M1106"/>
      <c r="O1106" s="96"/>
      <c r="P1106" s="41"/>
    </row>
    <row r="1107" spans="2:16" ht="11.25" customHeight="1">
      <c r="B1107" s="26"/>
      <c r="K1107"/>
      <c r="L1107"/>
      <c r="M1107"/>
      <c r="O1107" s="96"/>
      <c r="P1107" s="41"/>
    </row>
    <row r="1108" spans="2:16" ht="11.25" customHeight="1">
      <c r="B1108" s="26"/>
      <c r="K1108"/>
      <c r="L1108"/>
      <c r="M1108"/>
      <c r="O1108" s="96"/>
      <c r="P1108" s="41"/>
    </row>
    <row r="1109" spans="2:16" ht="11.25" customHeight="1">
      <c r="B1109" s="26"/>
      <c r="K1109"/>
      <c r="L1109"/>
      <c r="M1109"/>
      <c r="O1109" s="96"/>
      <c r="P1109" s="41"/>
    </row>
    <row r="1110" spans="2:16" ht="11.25" customHeight="1">
      <c r="B1110" s="26"/>
      <c r="K1110"/>
      <c r="L1110"/>
      <c r="M1110"/>
      <c r="O1110" s="96"/>
      <c r="P1110" s="41"/>
    </row>
    <row r="1111" spans="2:16" ht="11.25" customHeight="1">
      <c r="B1111" s="26"/>
      <c r="K1111"/>
      <c r="L1111"/>
      <c r="M1111"/>
      <c r="O1111" s="96"/>
      <c r="P1111" s="41"/>
    </row>
    <row r="1112" spans="2:16" ht="11.25" customHeight="1">
      <c r="B1112" s="26"/>
      <c r="K1112"/>
      <c r="L1112"/>
      <c r="M1112"/>
      <c r="O1112" s="96"/>
      <c r="P1112" s="41"/>
    </row>
    <row r="1113" spans="2:16" ht="11.25" customHeight="1">
      <c r="B1113" s="26"/>
      <c r="K1113"/>
      <c r="L1113"/>
      <c r="M1113"/>
      <c r="O1113" s="96"/>
      <c r="P1113" s="41"/>
    </row>
    <row r="1114" spans="2:16" ht="11.25" customHeight="1">
      <c r="B1114" s="26"/>
      <c r="K1114"/>
      <c r="L1114"/>
      <c r="M1114"/>
      <c r="O1114" s="96"/>
      <c r="P1114" s="41"/>
    </row>
    <row r="1115" spans="2:16" ht="11.25" customHeight="1">
      <c r="B1115" s="26"/>
      <c r="K1115"/>
      <c r="L1115"/>
      <c r="M1115"/>
      <c r="O1115" s="96"/>
      <c r="P1115" s="41"/>
    </row>
    <row r="1116" spans="2:16" ht="11.25" customHeight="1">
      <c r="B1116" s="26"/>
      <c r="K1116"/>
      <c r="L1116"/>
      <c r="M1116"/>
      <c r="O1116" s="96"/>
      <c r="P1116" s="41"/>
    </row>
    <row r="1117" spans="2:16" ht="11.25" customHeight="1">
      <c r="B1117" s="26"/>
      <c r="K1117"/>
      <c r="L1117"/>
      <c r="M1117"/>
      <c r="O1117" s="96"/>
      <c r="P1117" s="41"/>
    </row>
    <row r="1118" spans="2:16" ht="11.25" customHeight="1">
      <c r="B1118" s="26"/>
      <c r="K1118"/>
      <c r="L1118"/>
      <c r="M1118"/>
      <c r="O1118" s="96"/>
      <c r="P1118" s="41"/>
    </row>
    <row r="1119" spans="2:16" ht="11.25" customHeight="1">
      <c r="B1119" s="26"/>
      <c r="K1119"/>
      <c r="L1119"/>
      <c r="M1119"/>
      <c r="O1119" s="96"/>
      <c r="P1119" s="41"/>
    </row>
    <row r="1120" spans="2:16" ht="11.25" customHeight="1">
      <c r="B1120" s="26"/>
      <c r="K1120"/>
      <c r="L1120"/>
      <c r="M1120"/>
      <c r="O1120" s="96"/>
      <c r="P1120" s="41"/>
    </row>
    <row r="1121" spans="2:16" ht="11.25" customHeight="1">
      <c r="B1121" s="26"/>
      <c r="K1121"/>
      <c r="L1121"/>
      <c r="M1121"/>
      <c r="O1121" s="96"/>
      <c r="P1121" s="41"/>
    </row>
    <row r="1122" spans="2:16" ht="11.25" customHeight="1">
      <c r="B1122" s="26"/>
      <c r="K1122"/>
      <c r="L1122"/>
      <c r="M1122"/>
      <c r="O1122" s="96"/>
      <c r="P1122" s="41"/>
    </row>
    <row r="1123" spans="2:16" ht="11.25" customHeight="1">
      <c r="B1123" s="26"/>
      <c r="K1123"/>
      <c r="L1123"/>
      <c r="M1123"/>
      <c r="O1123" s="96"/>
      <c r="P1123" s="41"/>
    </row>
    <row r="1124" spans="2:16" ht="11.25" customHeight="1">
      <c r="B1124" s="26"/>
      <c r="K1124"/>
      <c r="L1124"/>
      <c r="M1124"/>
      <c r="O1124" s="96"/>
      <c r="P1124" s="41"/>
    </row>
    <row r="1125" spans="2:16" ht="11.25" customHeight="1">
      <c r="B1125" s="26"/>
      <c r="K1125"/>
      <c r="L1125"/>
      <c r="M1125"/>
      <c r="O1125" s="96"/>
      <c r="P1125" s="41"/>
    </row>
    <row r="1126" spans="2:16" ht="11.25" customHeight="1">
      <c r="B1126" s="26"/>
      <c r="K1126"/>
      <c r="L1126"/>
      <c r="M1126"/>
      <c r="O1126" s="96"/>
      <c r="P1126" s="41"/>
    </row>
    <row r="1127" spans="2:16" ht="11.25" customHeight="1">
      <c r="B1127" s="26"/>
      <c r="K1127"/>
      <c r="L1127"/>
      <c r="M1127"/>
      <c r="O1127" s="96"/>
      <c r="P1127" s="41"/>
    </row>
    <row r="1128" spans="2:16" ht="11.25" customHeight="1">
      <c r="B1128" s="26"/>
      <c r="K1128"/>
      <c r="L1128"/>
      <c r="M1128"/>
      <c r="O1128" s="96"/>
      <c r="P1128" s="41"/>
    </row>
    <row r="1129" spans="2:16" ht="11.25" customHeight="1">
      <c r="B1129" s="26"/>
      <c r="K1129"/>
      <c r="L1129"/>
      <c r="M1129"/>
      <c r="O1129" s="96"/>
      <c r="P1129" s="41"/>
    </row>
    <row r="1130" spans="2:16" ht="11.25" customHeight="1">
      <c r="B1130" s="26"/>
      <c r="K1130"/>
      <c r="L1130"/>
      <c r="M1130"/>
      <c r="O1130" s="96"/>
      <c r="P1130" s="41"/>
    </row>
    <row r="1131" spans="2:16" ht="11.25" customHeight="1">
      <c r="B1131" s="26"/>
      <c r="K1131"/>
      <c r="L1131"/>
      <c r="M1131"/>
      <c r="O1131" s="96"/>
      <c r="P1131" s="41"/>
    </row>
    <row r="1132" spans="2:16" ht="11.25" customHeight="1">
      <c r="B1132" s="26"/>
      <c r="K1132"/>
      <c r="L1132"/>
      <c r="M1132"/>
      <c r="O1132" s="96"/>
      <c r="P1132" s="41"/>
    </row>
    <row r="1133" spans="2:16" ht="11.25" customHeight="1">
      <c r="B1133" s="26"/>
      <c r="K1133"/>
      <c r="L1133"/>
      <c r="M1133"/>
      <c r="O1133" s="96"/>
      <c r="P1133" s="41"/>
    </row>
    <row r="1134" spans="2:16" ht="11.25" customHeight="1">
      <c r="B1134" s="26"/>
      <c r="K1134"/>
      <c r="L1134"/>
      <c r="M1134"/>
      <c r="O1134" s="96"/>
      <c r="P1134" s="41"/>
    </row>
    <row r="1135" spans="2:16" ht="11.25" customHeight="1">
      <c r="B1135" s="26"/>
      <c r="K1135"/>
      <c r="L1135"/>
      <c r="M1135"/>
      <c r="O1135" s="96"/>
      <c r="P1135" s="41"/>
    </row>
    <row r="1136" spans="2:16" ht="11.25" customHeight="1">
      <c r="B1136" s="26"/>
      <c r="K1136"/>
      <c r="L1136"/>
      <c r="M1136"/>
      <c r="O1136" s="96"/>
      <c r="P1136" s="41"/>
    </row>
    <row r="1137" spans="2:16" ht="11.25" customHeight="1">
      <c r="B1137" s="26"/>
      <c r="K1137"/>
      <c r="L1137"/>
      <c r="M1137"/>
      <c r="O1137" s="96"/>
      <c r="P1137" s="41"/>
    </row>
    <row r="1138" spans="2:16" ht="11.25" customHeight="1">
      <c r="B1138" s="26"/>
      <c r="K1138"/>
      <c r="L1138"/>
      <c r="M1138"/>
      <c r="O1138" s="96"/>
      <c r="P1138" s="41"/>
    </row>
    <row r="1139" spans="2:16" ht="11.25" customHeight="1">
      <c r="B1139" s="26"/>
      <c r="K1139"/>
      <c r="L1139"/>
      <c r="M1139"/>
      <c r="O1139" s="96"/>
      <c r="P1139" s="41"/>
    </row>
    <row r="1140" spans="2:16" ht="11.25" customHeight="1">
      <c r="B1140" s="26"/>
      <c r="K1140"/>
      <c r="L1140"/>
      <c r="M1140"/>
      <c r="O1140" s="96"/>
      <c r="P1140" s="41"/>
    </row>
    <row r="1141" spans="2:16" ht="11.25" customHeight="1">
      <c r="B1141" s="26"/>
      <c r="K1141"/>
      <c r="L1141"/>
      <c r="M1141"/>
      <c r="O1141" s="96"/>
      <c r="P1141" s="41"/>
    </row>
    <row r="1142" spans="2:16" ht="11.25" customHeight="1">
      <c r="B1142" s="26"/>
      <c r="K1142"/>
      <c r="L1142"/>
      <c r="M1142"/>
      <c r="O1142" s="96"/>
      <c r="P1142" s="41"/>
    </row>
    <row r="1143" spans="2:16" ht="11.25" customHeight="1">
      <c r="B1143" s="26"/>
      <c r="K1143"/>
      <c r="L1143"/>
      <c r="M1143"/>
      <c r="O1143" s="96"/>
      <c r="P1143" s="41"/>
    </row>
    <row r="1144" spans="2:16" ht="11.25" customHeight="1">
      <c r="B1144" s="26"/>
      <c r="K1144"/>
      <c r="L1144"/>
      <c r="M1144"/>
      <c r="O1144" s="96"/>
      <c r="P1144" s="41"/>
    </row>
    <row r="1145" spans="2:16" ht="11.25" customHeight="1">
      <c r="B1145" s="26"/>
      <c r="K1145"/>
      <c r="L1145"/>
      <c r="M1145"/>
      <c r="O1145" s="96"/>
      <c r="P1145" s="41"/>
    </row>
    <row r="1146" spans="2:16" ht="11.25" customHeight="1">
      <c r="B1146" s="26"/>
      <c r="K1146"/>
      <c r="L1146"/>
      <c r="M1146"/>
      <c r="O1146" s="96"/>
      <c r="P1146" s="41"/>
    </row>
    <row r="1147" spans="2:16" ht="11.25" customHeight="1">
      <c r="B1147" s="26"/>
      <c r="K1147"/>
      <c r="L1147"/>
      <c r="M1147"/>
      <c r="O1147" s="96"/>
      <c r="P1147" s="41"/>
    </row>
    <row r="1148" spans="2:16" ht="11.25" customHeight="1">
      <c r="B1148" s="26"/>
      <c r="K1148"/>
      <c r="L1148"/>
      <c r="M1148"/>
      <c r="O1148" s="96"/>
      <c r="P1148" s="41"/>
    </row>
    <row r="1149" spans="2:16" ht="11.25" customHeight="1">
      <c r="B1149" s="26"/>
      <c r="K1149"/>
      <c r="L1149"/>
      <c r="M1149"/>
      <c r="O1149" s="96"/>
      <c r="P1149" s="41"/>
    </row>
    <row r="1150" spans="2:16" ht="11.25" customHeight="1">
      <c r="B1150" s="26"/>
      <c r="K1150"/>
      <c r="L1150"/>
      <c r="M1150"/>
      <c r="O1150" s="96"/>
      <c r="P1150" s="41"/>
    </row>
    <row r="1151" spans="2:16" ht="11.25" customHeight="1">
      <c r="B1151" s="26"/>
      <c r="K1151"/>
      <c r="L1151"/>
      <c r="M1151"/>
      <c r="O1151" s="96"/>
      <c r="P1151" s="41"/>
    </row>
    <row r="1152" spans="2:16" ht="11.25" customHeight="1">
      <c r="B1152" s="26"/>
      <c r="K1152"/>
      <c r="L1152"/>
      <c r="M1152"/>
      <c r="O1152" s="96"/>
      <c r="P1152" s="41"/>
    </row>
    <row r="1153" spans="2:16" ht="11.25" customHeight="1">
      <c r="B1153" s="26"/>
      <c r="K1153"/>
      <c r="L1153"/>
      <c r="M1153"/>
      <c r="O1153" s="96"/>
      <c r="P1153" s="41"/>
    </row>
    <row r="1154" spans="2:16" ht="11.25" customHeight="1">
      <c r="B1154" s="26"/>
      <c r="K1154"/>
      <c r="L1154"/>
      <c r="M1154"/>
      <c r="O1154" s="96"/>
      <c r="P1154" s="41"/>
    </row>
    <row r="1155" spans="2:16" ht="11.25" customHeight="1">
      <c r="B1155" s="26"/>
      <c r="K1155"/>
      <c r="L1155"/>
      <c r="M1155"/>
      <c r="O1155" s="96"/>
      <c r="P1155" s="41"/>
    </row>
    <row r="1156" spans="2:16" ht="11.25" customHeight="1">
      <c r="B1156" s="26"/>
      <c r="K1156"/>
      <c r="L1156"/>
      <c r="M1156"/>
      <c r="O1156" s="96"/>
      <c r="P1156" s="41"/>
    </row>
    <row r="1157" spans="2:16" ht="11.25" customHeight="1">
      <c r="B1157" s="26"/>
      <c r="K1157"/>
      <c r="L1157"/>
      <c r="M1157"/>
      <c r="O1157" s="96"/>
      <c r="P1157" s="41"/>
    </row>
    <row r="1158" spans="2:16" ht="11.25" customHeight="1">
      <c r="B1158" s="26"/>
      <c r="K1158"/>
      <c r="L1158"/>
      <c r="M1158"/>
      <c r="O1158" s="96"/>
      <c r="P1158" s="41"/>
    </row>
    <row r="1159" spans="2:16" ht="11.25" customHeight="1">
      <c r="B1159" s="26"/>
      <c r="K1159"/>
      <c r="L1159"/>
      <c r="M1159"/>
      <c r="O1159" s="96"/>
      <c r="P1159" s="41"/>
    </row>
    <row r="1160" spans="2:16" ht="11.25" customHeight="1">
      <c r="B1160" s="26"/>
      <c r="K1160"/>
      <c r="L1160"/>
      <c r="M1160"/>
      <c r="O1160" s="96"/>
      <c r="P1160" s="41"/>
    </row>
    <row r="1161" spans="2:16" ht="11.25" customHeight="1">
      <c r="B1161" s="26"/>
      <c r="K1161"/>
      <c r="L1161"/>
      <c r="M1161"/>
      <c r="O1161" s="96"/>
      <c r="P1161" s="41"/>
    </row>
    <row r="1162" spans="2:16" ht="11.25" customHeight="1">
      <c r="B1162" s="26"/>
      <c r="K1162"/>
      <c r="L1162"/>
      <c r="M1162"/>
      <c r="O1162" s="96"/>
      <c r="P1162" s="41"/>
    </row>
    <row r="1163" spans="2:16" ht="11.25" customHeight="1">
      <c r="B1163" s="26"/>
      <c r="K1163"/>
      <c r="L1163"/>
      <c r="M1163"/>
      <c r="O1163" s="96"/>
      <c r="P1163" s="41"/>
    </row>
    <row r="1164" spans="2:16" ht="11.25" customHeight="1">
      <c r="B1164" s="26"/>
      <c r="K1164"/>
      <c r="L1164"/>
      <c r="M1164"/>
      <c r="O1164" s="96"/>
      <c r="P1164" s="41"/>
    </row>
    <row r="1165" spans="2:16" ht="11.25" customHeight="1">
      <c r="B1165" s="26"/>
      <c r="K1165"/>
      <c r="L1165"/>
      <c r="M1165"/>
      <c r="O1165" s="96"/>
      <c r="P1165" s="41"/>
    </row>
    <row r="1166" spans="2:16" ht="11.25" customHeight="1">
      <c r="B1166" s="26"/>
      <c r="K1166"/>
      <c r="L1166"/>
      <c r="M1166"/>
      <c r="O1166" s="96"/>
      <c r="P1166" s="41"/>
    </row>
    <row r="1167" spans="2:16" ht="11.25" customHeight="1">
      <c r="B1167" s="26"/>
      <c r="K1167"/>
      <c r="L1167"/>
      <c r="M1167"/>
      <c r="O1167" s="96"/>
      <c r="P1167" s="41"/>
    </row>
    <row r="1168" spans="2:16" ht="11.25" customHeight="1">
      <c r="B1168" s="26"/>
      <c r="K1168"/>
      <c r="L1168"/>
      <c r="M1168"/>
      <c r="O1168" s="96"/>
      <c r="P1168" s="41"/>
    </row>
    <row r="1169" spans="2:16" ht="11.25" customHeight="1">
      <c r="B1169" s="26"/>
      <c r="K1169"/>
      <c r="L1169"/>
      <c r="M1169"/>
      <c r="O1169" s="96"/>
      <c r="P1169" s="41"/>
    </row>
    <row r="1170" spans="2:16" ht="11.25" customHeight="1">
      <c r="B1170" s="26"/>
      <c r="K1170"/>
      <c r="L1170"/>
      <c r="M1170"/>
      <c r="O1170" s="96"/>
      <c r="P1170" s="41"/>
    </row>
    <row r="1171" spans="2:16" ht="11.25" customHeight="1">
      <c r="B1171" s="26"/>
      <c r="K1171"/>
      <c r="L1171"/>
      <c r="M1171"/>
      <c r="O1171" s="96"/>
      <c r="P1171" s="41"/>
    </row>
    <row r="1172" spans="2:16" ht="11.25" customHeight="1">
      <c r="B1172" s="26"/>
      <c r="K1172"/>
      <c r="L1172"/>
      <c r="M1172"/>
      <c r="O1172" s="96"/>
      <c r="P1172" s="41"/>
    </row>
    <row r="1173" spans="2:16" ht="11.25" customHeight="1">
      <c r="B1173" s="26"/>
      <c r="K1173"/>
      <c r="L1173"/>
      <c r="M1173"/>
      <c r="O1173" s="96"/>
      <c r="P1173" s="41"/>
    </row>
    <row r="1174" spans="2:16" ht="11.25" customHeight="1">
      <c r="B1174" s="26"/>
      <c r="K1174"/>
      <c r="L1174"/>
      <c r="M1174"/>
      <c r="O1174" s="96"/>
      <c r="P1174" s="41"/>
    </row>
    <row r="1175" spans="2:16" ht="11.25" customHeight="1">
      <c r="B1175" s="26"/>
      <c r="K1175"/>
      <c r="L1175"/>
      <c r="M1175"/>
      <c r="O1175" s="96"/>
      <c r="P1175" s="41"/>
    </row>
    <row r="1176" spans="2:16" ht="11.25" customHeight="1">
      <c r="B1176" s="26"/>
      <c r="K1176"/>
      <c r="L1176"/>
      <c r="M1176"/>
      <c r="O1176" s="96"/>
      <c r="P1176" s="41"/>
    </row>
    <row r="1177" spans="2:16" ht="11.25" customHeight="1">
      <c r="B1177" s="26"/>
      <c r="K1177"/>
      <c r="L1177"/>
      <c r="M1177"/>
      <c r="O1177" s="96"/>
      <c r="P1177" s="41"/>
    </row>
    <row r="1178" spans="2:16" ht="11.25" customHeight="1">
      <c r="B1178" s="26"/>
      <c r="K1178"/>
      <c r="L1178"/>
      <c r="M1178"/>
      <c r="O1178" s="96"/>
      <c r="P1178" s="41"/>
    </row>
    <row r="1179" spans="2:16" ht="11.25" customHeight="1">
      <c r="B1179" s="26"/>
      <c r="K1179"/>
      <c r="L1179"/>
      <c r="M1179"/>
      <c r="O1179" s="96"/>
      <c r="P1179" s="41"/>
    </row>
    <row r="1180" spans="2:16" ht="11.25" customHeight="1">
      <c r="B1180" s="26"/>
      <c r="K1180"/>
      <c r="L1180"/>
      <c r="M1180"/>
      <c r="O1180" s="96"/>
      <c r="P1180" s="41"/>
    </row>
    <row r="1181" spans="2:16" ht="11.25" customHeight="1">
      <c r="B1181" s="26"/>
      <c r="K1181"/>
      <c r="L1181"/>
      <c r="M1181"/>
      <c r="O1181" s="96"/>
      <c r="P1181" s="41"/>
    </row>
    <row r="1182" spans="2:16" ht="11.25" customHeight="1">
      <c r="B1182" s="26"/>
      <c r="K1182"/>
      <c r="L1182"/>
      <c r="M1182"/>
      <c r="O1182" s="96"/>
      <c r="P1182" s="41"/>
    </row>
    <row r="1183" spans="2:16" ht="11.25" customHeight="1">
      <c r="B1183" s="26"/>
      <c r="K1183"/>
      <c r="L1183"/>
      <c r="M1183"/>
      <c r="O1183" s="96"/>
      <c r="P1183" s="41"/>
    </row>
    <row r="1184" spans="2:16" ht="11.25" customHeight="1">
      <c r="B1184" s="26"/>
      <c r="K1184"/>
      <c r="L1184"/>
      <c r="M1184"/>
      <c r="O1184" s="96"/>
      <c r="P1184" s="41"/>
    </row>
    <row r="1185" spans="2:16" ht="11.25" customHeight="1">
      <c r="B1185" s="26"/>
      <c r="K1185"/>
      <c r="L1185"/>
      <c r="M1185"/>
      <c r="O1185" s="96"/>
      <c r="P1185" s="41"/>
    </row>
    <row r="1186" spans="2:16" ht="11.25" customHeight="1">
      <c r="B1186" s="26"/>
      <c r="K1186"/>
      <c r="L1186"/>
      <c r="M1186"/>
      <c r="O1186" s="96"/>
      <c r="P1186" s="41"/>
    </row>
    <row r="1187" spans="2:16" ht="11.25" customHeight="1">
      <c r="B1187" s="26"/>
      <c r="K1187"/>
      <c r="L1187"/>
      <c r="M1187"/>
      <c r="O1187" s="96"/>
      <c r="P1187" s="41"/>
    </row>
    <row r="1188" spans="2:16" ht="11.25" customHeight="1">
      <c r="B1188" s="26"/>
      <c r="K1188"/>
      <c r="L1188"/>
      <c r="M1188"/>
      <c r="O1188" s="96"/>
      <c r="P1188" s="41"/>
    </row>
    <row r="1189" spans="2:16" ht="11.25" customHeight="1">
      <c r="B1189" s="26"/>
      <c r="K1189"/>
      <c r="L1189"/>
      <c r="M1189"/>
      <c r="O1189" s="96"/>
      <c r="P1189" s="41"/>
    </row>
    <row r="1190" spans="2:16" ht="11.25" customHeight="1">
      <c r="B1190" s="26"/>
      <c r="K1190"/>
      <c r="L1190"/>
      <c r="M1190"/>
      <c r="O1190" s="96"/>
      <c r="P1190" s="41"/>
    </row>
    <row r="1191" spans="2:16" ht="11.25" customHeight="1">
      <c r="B1191" s="26"/>
      <c r="K1191"/>
      <c r="L1191"/>
      <c r="M1191"/>
      <c r="O1191" s="96"/>
      <c r="P1191" s="41"/>
    </row>
    <row r="1192" spans="2:16" ht="11.25" customHeight="1">
      <c r="B1192" s="26"/>
      <c r="K1192"/>
      <c r="L1192"/>
      <c r="M1192"/>
      <c r="O1192" s="96"/>
      <c r="P1192" s="41"/>
    </row>
    <row r="1193" spans="2:16" ht="11.25" customHeight="1">
      <c r="B1193" s="26"/>
      <c r="K1193"/>
      <c r="L1193"/>
      <c r="M1193"/>
      <c r="O1193" s="96"/>
      <c r="P1193" s="41"/>
    </row>
    <row r="1194" spans="2:16" ht="11.25" customHeight="1">
      <c r="B1194" s="26"/>
      <c r="K1194"/>
      <c r="L1194"/>
      <c r="M1194"/>
      <c r="O1194" s="96"/>
      <c r="P1194" s="41"/>
    </row>
    <row r="1195" spans="2:16" ht="11.25" customHeight="1">
      <c r="B1195" s="26"/>
      <c r="K1195"/>
      <c r="L1195"/>
      <c r="M1195"/>
      <c r="O1195" s="96"/>
      <c r="P1195" s="41"/>
    </row>
    <row r="1196" spans="2:16" ht="11.25" customHeight="1">
      <c r="B1196" s="26"/>
      <c r="K1196"/>
      <c r="L1196"/>
      <c r="M1196"/>
      <c r="O1196" s="96"/>
      <c r="P1196" s="41"/>
    </row>
    <row r="1197" spans="2:16" ht="11.25" customHeight="1">
      <c r="B1197" s="26"/>
      <c r="K1197"/>
      <c r="L1197"/>
      <c r="M1197"/>
      <c r="O1197" s="96"/>
      <c r="P1197" s="41"/>
    </row>
    <row r="1198" spans="2:16" ht="11.25" customHeight="1">
      <c r="B1198" s="26"/>
      <c r="K1198"/>
      <c r="L1198"/>
      <c r="M1198"/>
      <c r="O1198" s="96"/>
      <c r="P1198" s="41"/>
    </row>
    <row r="1199" spans="2:16" ht="11.25" customHeight="1">
      <c r="B1199" s="26"/>
      <c r="K1199"/>
      <c r="L1199"/>
      <c r="M1199"/>
      <c r="O1199" s="96"/>
      <c r="P1199" s="41"/>
    </row>
    <row r="1200" spans="2:16" ht="11.25" customHeight="1">
      <c r="B1200" s="26"/>
      <c r="K1200"/>
      <c r="L1200"/>
      <c r="M1200"/>
      <c r="O1200" s="96"/>
      <c r="P1200" s="41"/>
    </row>
    <row r="1201" spans="2:16" ht="11.25" customHeight="1">
      <c r="B1201" s="26"/>
      <c r="K1201"/>
      <c r="L1201"/>
      <c r="M1201"/>
      <c r="O1201" s="96"/>
      <c r="P1201" s="41"/>
    </row>
    <row r="1202" spans="2:16" ht="11.25" customHeight="1">
      <c r="B1202" s="26"/>
      <c r="K1202"/>
      <c r="L1202"/>
      <c r="M1202"/>
      <c r="O1202" s="96"/>
      <c r="P1202" s="41"/>
    </row>
    <row r="1203" spans="2:16" ht="11.25" customHeight="1">
      <c r="B1203" s="26"/>
      <c r="K1203"/>
      <c r="L1203"/>
      <c r="M1203"/>
      <c r="O1203" s="96"/>
      <c r="P1203" s="41"/>
    </row>
    <row r="1204" spans="2:16" ht="11.25" customHeight="1">
      <c r="B1204" s="26"/>
      <c r="K1204"/>
      <c r="L1204"/>
      <c r="M1204"/>
      <c r="O1204" s="96"/>
      <c r="P1204" s="41"/>
    </row>
    <row r="1205" spans="2:16" ht="11.25" customHeight="1">
      <c r="B1205" s="26"/>
      <c r="K1205"/>
      <c r="L1205"/>
      <c r="M1205"/>
      <c r="O1205" s="96"/>
      <c r="P1205" s="41"/>
    </row>
    <row r="1206" spans="2:16" ht="11.25" customHeight="1">
      <c r="B1206" s="26"/>
      <c r="K1206"/>
      <c r="L1206"/>
      <c r="M1206"/>
      <c r="O1206" s="96"/>
      <c r="P1206" s="41"/>
    </row>
    <row r="1207" spans="2:16" ht="11.25" customHeight="1">
      <c r="B1207" s="26"/>
      <c r="K1207"/>
      <c r="L1207"/>
      <c r="M1207"/>
      <c r="O1207" s="96"/>
      <c r="P1207" s="41"/>
    </row>
    <row r="1208" spans="2:16" ht="11.25" customHeight="1">
      <c r="B1208" s="26"/>
      <c r="K1208"/>
      <c r="L1208"/>
      <c r="M1208"/>
      <c r="O1208" s="96"/>
      <c r="P1208" s="41"/>
    </row>
    <row r="1209" spans="2:16" ht="11.25" customHeight="1">
      <c r="B1209" s="26"/>
      <c r="K1209"/>
      <c r="L1209"/>
      <c r="M1209"/>
      <c r="O1209" s="96"/>
      <c r="P1209" s="41"/>
    </row>
    <row r="1210" spans="2:16" ht="11.25" customHeight="1">
      <c r="B1210" s="26"/>
      <c r="K1210"/>
      <c r="L1210"/>
      <c r="M1210"/>
      <c r="O1210" s="96"/>
      <c r="P1210" s="41"/>
    </row>
    <row r="1211" spans="2:16" ht="11.25" customHeight="1">
      <c r="B1211" s="26"/>
      <c r="K1211"/>
      <c r="L1211"/>
      <c r="M1211"/>
      <c r="O1211" s="96"/>
      <c r="P1211" s="41"/>
    </row>
    <row r="1212" spans="2:16" ht="11.25" customHeight="1">
      <c r="B1212" s="26"/>
      <c r="K1212"/>
      <c r="L1212"/>
      <c r="M1212"/>
      <c r="O1212" s="96"/>
      <c r="P1212" s="41"/>
    </row>
    <row r="1213" spans="2:16" ht="11.25" customHeight="1">
      <c r="B1213" s="26"/>
      <c r="K1213"/>
      <c r="L1213"/>
      <c r="M1213"/>
      <c r="O1213" s="96"/>
      <c r="P1213" s="41"/>
    </row>
    <row r="1214" spans="2:16" ht="11.25" customHeight="1">
      <c r="B1214" s="26"/>
      <c r="K1214"/>
      <c r="L1214"/>
      <c r="M1214"/>
      <c r="O1214" s="96"/>
      <c r="P1214" s="41"/>
    </row>
    <row r="1215" spans="2:16" ht="11.25" customHeight="1">
      <c r="B1215" s="26"/>
      <c r="K1215"/>
      <c r="L1215"/>
      <c r="M1215"/>
      <c r="O1215" s="96"/>
      <c r="P1215" s="41"/>
    </row>
    <row r="1216" spans="2:16" ht="11.25" customHeight="1">
      <c r="B1216" s="26"/>
      <c r="K1216"/>
      <c r="L1216"/>
      <c r="M1216"/>
      <c r="O1216" s="96"/>
      <c r="P1216" s="41"/>
    </row>
    <row r="1217" spans="2:16" ht="11.25" customHeight="1">
      <c r="B1217" s="26"/>
      <c r="K1217"/>
      <c r="L1217"/>
      <c r="M1217"/>
      <c r="O1217" s="96"/>
      <c r="P1217" s="41"/>
    </row>
    <row r="1218" spans="2:16" ht="11.25" customHeight="1">
      <c r="B1218" s="26"/>
      <c r="K1218"/>
      <c r="L1218"/>
      <c r="M1218"/>
      <c r="O1218" s="96"/>
      <c r="P1218" s="41"/>
    </row>
    <row r="1219" spans="2:16" ht="11.25" customHeight="1">
      <c r="B1219" s="26"/>
      <c r="K1219"/>
      <c r="L1219"/>
      <c r="M1219"/>
      <c r="O1219" s="96"/>
      <c r="P1219" s="41"/>
    </row>
    <row r="1220" spans="2:16" ht="11.25" customHeight="1">
      <c r="B1220" s="26"/>
      <c r="K1220"/>
      <c r="L1220"/>
      <c r="M1220"/>
      <c r="O1220" s="96"/>
      <c r="P1220" s="41"/>
    </row>
    <row r="1221" spans="2:16" ht="11.25" customHeight="1">
      <c r="B1221" s="26"/>
      <c r="K1221"/>
      <c r="L1221"/>
      <c r="M1221"/>
      <c r="O1221" s="96"/>
      <c r="P1221" s="41"/>
    </row>
    <row r="1222" spans="2:16" ht="11.25" customHeight="1">
      <c r="B1222" s="26"/>
      <c r="K1222"/>
      <c r="L1222"/>
      <c r="M1222"/>
      <c r="O1222" s="96"/>
      <c r="P1222" s="41"/>
    </row>
    <row r="1223" spans="2:16" ht="11.25" customHeight="1">
      <c r="B1223" s="26"/>
      <c r="K1223"/>
      <c r="L1223"/>
      <c r="M1223"/>
      <c r="O1223" s="96"/>
      <c r="P1223" s="41"/>
    </row>
    <row r="1224" spans="2:16" ht="11.25" customHeight="1">
      <c r="B1224" s="26"/>
      <c r="K1224"/>
      <c r="L1224"/>
      <c r="M1224"/>
      <c r="O1224" s="96"/>
      <c r="P1224" s="41"/>
    </row>
    <row r="1225" spans="2:16" ht="11.25" customHeight="1">
      <c r="B1225" s="26"/>
      <c r="K1225"/>
      <c r="L1225"/>
      <c r="M1225"/>
      <c r="O1225" s="96"/>
      <c r="P1225" s="41"/>
    </row>
    <row r="1226" spans="2:16" ht="11.25" customHeight="1">
      <c r="B1226" s="26"/>
      <c r="K1226"/>
      <c r="L1226"/>
      <c r="M1226"/>
      <c r="O1226" s="96"/>
      <c r="P1226" s="41"/>
    </row>
    <row r="1227" spans="2:16" ht="11.25" customHeight="1">
      <c r="B1227" s="26"/>
      <c r="K1227"/>
      <c r="L1227"/>
      <c r="M1227"/>
      <c r="O1227" s="96"/>
      <c r="P1227" s="41"/>
    </row>
    <row r="1228" spans="2:16" ht="11.25" customHeight="1">
      <c r="B1228" s="26"/>
      <c r="K1228"/>
      <c r="L1228"/>
      <c r="M1228"/>
      <c r="O1228" s="96"/>
      <c r="P1228" s="41"/>
    </row>
    <row r="1229" spans="2:16" ht="11.25" customHeight="1">
      <c r="B1229" s="26"/>
      <c r="K1229"/>
      <c r="L1229"/>
      <c r="M1229"/>
      <c r="O1229" s="96"/>
      <c r="P1229" s="41"/>
    </row>
    <row r="1230" spans="2:16" ht="11.25" customHeight="1">
      <c r="B1230" s="26"/>
      <c r="K1230"/>
      <c r="L1230"/>
      <c r="M1230"/>
      <c r="O1230" s="96"/>
      <c r="P1230" s="41"/>
    </row>
    <row r="1231" spans="2:16" ht="11.25" customHeight="1">
      <c r="B1231" s="26"/>
      <c r="K1231"/>
      <c r="L1231"/>
      <c r="M1231"/>
      <c r="O1231" s="96"/>
      <c r="P1231" s="41"/>
    </row>
    <row r="1232" spans="2:16" ht="11.25" customHeight="1">
      <c r="B1232" s="26"/>
      <c r="K1232"/>
      <c r="L1232"/>
      <c r="M1232"/>
      <c r="O1232" s="96"/>
      <c r="P1232" s="41"/>
    </row>
    <row r="1233" spans="2:16" ht="11.25" customHeight="1">
      <c r="B1233" s="26"/>
      <c r="K1233"/>
      <c r="L1233"/>
      <c r="M1233"/>
      <c r="O1233" s="96"/>
      <c r="P1233" s="41"/>
    </row>
    <row r="1234" spans="2:16" ht="11.25" customHeight="1">
      <c r="B1234" s="26"/>
      <c r="K1234"/>
      <c r="L1234"/>
      <c r="M1234"/>
      <c r="O1234" s="96"/>
      <c r="P1234" s="41"/>
    </row>
    <row r="1235" spans="2:16" ht="11.25" customHeight="1">
      <c r="B1235" s="26"/>
      <c r="K1235"/>
      <c r="L1235"/>
      <c r="M1235"/>
      <c r="O1235" s="96"/>
      <c r="P1235" s="41"/>
    </row>
    <row r="1236" spans="2:16" ht="11.25" customHeight="1">
      <c r="B1236" s="26"/>
      <c r="K1236"/>
      <c r="L1236"/>
      <c r="M1236"/>
      <c r="O1236" s="96"/>
      <c r="P1236" s="41"/>
    </row>
    <row r="1237" spans="2:16" ht="11.25" customHeight="1">
      <c r="B1237" s="26"/>
      <c r="K1237"/>
      <c r="L1237"/>
      <c r="M1237"/>
      <c r="O1237" s="96"/>
      <c r="P1237" s="41"/>
    </row>
    <row r="1238" spans="2:16" ht="11.25" customHeight="1">
      <c r="B1238" s="26"/>
      <c r="K1238"/>
      <c r="L1238"/>
      <c r="M1238"/>
      <c r="O1238" s="96"/>
    </row>
    <row r="1239" spans="2:16" ht="11.25" customHeight="1">
      <c r="D1239" s="41"/>
      <c r="E1239" s="41"/>
      <c r="F1239" s="41"/>
      <c r="G1239" s="93"/>
      <c r="H1239"/>
      <c r="I1239"/>
      <c r="K1239"/>
      <c r="L1239"/>
      <c r="M1239"/>
      <c r="O1239" s="96"/>
    </row>
    <row r="1259" spans="5:24"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</row>
    <row r="1260" spans="5:24">
      <c r="O1260" s="96"/>
    </row>
    <row r="1261" spans="5:24">
      <c r="O1261" s="96"/>
    </row>
    <row r="1262" spans="5:24">
      <c r="O1262" s="96"/>
    </row>
    <row r="1263" spans="5:24">
      <c r="O1263" s="96"/>
    </row>
    <row r="1264" spans="5:24">
      <c r="O1264" s="96"/>
    </row>
    <row r="1265" spans="15:15">
      <c r="O1265" s="96"/>
    </row>
    <row r="1266" spans="15:15">
      <c r="O1266" s="96"/>
    </row>
    <row r="1267" spans="15:15">
      <c r="O1267" s="96"/>
    </row>
    <row r="1268" spans="15:15">
      <c r="O1268" s="96"/>
    </row>
    <row r="1269" spans="15:15">
      <c r="O1269" s="96"/>
    </row>
    <row r="1270" spans="15:15">
      <c r="O1270" s="96"/>
    </row>
    <row r="1271" spans="15:15">
      <c r="O1271" s="96"/>
    </row>
    <row r="1272" spans="15:15">
      <c r="O1272" s="96"/>
    </row>
    <row r="1273" spans="15:15">
      <c r="O1273" s="96"/>
    </row>
    <row r="1274" spans="15:15">
      <c r="O1274" s="96"/>
    </row>
    <row r="1275" spans="15:15">
      <c r="O1275" s="96"/>
    </row>
    <row r="1276" spans="15:15">
      <c r="O1276" s="96"/>
    </row>
    <row r="1277" spans="15:15">
      <c r="O1277" s="96"/>
    </row>
    <row r="1278" spans="15:15">
      <c r="O1278" s="96"/>
    </row>
    <row r="1279" spans="15:15">
      <c r="O1279" s="96"/>
    </row>
    <row r="1280" spans="15:15">
      <c r="O1280" s="96"/>
    </row>
    <row r="1281" spans="15:15">
      <c r="O1281" s="96"/>
    </row>
    <row r="1282" spans="15:15">
      <c r="O1282" s="96"/>
    </row>
    <row r="1283" spans="15:15">
      <c r="O1283" s="96"/>
    </row>
    <row r="1284" spans="15:15">
      <c r="O1284" s="96"/>
    </row>
    <row r="1285" spans="15:15">
      <c r="O1285" s="96"/>
    </row>
    <row r="1286" spans="15:15">
      <c r="O1286" s="96"/>
    </row>
    <row r="1287" spans="15:15">
      <c r="O1287" s="96"/>
    </row>
    <row r="1288" spans="15:15">
      <c r="O1288" s="96"/>
    </row>
    <row r="1289" spans="15:15">
      <c r="O1289" s="96"/>
    </row>
    <row r="1290" spans="15:15">
      <c r="O1290" s="96"/>
    </row>
    <row r="1291" spans="15:15">
      <c r="O1291" s="96"/>
    </row>
    <row r="1292" spans="15:15">
      <c r="O1292" s="96"/>
    </row>
    <row r="1293" spans="15:15">
      <c r="O1293" s="96"/>
    </row>
    <row r="1294" spans="15:15">
      <c r="O1294" s="96"/>
    </row>
    <row r="1295" spans="15:15">
      <c r="O1295" s="96"/>
    </row>
    <row r="1296" spans="15:15">
      <c r="O1296" s="96"/>
    </row>
    <row r="1297" spans="15:15">
      <c r="O1297" s="96"/>
    </row>
    <row r="1298" spans="15:15">
      <c r="O1298" s="96"/>
    </row>
    <row r="1299" spans="15:15">
      <c r="O1299" s="96"/>
    </row>
    <row r="1300" spans="15:15">
      <c r="O1300" s="96"/>
    </row>
    <row r="1301" spans="15:15">
      <c r="O1301" s="96"/>
    </row>
    <row r="1302" spans="15:15">
      <c r="O1302" s="96"/>
    </row>
    <row r="1303" spans="15:15">
      <c r="O1303" s="96"/>
    </row>
    <row r="1304" spans="15:15">
      <c r="O1304" s="96"/>
    </row>
    <row r="1305" spans="15:15">
      <c r="O1305" s="96"/>
    </row>
    <row r="1306" spans="15:15">
      <c r="O1306" s="96"/>
    </row>
    <row r="1307" spans="15:15">
      <c r="O1307" s="96"/>
    </row>
    <row r="1308" spans="15:15">
      <c r="O1308" s="96"/>
    </row>
    <row r="1309" spans="15:15">
      <c r="O1309" s="96"/>
    </row>
    <row r="1310" spans="15:15">
      <c r="O1310" s="96"/>
    </row>
    <row r="1311" spans="15:15">
      <c r="O1311" s="96"/>
    </row>
    <row r="1312" spans="15:15">
      <c r="O1312" s="96"/>
    </row>
    <row r="1313" spans="15:15">
      <c r="O1313" s="96"/>
    </row>
    <row r="1314" spans="15:15">
      <c r="O1314" s="96"/>
    </row>
    <row r="1315" spans="15:15">
      <c r="O1315" s="96"/>
    </row>
    <row r="1316" spans="15:15">
      <c r="O1316" s="96"/>
    </row>
    <row r="1317" spans="15:15">
      <c r="O1317" s="96"/>
    </row>
    <row r="1318" spans="15:15">
      <c r="O1318" s="96"/>
    </row>
    <row r="1319" spans="15:15">
      <c r="O1319" s="96"/>
    </row>
    <row r="1320" spans="15:15">
      <c r="O1320" s="96"/>
    </row>
    <row r="1321" spans="15:15">
      <c r="O1321" s="96"/>
    </row>
    <row r="1322" spans="15:15">
      <c r="O1322" s="96"/>
    </row>
    <row r="1323" spans="15:15">
      <c r="O1323" s="96"/>
    </row>
    <row r="1324" spans="15:15">
      <c r="O1324" s="96"/>
    </row>
    <row r="1325" spans="15:15">
      <c r="O1325" s="96"/>
    </row>
    <row r="1326" spans="15:15">
      <c r="O1326" s="96"/>
    </row>
    <row r="1327" spans="15:15">
      <c r="O1327" s="96"/>
    </row>
    <row r="1328" spans="15:15">
      <c r="O1328" s="96"/>
    </row>
    <row r="1329" spans="15:15">
      <c r="O1329" s="96"/>
    </row>
    <row r="1330" spans="15:15">
      <c r="O1330" s="96"/>
    </row>
    <row r="1331" spans="15:15">
      <c r="O1331" s="96"/>
    </row>
    <row r="1332" spans="15:15">
      <c r="O1332" s="96"/>
    </row>
    <row r="1333" spans="15:15">
      <c r="O1333" s="96"/>
    </row>
    <row r="1334" spans="15:15">
      <c r="O1334" s="96"/>
    </row>
    <row r="1335" spans="15:15">
      <c r="O1335" s="96"/>
    </row>
    <row r="1336" spans="15:15">
      <c r="O1336" s="96"/>
    </row>
    <row r="1337" spans="15:15">
      <c r="O1337" s="96"/>
    </row>
    <row r="1338" spans="15:15">
      <c r="O1338" s="96"/>
    </row>
    <row r="1339" spans="15:15">
      <c r="O1339" s="96"/>
    </row>
    <row r="1340" spans="15:15">
      <c r="O1340" s="96"/>
    </row>
    <row r="1341" spans="15:15">
      <c r="O1341" s="96"/>
    </row>
    <row r="1342" spans="15:15">
      <c r="O1342" s="96"/>
    </row>
    <row r="1343" spans="15:15">
      <c r="O1343" s="96"/>
    </row>
    <row r="1344" spans="15:15">
      <c r="O1344" s="96"/>
    </row>
    <row r="1345" spans="15:15">
      <c r="O1345" s="96"/>
    </row>
    <row r="1346" spans="15:15">
      <c r="O1346" s="96"/>
    </row>
    <row r="1347" spans="15:15">
      <c r="O1347" s="96"/>
    </row>
    <row r="1348" spans="15:15">
      <c r="O1348" s="96"/>
    </row>
    <row r="1349" spans="15:15">
      <c r="O1349" s="96"/>
    </row>
    <row r="1350" spans="15:15">
      <c r="O1350" s="96"/>
    </row>
    <row r="1351" spans="15:15">
      <c r="O1351" s="96"/>
    </row>
    <row r="1352" spans="15:15">
      <c r="O1352" s="96"/>
    </row>
    <row r="1353" spans="15:15">
      <c r="O1353" s="96"/>
    </row>
    <row r="1354" spans="15:15">
      <c r="O1354" s="96"/>
    </row>
    <row r="1355" spans="15:15">
      <c r="O1355" s="96"/>
    </row>
    <row r="1356" spans="15:15">
      <c r="O1356" s="96"/>
    </row>
    <row r="1357" spans="15:15">
      <c r="O1357" s="96"/>
    </row>
    <row r="1358" spans="15:15">
      <c r="O1358" s="96"/>
    </row>
    <row r="1359" spans="15:15">
      <c r="O1359" s="96"/>
    </row>
    <row r="1360" spans="15:15">
      <c r="O1360" s="96"/>
    </row>
    <row r="1361" spans="15:15">
      <c r="O1361" s="96"/>
    </row>
    <row r="1362" spans="15:15">
      <c r="O1362" s="96"/>
    </row>
    <row r="1363" spans="15:15">
      <c r="O1363" s="96"/>
    </row>
    <row r="1364" spans="15:15">
      <c r="O1364" s="96"/>
    </row>
    <row r="1365" spans="15:15">
      <c r="O1365" s="96"/>
    </row>
    <row r="1366" spans="15:15">
      <c r="O1366" s="96"/>
    </row>
    <row r="1367" spans="15:15">
      <c r="O1367" s="96"/>
    </row>
    <row r="1368" spans="15:15">
      <c r="O1368" s="96"/>
    </row>
    <row r="1369" spans="15:15">
      <c r="O1369" s="96"/>
    </row>
    <row r="1370" spans="15:15">
      <c r="O1370" s="96"/>
    </row>
    <row r="1371" spans="15:15">
      <c r="O1371" s="96"/>
    </row>
    <row r="1372" spans="15:15">
      <c r="O1372" s="96"/>
    </row>
    <row r="1373" spans="15:15">
      <c r="O1373" s="96"/>
    </row>
    <row r="1374" spans="15:15">
      <c r="O1374" s="96"/>
    </row>
    <row r="1375" spans="15:15">
      <c r="O1375" s="96"/>
    </row>
    <row r="1376" spans="15:15">
      <c r="O1376" s="96"/>
    </row>
    <row r="1377" spans="15:15">
      <c r="O1377" s="96"/>
    </row>
    <row r="1378" spans="15:15">
      <c r="O1378" s="96"/>
    </row>
    <row r="1379" spans="15:15">
      <c r="O1379" s="96"/>
    </row>
    <row r="1380" spans="15:15">
      <c r="O1380" s="96"/>
    </row>
    <row r="1381" spans="15:15">
      <c r="O1381" s="96"/>
    </row>
    <row r="1382" spans="15:15">
      <c r="O1382" s="96"/>
    </row>
    <row r="1383" spans="15:15">
      <c r="O1383" s="96"/>
    </row>
    <row r="1384" spans="15:15">
      <c r="O1384" s="96"/>
    </row>
    <row r="1385" spans="15:15">
      <c r="O1385" s="96"/>
    </row>
    <row r="1386" spans="15:15">
      <c r="O1386" s="96"/>
    </row>
    <row r="1387" spans="15:15">
      <c r="O1387" s="96"/>
    </row>
    <row r="1388" spans="15:15">
      <c r="O1388" s="96"/>
    </row>
    <row r="1389" spans="15:15">
      <c r="O1389" s="96"/>
    </row>
    <row r="1390" spans="15:15">
      <c r="O1390" s="96"/>
    </row>
    <row r="1391" spans="15:15">
      <c r="O1391" s="96"/>
    </row>
    <row r="1392" spans="15:15">
      <c r="O1392" s="96"/>
    </row>
    <row r="1393" spans="15:15">
      <c r="O1393" s="96"/>
    </row>
    <row r="1394" spans="15:15">
      <c r="O1394" s="96"/>
    </row>
    <row r="1395" spans="15:15">
      <c r="O1395" s="96"/>
    </row>
    <row r="1396" spans="15:15">
      <c r="O1396" s="96"/>
    </row>
    <row r="1397" spans="15:15">
      <c r="O1397" s="96"/>
    </row>
    <row r="1398" spans="15:15">
      <c r="O1398" s="96"/>
    </row>
    <row r="1399" spans="15:15">
      <c r="O1399" s="96"/>
    </row>
    <row r="1400" spans="15:15">
      <c r="O1400" s="96"/>
    </row>
    <row r="1401" spans="15:15">
      <c r="O1401" s="96"/>
    </row>
    <row r="1402" spans="15:15">
      <c r="O1402" s="96"/>
    </row>
    <row r="1403" spans="15:15">
      <c r="O1403" s="96"/>
    </row>
    <row r="1404" spans="15:15">
      <c r="O1404" s="96"/>
    </row>
    <row r="1405" spans="15:15">
      <c r="O1405" s="96"/>
    </row>
    <row r="1406" spans="15:15">
      <c r="O1406" s="96"/>
    </row>
    <row r="1407" spans="15:15">
      <c r="O1407" s="96"/>
    </row>
    <row r="1408" spans="15:15">
      <c r="O1408" s="96"/>
    </row>
    <row r="1409" spans="15:15">
      <c r="O1409" s="96"/>
    </row>
    <row r="1410" spans="15:15">
      <c r="O1410" s="96"/>
    </row>
    <row r="1411" spans="15:15">
      <c r="O1411" s="96"/>
    </row>
    <row r="1412" spans="15:15">
      <c r="O1412" s="96"/>
    </row>
    <row r="1413" spans="15:15">
      <c r="O1413" s="96"/>
    </row>
    <row r="1414" spans="15:15">
      <c r="O1414" s="96"/>
    </row>
    <row r="1415" spans="15:15">
      <c r="O1415" s="96"/>
    </row>
    <row r="1416" spans="15:15">
      <c r="O1416" s="96"/>
    </row>
    <row r="1417" spans="15:15">
      <c r="O1417" s="96"/>
    </row>
    <row r="1418" spans="15:15">
      <c r="O1418" s="96"/>
    </row>
    <row r="1419" spans="15:15">
      <c r="O1419" s="96"/>
    </row>
    <row r="1420" spans="15:15">
      <c r="O1420" s="96"/>
    </row>
    <row r="1421" spans="15:15">
      <c r="O1421" s="96"/>
    </row>
    <row r="1422" spans="15:15">
      <c r="O1422" s="96"/>
    </row>
    <row r="1423" spans="15:15">
      <c r="O1423" s="96"/>
    </row>
    <row r="1424" spans="15:15">
      <c r="O1424" s="96"/>
    </row>
    <row r="1425" spans="15:15">
      <c r="O1425" s="96"/>
    </row>
    <row r="1426" spans="15:15">
      <c r="O1426" s="96"/>
    </row>
    <row r="1427" spans="15:15">
      <c r="O1427" s="96"/>
    </row>
    <row r="1428" spans="15:15">
      <c r="O1428" s="96"/>
    </row>
    <row r="1429" spans="15:15">
      <c r="O1429" s="96"/>
    </row>
    <row r="1430" spans="15:15">
      <c r="O1430" s="96"/>
    </row>
    <row r="1431" spans="15:15">
      <c r="O1431" s="96"/>
    </row>
    <row r="1432" spans="15:15">
      <c r="O1432" s="96"/>
    </row>
    <row r="1433" spans="15:15">
      <c r="O1433" s="96"/>
    </row>
    <row r="1434" spans="15:15">
      <c r="O1434" s="96"/>
    </row>
    <row r="1435" spans="15:15">
      <c r="O1435" s="96"/>
    </row>
    <row r="1436" spans="15:15">
      <c r="O1436" s="96"/>
    </row>
    <row r="1437" spans="15:15">
      <c r="O1437" s="96"/>
    </row>
    <row r="1438" spans="15:15">
      <c r="O1438" s="96"/>
    </row>
    <row r="1439" spans="15:15">
      <c r="O1439" s="96"/>
    </row>
    <row r="1440" spans="15:15">
      <c r="O1440" s="96"/>
    </row>
    <row r="1441" spans="15:15">
      <c r="O1441" s="96"/>
    </row>
    <row r="1442" spans="15:15">
      <c r="O1442" s="96"/>
    </row>
    <row r="1443" spans="15:15">
      <c r="O1443" s="96"/>
    </row>
    <row r="1444" spans="15:15">
      <c r="O1444" s="96"/>
    </row>
    <row r="1445" spans="15:15">
      <c r="O1445" s="96"/>
    </row>
    <row r="1446" spans="15:15">
      <c r="O1446" s="96"/>
    </row>
    <row r="1447" spans="15:15">
      <c r="O1447" s="96"/>
    </row>
    <row r="1448" spans="15:15">
      <c r="O1448" s="96"/>
    </row>
    <row r="1449" spans="15:15">
      <c r="O1449" s="96"/>
    </row>
    <row r="1450" spans="15:15">
      <c r="O1450" s="96"/>
    </row>
    <row r="1451" spans="15:15">
      <c r="O1451" s="96"/>
    </row>
    <row r="1452" spans="15:15">
      <c r="O1452" s="96"/>
    </row>
    <row r="1453" spans="15:15">
      <c r="O1453" s="96"/>
    </row>
    <row r="1454" spans="15:15">
      <c r="O1454" s="96"/>
    </row>
    <row r="1455" spans="15:15">
      <c r="O1455" s="96"/>
    </row>
    <row r="1456" spans="15:15">
      <c r="O1456" s="96"/>
    </row>
    <row r="1457" spans="15:15">
      <c r="O1457" s="96"/>
    </row>
    <row r="1458" spans="15:15">
      <c r="O1458" s="96"/>
    </row>
    <row r="1459" spans="15:15">
      <c r="O1459" s="96"/>
    </row>
    <row r="1460" spans="15:15">
      <c r="O1460" s="96"/>
    </row>
    <row r="1461" spans="15:15">
      <c r="O1461" s="96"/>
    </row>
    <row r="1462" spans="15:15">
      <c r="O1462" s="96"/>
    </row>
    <row r="1463" spans="15:15">
      <c r="O1463" s="96"/>
    </row>
    <row r="1464" spans="15:15">
      <c r="O1464" s="96"/>
    </row>
    <row r="1465" spans="15:15">
      <c r="O1465" s="96"/>
    </row>
    <row r="1466" spans="15:15">
      <c r="O1466" s="96"/>
    </row>
    <row r="1467" spans="15:15">
      <c r="O1467" s="96"/>
    </row>
    <row r="1468" spans="15:15">
      <c r="O1468" s="96"/>
    </row>
    <row r="1469" spans="15:15">
      <c r="O1469" s="96"/>
    </row>
    <row r="1470" spans="15:15">
      <c r="O1470" s="96"/>
    </row>
    <row r="1471" spans="15:15">
      <c r="O1471" s="96"/>
    </row>
    <row r="1472" spans="15:15">
      <c r="O1472" s="96"/>
    </row>
    <row r="1473" spans="15:15">
      <c r="O1473" s="96"/>
    </row>
    <row r="1474" spans="15:15">
      <c r="O1474" s="96"/>
    </row>
    <row r="1475" spans="15:15">
      <c r="O1475" s="96"/>
    </row>
    <row r="1476" spans="15:15">
      <c r="O1476" s="96"/>
    </row>
    <row r="1477" spans="15:15">
      <c r="O1477" s="96"/>
    </row>
    <row r="1478" spans="15:15">
      <c r="O1478" s="96"/>
    </row>
    <row r="1479" spans="15:15">
      <c r="O1479" s="96"/>
    </row>
    <row r="1480" spans="15:15">
      <c r="O1480" s="96"/>
    </row>
    <row r="1481" spans="15:15">
      <c r="O1481" s="96"/>
    </row>
    <row r="1482" spans="15:15">
      <c r="O1482" s="96"/>
    </row>
    <row r="1483" spans="15:15">
      <c r="O1483" s="96"/>
    </row>
    <row r="1484" spans="15:15">
      <c r="O1484" s="96"/>
    </row>
    <row r="1485" spans="15:15">
      <c r="O1485" s="96"/>
    </row>
    <row r="1486" spans="15:15">
      <c r="O1486" s="96"/>
    </row>
    <row r="1487" spans="15:15">
      <c r="O1487" s="96"/>
    </row>
    <row r="1488" spans="15:15">
      <c r="O1488" s="96"/>
    </row>
    <row r="1489" spans="15:15">
      <c r="O1489" s="96"/>
    </row>
    <row r="1490" spans="15:15">
      <c r="O1490" s="96"/>
    </row>
    <row r="1491" spans="15:15">
      <c r="O1491" s="96"/>
    </row>
    <row r="1492" spans="15:15">
      <c r="O1492" s="96"/>
    </row>
    <row r="1493" spans="15:15">
      <c r="O1493" s="96"/>
    </row>
    <row r="1494" spans="15:15">
      <c r="O1494" s="96"/>
    </row>
    <row r="1495" spans="15:15">
      <c r="O1495" s="96"/>
    </row>
    <row r="1496" spans="15:15">
      <c r="O1496" s="96"/>
    </row>
    <row r="1497" spans="15:15">
      <c r="O1497" s="96"/>
    </row>
    <row r="1498" spans="15:15">
      <c r="O1498" s="96"/>
    </row>
    <row r="1499" spans="15:15">
      <c r="O1499" s="96"/>
    </row>
    <row r="1500" spans="15:15">
      <c r="O1500" s="96"/>
    </row>
    <row r="1501" spans="15:15">
      <c r="O1501" s="96"/>
    </row>
    <row r="1502" spans="15:15">
      <c r="O1502" s="96"/>
    </row>
    <row r="1503" spans="15:15">
      <c r="O1503" s="96"/>
    </row>
    <row r="1504" spans="15:15">
      <c r="O1504" s="96"/>
    </row>
    <row r="1505" spans="15:15">
      <c r="O1505" s="96"/>
    </row>
    <row r="1506" spans="15:15">
      <c r="O1506" s="96"/>
    </row>
    <row r="1507" spans="15:15">
      <c r="O1507" s="96"/>
    </row>
    <row r="1508" spans="15:15">
      <c r="O1508" s="96"/>
    </row>
    <row r="1509" spans="15:15">
      <c r="O1509" s="96"/>
    </row>
    <row r="1510" spans="15:15">
      <c r="O1510" s="96"/>
    </row>
    <row r="1511" spans="15:15">
      <c r="O1511" s="96"/>
    </row>
    <row r="1512" spans="15:15">
      <c r="O1512" s="96"/>
    </row>
    <row r="1513" spans="15:15">
      <c r="O1513" s="96"/>
    </row>
    <row r="1514" spans="15:15">
      <c r="O1514" s="96"/>
    </row>
    <row r="1515" spans="15:15">
      <c r="O1515" s="96"/>
    </row>
    <row r="1516" spans="15:15">
      <c r="O1516" s="96"/>
    </row>
    <row r="1517" spans="15:15">
      <c r="O1517" s="96"/>
    </row>
    <row r="1518" spans="15:15">
      <c r="O1518" s="96"/>
    </row>
    <row r="1519" spans="15:15">
      <c r="O1519" s="96"/>
    </row>
    <row r="1520" spans="15:15">
      <c r="O1520" s="96"/>
    </row>
    <row r="1521" spans="15:15">
      <c r="O1521" s="96"/>
    </row>
    <row r="1522" spans="15:15">
      <c r="O1522" s="96"/>
    </row>
    <row r="1523" spans="15:15">
      <c r="O1523" s="96"/>
    </row>
    <row r="1524" spans="15:15">
      <c r="O1524" s="96"/>
    </row>
    <row r="1525" spans="15:15">
      <c r="O1525" s="96"/>
    </row>
    <row r="1526" spans="15:15">
      <c r="O1526" s="96"/>
    </row>
    <row r="1527" spans="15:15">
      <c r="O1527" s="96"/>
    </row>
    <row r="1528" spans="15:15">
      <c r="O1528" s="96"/>
    </row>
    <row r="1529" spans="15:15">
      <c r="O1529" s="96"/>
    </row>
    <row r="1530" spans="15:15">
      <c r="O1530" s="96"/>
    </row>
    <row r="1531" spans="15:15">
      <c r="O1531" s="96"/>
    </row>
    <row r="1532" spans="15:15">
      <c r="O1532" s="96"/>
    </row>
    <row r="1533" spans="15:15">
      <c r="O1533" s="96"/>
    </row>
    <row r="1534" spans="15:15">
      <c r="O1534" s="96"/>
    </row>
    <row r="1535" spans="15:15">
      <c r="O1535" s="96"/>
    </row>
    <row r="1536" spans="15:15">
      <c r="O1536" s="96"/>
    </row>
    <row r="1537" spans="15:15">
      <c r="O1537" s="96"/>
    </row>
    <row r="1538" spans="15:15">
      <c r="O1538" s="96"/>
    </row>
    <row r="1539" spans="15:15">
      <c r="O1539" s="96"/>
    </row>
    <row r="1540" spans="15:15">
      <c r="O1540" s="96"/>
    </row>
    <row r="1541" spans="15:15">
      <c r="O1541" s="96"/>
    </row>
    <row r="1542" spans="15:15">
      <c r="O1542" s="96"/>
    </row>
    <row r="1543" spans="15:15">
      <c r="O1543" s="96"/>
    </row>
    <row r="1544" spans="15:15">
      <c r="O1544" s="96"/>
    </row>
    <row r="1545" spans="15:15">
      <c r="O1545" s="96"/>
    </row>
    <row r="1546" spans="15:15">
      <c r="O1546" s="96"/>
    </row>
    <row r="1547" spans="15:15">
      <c r="O1547" s="96"/>
    </row>
    <row r="1548" spans="15:15">
      <c r="O1548" s="96"/>
    </row>
    <row r="1549" spans="15:15">
      <c r="O1549" s="96"/>
    </row>
    <row r="1550" spans="15:15">
      <c r="O1550" s="96"/>
    </row>
    <row r="1551" spans="15:15">
      <c r="O1551" s="96"/>
    </row>
    <row r="1552" spans="15:15">
      <c r="O1552" s="96"/>
    </row>
    <row r="1553" spans="15:15">
      <c r="O1553" s="96"/>
    </row>
    <row r="1554" spans="15:15">
      <c r="O1554" s="96"/>
    </row>
    <row r="1555" spans="15:15">
      <c r="O1555" s="96"/>
    </row>
    <row r="1556" spans="15:15">
      <c r="O1556" s="96"/>
    </row>
    <row r="1557" spans="15:15">
      <c r="O1557" s="96"/>
    </row>
    <row r="1558" spans="15:15">
      <c r="O1558" s="96"/>
    </row>
    <row r="1559" spans="15:15">
      <c r="O1559" s="96"/>
    </row>
    <row r="1560" spans="15:15">
      <c r="O1560" s="96"/>
    </row>
    <row r="1561" spans="15:15">
      <c r="O1561" s="96"/>
    </row>
    <row r="1562" spans="15:15">
      <c r="O1562" s="96"/>
    </row>
    <row r="1563" spans="15:15">
      <c r="O1563" s="96"/>
    </row>
    <row r="1564" spans="15:15">
      <c r="O1564" s="96"/>
    </row>
    <row r="1565" spans="15:15">
      <c r="O1565" s="96"/>
    </row>
    <row r="1566" spans="15:15">
      <c r="O1566" s="96"/>
    </row>
    <row r="1567" spans="15:15">
      <c r="O1567" s="96"/>
    </row>
    <row r="1568" spans="15:15">
      <c r="O1568" s="96"/>
    </row>
    <row r="1569" spans="15:15">
      <c r="O1569" s="96"/>
    </row>
    <row r="1570" spans="15:15">
      <c r="O1570" s="96"/>
    </row>
    <row r="1571" spans="15:15">
      <c r="O1571" s="96"/>
    </row>
    <row r="1572" spans="15:15">
      <c r="O1572" s="96"/>
    </row>
    <row r="1573" spans="15:15">
      <c r="O1573" s="96"/>
    </row>
    <row r="1574" spans="15:15">
      <c r="O1574" s="96"/>
    </row>
    <row r="1575" spans="15:15">
      <c r="O1575" s="96"/>
    </row>
    <row r="1576" spans="15:15">
      <c r="O1576" s="96"/>
    </row>
    <row r="1577" spans="15:15">
      <c r="O1577" s="96"/>
    </row>
    <row r="1578" spans="15:15">
      <c r="O1578" s="96"/>
    </row>
    <row r="1579" spans="15:15">
      <c r="O1579" s="96"/>
    </row>
    <row r="1580" spans="15:15">
      <c r="O1580" s="96"/>
    </row>
    <row r="1581" spans="15:15">
      <c r="O1581" s="96"/>
    </row>
    <row r="1582" spans="15:15">
      <c r="O1582" s="96"/>
    </row>
    <row r="1583" spans="15:15">
      <c r="O1583" s="96"/>
    </row>
    <row r="1584" spans="15:15">
      <c r="O1584" s="96"/>
    </row>
    <row r="1585" spans="15:15">
      <c r="O1585" s="96"/>
    </row>
    <row r="1586" spans="15:15">
      <c r="O1586" s="96"/>
    </row>
    <row r="1587" spans="15:15">
      <c r="O1587" s="96"/>
    </row>
    <row r="1588" spans="15:15">
      <c r="O1588" s="96"/>
    </row>
    <row r="1589" spans="15:15">
      <c r="O1589" s="96"/>
    </row>
    <row r="1590" spans="15:15">
      <c r="O1590" s="96"/>
    </row>
    <row r="1591" spans="15:15">
      <c r="O1591" s="96"/>
    </row>
    <row r="1592" spans="15:15">
      <c r="O1592" s="96"/>
    </row>
    <row r="1593" spans="15:15">
      <c r="O1593" s="96"/>
    </row>
    <row r="1594" spans="15:15">
      <c r="O1594" s="96"/>
    </row>
    <row r="1595" spans="15:15">
      <c r="O1595" s="96"/>
    </row>
    <row r="1596" spans="15:15">
      <c r="O1596" s="96"/>
    </row>
    <row r="1597" spans="15:15">
      <c r="O1597" s="96"/>
    </row>
    <row r="1598" spans="15:15">
      <c r="O1598" s="96"/>
    </row>
    <row r="1599" spans="15:15">
      <c r="O1599" s="96"/>
    </row>
    <row r="1600" spans="15:15">
      <c r="O1600" s="96"/>
    </row>
    <row r="1601" spans="15:15">
      <c r="O1601" s="96"/>
    </row>
    <row r="1602" spans="15:15">
      <c r="O1602" s="96"/>
    </row>
    <row r="1603" spans="15:15">
      <c r="O1603" s="96"/>
    </row>
    <row r="1604" spans="15:15">
      <c r="O1604" s="96"/>
    </row>
    <row r="1605" spans="15:15">
      <c r="O1605" s="96"/>
    </row>
    <row r="1606" spans="15:15">
      <c r="O1606" s="96"/>
    </row>
    <row r="1607" spans="15:15">
      <c r="O1607" s="96"/>
    </row>
    <row r="1608" spans="15:15">
      <c r="O1608" s="96"/>
    </row>
    <row r="1609" spans="15:15">
      <c r="O1609" s="96"/>
    </row>
    <row r="1610" spans="15:15">
      <c r="O1610" s="96"/>
    </row>
    <row r="1611" spans="15:15">
      <c r="O1611" s="96"/>
    </row>
    <row r="1612" spans="15:15">
      <c r="O1612" s="96"/>
    </row>
    <row r="1613" spans="15:15">
      <c r="O1613" s="96"/>
    </row>
    <row r="1614" spans="15:15">
      <c r="O1614" s="96"/>
    </row>
    <row r="1615" spans="15:15">
      <c r="O1615" s="96"/>
    </row>
    <row r="1616" spans="15:15">
      <c r="O1616" s="96"/>
    </row>
    <row r="1617" spans="15:15">
      <c r="O1617" s="96"/>
    </row>
    <row r="1618" spans="15:15">
      <c r="O1618" s="96"/>
    </row>
    <row r="1619" spans="15:15">
      <c r="O1619" s="96"/>
    </row>
    <row r="1620" spans="15:15">
      <c r="O1620" s="96"/>
    </row>
    <row r="1621" spans="15:15">
      <c r="O1621" s="96"/>
    </row>
    <row r="1622" spans="15:15">
      <c r="O1622" s="96"/>
    </row>
    <row r="1623" spans="15:15">
      <c r="O1623" s="96"/>
    </row>
    <row r="1624" spans="15:15">
      <c r="O1624" s="96"/>
    </row>
    <row r="1625" spans="15:15">
      <c r="O1625" s="96"/>
    </row>
    <row r="1626" spans="15:15">
      <c r="O1626" s="96"/>
    </row>
    <row r="1627" spans="15:15">
      <c r="O1627" s="96"/>
    </row>
    <row r="1628" spans="15:15">
      <c r="O1628" s="96"/>
    </row>
    <row r="1629" spans="15:15">
      <c r="O1629" s="96"/>
    </row>
    <row r="1630" spans="15:15">
      <c r="O1630" s="96"/>
    </row>
    <row r="1631" spans="15:15">
      <c r="O1631" s="96"/>
    </row>
    <row r="1632" spans="15:15">
      <c r="O1632" s="96"/>
    </row>
    <row r="1633" spans="15:15">
      <c r="O1633" s="96"/>
    </row>
    <row r="1634" spans="15:15">
      <c r="O1634" s="96"/>
    </row>
    <row r="1635" spans="15:15">
      <c r="O1635" s="96"/>
    </row>
    <row r="1636" spans="15:15">
      <c r="O1636" s="96"/>
    </row>
    <row r="1637" spans="15:15">
      <c r="O1637" s="96"/>
    </row>
    <row r="1638" spans="15:15">
      <c r="O1638" s="96"/>
    </row>
    <row r="1639" spans="15:15">
      <c r="O1639" s="96"/>
    </row>
    <row r="1640" spans="15:15">
      <c r="O1640" s="96"/>
    </row>
    <row r="1641" spans="15:15">
      <c r="O1641" s="96"/>
    </row>
    <row r="1642" spans="15:15">
      <c r="O1642" s="96"/>
    </row>
    <row r="1643" spans="15:15">
      <c r="O1643" s="96"/>
    </row>
    <row r="1644" spans="15:15">
      <c r="O1644" s="96"/>
    </row>
    <row r="1645" spans="15:15">
      <c r="O1645" s="96"/>
    </row>
    <row r="1646" spans="15:15">
      <c r="O1646" s="96"/>
    </row>
    <row r="1647" spans="15:15">
      <c r="O1647" s="96"/>
    </row>
    <row r="1648" spans="15:15">
      <c r="O1648" s="96"/>
    </row>
    <row r="1649" spans="15:15">
      <c r="O1649" s="96"/>
    </row>
    <row r="1650" spans="15:15">
      <c r="O1650" s="96"/>
    </row>
    <row r="1651" spans="15:15">
      <c r="O1651" s="96"/>
    </row>
    <row r="1652" spans="15:15">
      <c r="O1652" s="96"/>
    </row>
    <row r="1653" spans="15:15">
      <c r="O1653" s="96"/>
    </row>
    <row r="1654" spans="15:15">
      <c r="O1654" s="96"/>
    </row>
    <row r="1655" spans="15:15">
      <c r="O1655" s="96"/>
    </row>
    <row r="1656" spans="15:15">
      <c r="O1656" s="96"/>
    </row>
    <row r="1657" spans="15:15">
      <c r="O1657" s="96"/>
    </row>
    <row r="1658" spans="15:15">
      <c r="O1658" s="96"/>
    </row>
    <row r="1659" spans="15:15">
      <c r="O1659" s="96"/>
    </row>
    <row r="1660" spans="15:15">
      <c r="O1660" s="96"/>
    </row>
    <row r="1661" spans="15:15">
      <c r="O1661" s="96"/>
    </row>
    <row r="1662" spans="15:15">
      <c r="O1662" s="96"/>
    </row>
    <row r="1663" spans="15:15">
      <c r="O1663" s="96"/>
    </row>
    <row r="1664" spans="15:15">
      <c r="O1664" s="96"/>
    </row>
    <row r="1665" spans="15:15">
      <c r="O1665" s="96"/>
    </row>
    <row r="1666" spans="15:15">
      <c r="O1666" s="96"/>
    </row>
    <row r="1667" spans="15:15">
      <c r="O1667" s="96"/>
    </row>
    <row r="1668" spans="15:15">
      <c r="O1668" s="96"/>
    </row>
    <row r="1669" spans="15:15">
      <c r="O1669" s="96"/>
    </row>
    <row r="1670" spans="15:15">
      <c r="O1670" s="96"/>
    </row>
    <row r="1671" spans="15:15">
      <c r="O1671" s="96"/>
    </row>
    <row r="1672" spans="15:15">
      <c r="O1672" s="96"/>
    </row>
    <row r="1673" spans="15:15">
      <c r="O1673" s="96"/>
    </row>
    <row r="1674" spans="15:15">
      <c r="O1674" s="96"/>
    </row>
    <row r="1675" spans="15:15">
      <c r="O1675" s="96"/>
    </row>
    <row r="1676" spans="15:15">
      <c r="O1676" s="96"/>
    </row>
    <row r="1677" spans="15:15">
      <c r="O1677" s="96"/>
    </row>
    <row r="1678" spans="15:15">
      <c r="O1678" s="96"/>
    </row>
    <row r="1679" spans="15:15">
      <c r="O1679" s="96"/>
    </row>
    <row r="1680" spans="15:15">
      <c r="O1680" s="96"/>
    </row>
    <row r="1681" spans="15:15">
      <c r="O1681" s="96"/>
    </row>
    <row r="1682" spans="15:15">
      <c r="O1682" s="96"/>
    </row>
    <row r="1683" spans="15:15">
      <c r="O1683" s="96"/>
    </row>
    <row r="1684" spans="15:15">
      <c r="O1684" s="96"/>
    </row>
    <row r="1685" spans="15:15">
      <c r="O1685" s="96"/>
    </row>
    <row r="1686" spans="15:15">
      <c r="O1686" s="96"/>
    </row>
    <row r="1687" spans="15:15">
      <c r="O1687" s="96"/>
    </row>
    <row r="1688" spans="15:15">
      <c r="O1688" s="96"/>
    </row>
    <row r="1689" spans="15:15">
      <c r="O1689" s="96"/>
    </row>
    <row r="1690" spans="15:15">
      <c r="O1690" s="96"/>
    </row>
    <row r="1691" spans="15:15">
      <c r="O1691" s="96"/>
    </row>
    <row r="1692" spans="15:15">
      <c r="O1692" s="96"/>
    </row>
    <row r="1693" spans="15:15">
      <c r="O1693" s="96"/>
    </row>
    <row r="1694" spans="15:15">
      <c r="O1694" s="96"/>
    </row>
    <row r="1695" spans="15:15">
      <c r="O1695" s="96"/>
    </row>
    <row r="1696" spans="15:15">
      <c r="O1696" s="96"/>
    </row>
    <row r="1697" spans="15:15">
      <c r="O1697" s="96"/>
    </row>
    <row r="1698" spans="15:15">
      <c r="O1698" s="96"/>
    </row>
    <row r="1699" spans="15:15">
      <c r="O1699" s="96"/>
    </row>
    <row r="1700" spans="15:15">
      <c r="O1700" s="96"/>
    </row>
    <row r="1701" spans="15:15">
      <c r="O1701" s="96"/>
    </row>
    <row r="1702" spans="15:15">
      <c r="O1702" s="96"/>
    </row>
    <row r="1703" spans="15:15">
      <c r="O1703" s="96"/>
    </row>
    <row r="1704" spans="15:15">
      <c r="O1704" s="96"/>
    </row>
    <row r="1705" spans="15:15">
      <c r="O1705" s="96"/>
    </row>
    <row r="1706" spans="15:15">
      <c r="O1706" s="96"/>
    </row>
    <row r="1707" spans="15:15">
      <c r="O1707" s="96"/>
    </row>
    <row r="1708" spans="15:15">
      <c r="O1708" s="96"/>
    </row>
    <row r="1709" spans="15:15">
      <c r="O1709" s="96"/>
    </row>
    <row r="1710" spans="15:15">
      <c r="O1710" s="96"/>
    </row>
    <row r="1711" spans="15:15">
      <c r="O1711" s="96"/>
    </row>
    <row r="1712" spans="15:15">
      <c r="O1712" s="96"/>
    </row>
    <row r="1713" spans="15:15">
      <c r="O1713" s="96"/>
    </row>
    <row r="1714" spans="15:15">
      <c r="O1714" s="96"/>
    </row>
    <row r="1715" spans="15:15">
      <c r="O1715" s="96"/>
    </row>
    <row r="1716" spans="15:15">
      <c r="O1716" s="96"/>
    </row>
    <row r="1717" spans="15:15">
      <c r="O1717" s="96"/>
    </row>
    <row r="1718" spans="15:15">
      <c r="O1718" s="96"/>
    </row>
    <row r="1719" spans="15:15">
      <c r="O1719" s="96"/>
    </row>
    <row r="1720" spans="15:15">
      <c r="O1720" s="96"/>
    </row>
    <row r="1721" spans="15:15">
      <c r="O1721" s="96"/>
    </row>
    <row r="1722" spans="15:15">
      <c r="O1722" s="96"/>
    </row>
    <row r="1723" spans="15:15">
      <c r="O1723" s="96"/>
    </row>
    <row r="1724" spans="15:15">
      <c r="O1724" s="96"/>
    </row>
    <row r="1725" spans="15:15">
      <c r="O1725" s="96"/>
    </row>
    <row r="1726" spans="15:15">
      <c r="O1726" s="96"/>
    </row>
    <row r="1727" spans="15:15">
      <c r="O1727" s="96"/>
    </row>
    <row r="1728" spans="15:15">
      <c r="O1728" s="96"/>
    </row>
    <row r="1729" spans="15:15">
      <c r="O1729" s="96"/>
    </row>
    <row r="1730" spans="15:15">
      <c r="O1730" s="96"/>
    </row>
    <row r="1731" spans="15:15">
      <c r="O1731" s="96"/>
    </row>
    <row r="1732" spans="15:15">
      <c r="O1732" s="96"/>
    </row>
    <row r="1733" spans="15:15">
      <c r="O1733" s="96"/>
    </row>
    <row r="1734" spans="15:15">
      <c r="O1734" s="96"/>
    </row>
    <row r="1735" spans="15:15">
      <c r="O1735" s="96"/>
    </row>
    <row r="1736" spans="15:15">
      <c r="O1736" s="96"/>
    </row>
    <row r="1737" spans="15:15">
      <c r="O1737" s="96"/>
    </row>
    <row r="1738" spans="15:15">
      <c r="O1738" s="96"/>
    </row>
    <row r="1739" spans="15:15">
      <c r="O1739" s="96"/>
    </row>
    <row r="1740" spans="15:15">
      <c r="O1740" s="96"/>
    </row>
    <row r="1741" spans="15:15">
      <c r="O1741" s="96"/>
    </row>
    <row r="1742" spans="15:15">
      <c r="O1742" s="96"/>
    </row>
    <row r="1743" spans="15:15">
      <c r="O1743" s="96"/>
    </row>
    <row r="1744" spans="15:15">
      <c r="O1744" s="96"/>
    </row>
    <row r="1745" spans="15:15">
      <c r="O1745" s="96"/>
    </row>
    <row r="1746" spans="15:15">
      <c r="O1746" s="96"/>
    </row>
    <row r="1747" spans="15:15">
      <c r="O1747" s="96"/>
    </row>
    <row r="1748" spans="15:15">
      <c r="O1748" s="96"/>
    </row>
    <row r="1749" spans="15:15">
      <c r="O1749" s="96"/>
    </row>
    <row r="1750" spans="15:15">
      <c r="O1750" s="96"/>
    </row>
    <row r="1751" spans="15:15">
      <c r="O1751" s="96"/>
    </row>
    <row r="1752" spans="15:15">
      <c r="O1752" s="96"/>
    </row>
    <row r="1753" spans="15:15">
      <c r="O1753" s="96"/>
    </row>
    <row r="1754" spans="15:15">
      <c r="O1754" s="96"/>
    </row>
    <row r="1755" spans="15:15">
      <c r="O1755" s="96"/>
    </row>
    <row r="1756" spans="15:15">
      <c r="O1756" s="96"/>
    </row>
    <row r="1757" spans="15:15">
      <c r="O1757" s="96"/>
    </row>
    <row r="1758" spans="15:15">
      <c r="O1758" s="96"/>
    </row>
    <row r="1759" spans="15:15">
      <c r="O1759" s="96"/>
    </row>
    <row r="1760" spans="15:15">
      <c r="O1760" s="96"/>
    </row>
    <row r="1761" spans="15:15">
      <c r="O1761" s="96"/>
    </row>
    <row r="1762" spans="15:15">
      <c r="O1762" s="96"/>
    </row>
    <row r="1763" spans="15:15">
      <c r="O1763" s="96"/>
    </row>
    <row r="1764" spans="15:15">
      <c r="O1764" s="96"/>
    </row>
    <row r="1765" spans="15:15">
      <c r="O1765" s="96"/>
    </row>
    <row r="1766" spans="15:15">
      <c r="O1766" s="96"/>
    </row>
    <row r="1767" spans="15:15">
      <c r="O1767" s="96"/>
    </row>
    <row r="1768" spans="15:15">
      <c r="O1768" s="96"/>
    </row>
    <row r="1769" spans="15:15">
      <c r="O1769" s="96"/>
    </row>
    <row r="1770" spans="15:15">
      <c r="O1770" s="96"/>
    </row>
    <row r="1771" spans="15:15">
      <c r="O1771" s="96"/>
    </row>
    <row r="1772" spans="15:15">
      <c r="O1772" s="96"/>
    </row>
    <row r="1773" spans="15:15">
      <c r="O1773" s="96"/>
    </row>
    <row r="1774" spans="15:15">
      <c r="O1774" s="96"/>
    </row>
    <row r="1775" spans="15:15">
      <c r="O1775" s="96"/>
    </row>
    <row r="1776" spans="15:15">
      <c r="O1776" s="96"/>
    </row>
    <row r="1777" spans="15:15">
      <c r="O1777" s="96"/>
    </row>
    <row r="1778" spans="15:15">
      <c r="O1778" s="96"/>
    </row>
    <row r="1779" spans="15:15">
      <c r="O1779" s="96"/>
    </row>
    <row r="1780" spans="15:15">
      <c r="O1780" s="96"/>
    </row>
    <row r="1781" spans="15:15">
      <c r="O1781" s="96"/>
    </row>
    <row r="1782" spans="15:15">
      <c r="O1782" s="96"/>
    </row>
    <row r="1783" spans="15:15">
      <c r="O1783" s="96"/>
    </row>
    <row r="1784" spans="15:15">
      <c r="O1784" s="96"/>
    </row>
    <row r="1785" spans="15:15">
      <c r="O1785" s="96"/>
    </row>
    <row r="1786" spans="15:15">
      <c r="O1786" s="96"/>
    </row>
    <row r="1787" spans="15:15">
      <c r="O1787" s="96"/>
    </row>
    <row r="1788" spans="15:15">
      <c r="O1788" s="96"/>
    </row>
    <row r="1789" spans="15:15">
      <c r="O1789" s="96"/>
    </row>
    <row r="1790" spans="15:15">
      <c r="O1790" s="96"/>
    </row>
    <row r="1791" spans="15:15">
      <c r="O1791" s="96"/>
    </row>
    <row r="1792" spans="15:15">
      <c r="O1792" s="96"/>
    </row>
    <row r="1793" spans="15:15">
      <c r="O1793" s="96"/>
    </row>
    <row r="1794" spans="15:15">
      <c r="O1794" s="96"/>
    </row>
    <row r="1795" spans="15:15">
      <c r="O1795" s="96"/>
    </row>
    <row r="1796" spans="15:15">
      <c r="O1796" s="96"/>
    </row>
    <row r="1797" spans="15:15">
      <c r="O1797" s="96"/>
    </row>
    <row r="1798" spans="15:15">
      <c r="O1798" s="96"/>
    </row>
    <row r="1799" spans="15:15">
      <c r="O1799" s="96"/>
    </row>
    <row r="1800" spans="15:15">
      <c r="O1800" s="96"/>
    </row>
    <row r="1801" spans="15:15">
      <c r="O1801" s="96"/>
    </row>
    <row r="1802" spans="15:15">
      <c r="O1802" s="96"/>
    </row>
    <row r="1803" spans="15:15">
      <c r="O1803" s="96"/>
    </row>
    <row r="1804" spans="15:15">
      <c r="O1804" s="96"/>
    </row>
    <row r="1805" spans="15:15">
      <c r="O1805" s="96"/>
    </row>
    <row r="1806" spans="15:15">
      <c r="O1806" s="96"/>
    </row>
    <row r="1807" spans="15:15">
      <c r="O1807" s="96"/>
    </row>
    <row r="1808" spans="15:15">
      <c r="O1808" s="96"/>
    </row>
    <row r="1809" spans="15:15">
      <c r="O1809" s="96"/>
    </row>
    <row r="1810" spans="15:15">
      <c r="O1810" s="96"/>
    </row>
    <row r="1811" spans="15:15">
      <c r="O1811" s="96"/>
    </row>
    <row r="1812" spans="15:15">
      <c r="O1812" s="96"/>
    </row>
    <row r="1813" spans="15:15">
      <c r="O1813" s="96"/>
    </row>
    <row r="1814" spans="15:15">
      <c r="O1814" s="96"/>
    </row>
    <row r="1815" spans="15:15">
      <c r="O1815" s="96"/>
    </row>
    <row r="1816" spans="15:15">
      <c r="O1816" s="96"/>
    </row>
    <row r="1817" spans="15:15">
      <c r="O1817" s="96"/>
    </row>
    <row r="1818" spans="15:15">
      <c r="O1818" s="96"/>
    </row>
    <row r="1819" spans="15:15">
      <c r="O1819" s="96"/>
    </row>
    <row r="1820" spans="15:15">
      <c r="O1820" s="96"/>
    </row>
    <row r="1821" spans="15:15">
      <c r="O1821" s="96"/>
    </row>
    <row r="1822" spans="15:15">
      <c r="O1822" s="96"/>
    </row>
    <row r="1823" spans="15:15">
      <c r="O1823" s="96"/>
    </row>
    <row r="1824" spans="15:15">
      <c r="O1824" s="96"/>
    </row>
    <row r="1825" spans="15:15">
      <c r="O1825" s="96"/>
    </row>
    <row r="1826" spans="15:15">
      <c r="O1826" s="96"/>
    </row>
    <row r="1827" spans="15:15">
      <c r="O1827" s="96"/>
    </row>
    <row r="1828" spans="15:15">
      <c r="O1828" s="96"/>
    </row>
    <row r="1829" spans="15:15">
      <c r="O1829" s="96"/>
    </row>
    <row r="1830" spans="15:15">
      <c r="O1830" s="96"/>
    </row>
    <row r="1831" spans="15:15">
      <c r="O1831" s="96"/>
    </row>
    <row r="1832" spans="15:15">
      <c r="O1832" s="96"/>
    </row>
    <row r="1833" spans="15:15">
      <c r="O1833" s="96"/>
    </row>
    <row r="1834" spans="15:15">
      <c r="O1834" s="96"/>
    </row>
    <row r="1835" spans="15:15">
      <c r="O1835" s="96"/>
    </row>
    <row r="1836" spans="15:15">
      <c r="O1836" s="96"/>
    </row>
    <row r="1837" spans="15:15">
      <c r="O1837" s="96"/>
    </row>
    <row r="1838" spans="15:15">
      <c r="O1838" s="96"/>
    </row>
    <row r="1839" spans="15:15">
      <c r="O1839" s="96"/>
    </row>
    <row r="1840" spans="15:15">
      <c r="O1840" s="96"/>
    </row>
    <row r="1841" spans="15:15">
      <c r="O1841" s="96"/>
    </row>
    <row r="1842" spans="15:15">
      <c r="O1842" s="96"/>
    </row>
    <row r="1843" spans="15:15">
      <c r="O1843" s="96"/>
    </row>
    <row r="1844" spans="15:15">
      <c r="O1844" s="96"/>
    </row>
    <row r="1845" spans="15:15">
      <c r="O1845" s="96"/>
    </row>
    <row r="1846" spans="15:15">
      <c r="O1846" s="96"/>
    </row>
    <row r="1847" spans="15:15">
      <c r="O1847" s="96"/>
    </row>
    <row r="1848" spans="15:15">
      <c r="O1848" s="96"/>
    </row>
    <row r="1849" spans="15:15">
      <c r="O1849" s="96"/>
    </row>
    <row r="1850" spans="15:15">
      <c r="O1850" s="96"/>
    </row>
    <row r="1851" spans="15:15">
      <c r="O1851" s="96"/>
    </row>
    <row r="1852" spans="15:15">
      <c r="O1852" s="96"/>
    </row>
    <row r="1853" spans="15:15">
      <c r="O1853" s="96"/>
    </row>
    <row r="1854" spans="15:15">
      <c r="O1854" s="96"/>
    </row>
    <row r="1855" spans="15:15">
      <c r="O1855" s="96"/>
    </row>
    <row r="1856" spans="15:15">
      <c r="O1856" s="96"/>
    </row>
    <row r="1857" spans="15:15">
      <c r="O1857" s="96"/>
    </row>
    <row r="1858" spans="15:15">
      <c r="O1858" s="96"/>
    </row>
    <row r="1859" spans="15:15">
      <c r="O1859" s="96"/>
    </row>
    <row r="1860" spans="15:15">
      <c r="O1860" s="96"/>
    </row>
    <row r="1861" spans="15:15">
      <c r="O1861" s="96"/>
    </row>
    <row r="1862" spans="15:15">
      <c r="O1862" s="96"/>
    </row>
    <row r="1863" spans="15:15">
      <c r="O1863" s="96"/>
    </row>
    <row r="1864" spans="15:15">
      <c r="O1864" s="96"/>
    </row>
    <row r="1865" spans="15:15">
      <c r="O1865" s="96"/>
    </row>
    <row r="1866" spans="15:15">
      <c r="O1866" s="96"/>
    </row>
    <row r="1867" spans="15:15">
      <c r="O1867" s="96"/>
    </row>
    <row r="1868" spans="15:15">
      <c r="O1868" s="96"/>
    </row>
    <row r="1869" spans="15:15">
      <c r="O1869" s="96"/>
    </row>
    <row r="1870" spans="15:15">
      <c r="O1870" s="96"/>
    </row>
    <row r="1871" spans="15:15">
      <c r="O1871" s="96"/>
    </row>
    <row r="1872" spans="15:15">
      <c r="O1872" s="96"/>
    </row>
    <row r="1873" spans="15:15">
      <c r="O1873" s="96"/>
    </row>
    <row r="1874" spans="15:15">
      <c r="O1874" s="96"/>
    </row>
    <row r="1875" spans="15:15">
      <c r="O1875" s="96"/>
    </row>
    <row r="1876" spans="15:15">
      <c r="O1876" s="96"/>
    </row>
    <row r="1877" spans="15:15">
      <c r="O1877" s="96"/>
    </row>
    <row r="1878" spans="15:15">
      <c r="O1878" s="96"/>
    </row>
    <row r="1879" spans="15:15">
      <c r="O1879" s="96"/>
    </row>
    <row r="1880" spans="15:15">
      <c r="O1880" s="96"/>
    </row>
    <row r="1881" spans="15:15">
      <c r="O1881" s="96"/>
    </row>
    <row r="1882" spans="15:15">
      <c r="O1882" s="96"/>
    </row>
    <row r="1883" spans="15:15">
      <c r="O1883" s="96"/>
    </row>
    <row r="1884" spans="15:15">
      <c r="O1884" s="96"/>
    </row>
    <row r="1885" spans="15:15">
      <c r="O1885" s="96"/>
    </row>
    <row r="1886" spans="15:15">
      <c r="O1886" s="96"/>
    </row>
    <row r="1887" spans="15:15">
      <c r="O1887" s="96"/>
    </row>
    <row r="1888" spans="15:15">
      <c r="O1888" s="96"/>
    </row>
    <row r="1889" spans="15:15">
      <c r="O1889" s="96"/>
    </row>
    <row r="1890" spans="15:15">
      <c r="O1890" s="96"/>
    </row>
    <row r="1891" spans="15:15">
      <c r="O1891" s="96"/>
    </row>
    <row r="1892" spans="15:15">
      <c r="O1892" s="96"/>
    </row>
    <row r="1893" spans="15:15">
      <c r="O1893" s="96"/>
    </row>
    <row r="1894" spans="15:15">
      <c r="O1894" s="96"/>
    </row>
    <row r="1895" spans="15:15">
      <c r="O1895" s="96"/>
    </row>
    <row r="1896" spans="15:15">
      <c r="O1896" s="96"/>
    </row>
    <row r="1897" spans="15:15">
      <c r="O1897" s="96"/>
    </row>
    <row r="1898" spans="15:15">
      <c r="O1898" s="96"/>
    </row>
    <row r="1899" spans="15:15">
      <c r="O1899" s="96"/>
    </row>
    <row r="1900" spans="15:15">
      <c r="O1900" s="96"/>
    </row>
    <row r="1901" spans="15:15">
      <c r="O1901" s="96"/>
    </row>
    <row r="1902" spans="15:15">
      <c r="O1902" s="96"/>
    </row>
    <row r="1903" spans="15:15">
      <c r="O1903" s="96"/>
    </row>
    <row r="1904" spans="15:15">
      <c r="O1904" s="96"/>
    </row>
    <row r="1905" spans="15:15">
      <c r="O1905" s="96"/>
    </row>
    <row r="1906" spans="15:15">
      <c r="O1906" s="96"/>
    </row>
    <row r="1907" spans="15:15">
      <c r="O1907" s="96"/>
    </row>
    <row r="1908" spans="15:15">
      <c r="O1908" s="96"/>
    </row>
    <row r="1909" spans="15:15">
      <c r="O1909" s="96"/>
    </row>
    <row r="1910" spans="15:15">
      <c r="O1910" s="96"/>
    </row>
    <row r="1911" spans="15:15">
      <c r="O1911" s="96"/>
    </row>
    <row r="1912" spans="15:15">
      <c r="O1912" s="96"/>
    </row>
    <row r="1913" spans="15:15">
      <c r="O1913" s="96"/>
    </row>
    <row r="1914" spans="15:15">
      <c r="O1914" s="96"/>
    </row>
    <row r="1915" spans="15:15">
      <c r="O1915" s="96"/>
    </row>
    <row r="1916" spans="15:15">
      <c r="O1916" s="96"/>
    </row>
    <row r="1917" spans="15:15">
      <c r="O1917" s="96"/>
    </row>
    <row r="1918" spans="15:15">
      <c r="O1918" s="96"/>
    </row>
    <row r="1919" spans="15:15">
      <c r="O1919" s="96"/>
    </row>
    <row r="1920" spans="15:15">
      <c r="O1920" s="96"/>
    </row>
    <row r="1921" spans="15:15">
      <c r="O1921" s="96"/>
    </row>
    <row r="1922" spans="15:15">
      <c r="O1922" s="96"/>
    </row>
    <row r="1923" spans="15:15">
      <c r="O1923" s="96"/>
    </row>
    <row r="1924" spans="15:15">
      <c r="O1924" s="96"/>
    </row>
    <row r="1925" spans="15:15">
      <c r="O1925" s="96"/>
    </row>
    <row r="1926" spans="15:15">
      <c r="O1926" s="96"/>
    </row>
    <row r="1927" spans="15:15">
      <c r="O1927" s="96"/>
    </row>
    <row r="1928" spans="15:15">
      <c r="O1928" s="96"/>
    </row>
    <row r="1929" spans="15:15">
      <c r="O1929" s="96"/>
    </row>
    <row r="1930" spans="15:15">
      <c r="O1930" s="96"/>
    </row>
    <row r="1931" spans="15:15">
      <c r="O1931" s="96"/>
    </row>
    <row r="1932" spans="15:15">
      <c r="O1932" s="96"/>
    </row>
    <row r="1933" spans="15:15">
      <c r="O1933" s="96"/>
    </row>
    <row r="1934" spans="15:15">
      <c r="O1934" s="96"/>
    </row>
    <row r="1935" spans="15:15">
      <c r="O1935" s="96"/>
    </row>
    <row r="1936" spans="15:15">
      <c r="O1936" s="96"/>
    </row>
    <row r="1937" spans="15:15">
      <c r="O1937" s="96"/>
    </row>
    <row r="1938" spans="15:15">
      <c r="O1938" s="96"/>
    </row>
    <row r="1939" spans="15:15">
      <c r="O1939" s="96"/>
    </row>
    <row r="1940" spans="15:15">
      <c r="O1940" s="96"/>
    </row>
    <row r="1941" spans="15:15">
      <c r="O1941" s="96"/>
    </row>
    <row r="1942" spans="15:15">
      <c r="O1942" s="96"/>
    </row>
    <row r="1943" spans="15:15">
      <c r="O1943" s="96"/>
    </row>
    <row r="1944" spans="15:15">
      <c r="O1944" s="96"/>
    </row>
    <row r="1945" spans="15:15">
      <c r="O1945" s="96"/>
    </row>
    <row r="1946" spans="15:15">
      <c r="O1946" s="96"/>
    </row>
    <row r="1947" spans="15:15">
      <c r="O1947" s="96"/>
    </row>
    <row r="1948" spans="15:15">
      <c r="O1948" s="96"/>
    </row>
    <row r="1949" spans="15:15">
      <c r="O1949" s="96"/>
    </row>
    <row r="1950" spans="15:15">
      <c r="O1950" s="96"/>
    </row>
    <row r="1951" spans="15:15">
      <c r="O1951" s="96"/>
    </row>
    <row r="1952" spans="15:15">
      <c r="O1952" s="96"/>
    </row>
    <row r="1953" spans="15:15">
      <c r="O1953" s="96"/>
    </row>
    <row r="1954" spans="15:15">
      <c r="O1954" s="96"/>
    </row>
    <row r="1955" spans="15:15">
      <c r="O1955" s="96"/>
    </row>
    <row r="1956" spans="15:15">
      <c r="O1956" s="96"/>
    </row>
    <row r="1957" spans="15:15">
      <c r="O1957" s="96"/>
    </row>
    <row r="1958" spans="15:15">
      <c r="O1958" s="96"/>
    </row>
    <row r="1959" spans="15:15">
      <c r="O1959" s="96"/>
    </row>
    <row r="1960" spans="15:15">
      <c r="O1960" s="96"/>
    </row>
    <row r="1961" spans="15:15">
      <c r="O1961" s="96"/>
    </row>
    <row r="1962" spans="15:15">
      <c r="O1962" s="96"/>
    </row>
    <row r="1963" spans="15:15">
      <c r="O1963" s="96"/>
    </row>
    <row r="1964" spans="15:15">
      <c r="O1964" s="96"/>
    </row>
    <row r="1965" spans="15:15">
      <c r="O1965" s="96"/>
    </row>
    <row r="1966" spans="15:15">
      <c r="O1966" s="96"/>
    </row>
    <row r="1967" spans="15:15">
      <c r="O1967" s="96"/>
    </row>
    <row r="1968" spans="15:15">
      <c r="O1968" s="96"/>
    </row>
    <row r="1969" spans="15:15">
      <c r="O1969" s="96"/>
    </row>
    <row r="1970" spans="15:15">
      <c r="O1970" s="96"/>
    </row>
    <row r="1971" spans="15:15">
      <c r="O1971" s="96"/>
    </row>
    <row r="1972" spans="15:15">
      <c r="O1972" s="96"/>
    </row>
    <row r="1973" spans="15:15">
      <c r="O1973" s="96"/>
    </row>
    <row r="1974" spans="15:15">
      <c r="O1974" s="96"/>
    </row>
    <row r="1975" spans="15:15">
      <c r="O1975" s="96"/>
    </row>
    <row r="1976" spans="15:15">
      <c r="O1976" s="96"/>
    </row>
    <row r="1977" spans="15:15">
      <c r="O1977" s="96"/>
    </row>
    <row r="1978" spans="15:15">
      <c r="O1978" s="96"/>
    </row>
    <row r="1979" spans="15:15">
      <c r="O1979" s="96"/>
    </row>
    <row r="1980" spans="15:15">
      <c r="O1980" s="96"/>
    </row>
    <row r="1981" spans="15:15">
      <c r="O1981" s="96"/>
    </row>
    <row r="1982" spans="15:15">
      <c r="O1982" s="96"/>
    </row>
    <row r="1983" spans="15:15">
      <c r="O1983" s="96"/>
    </row>
    <row r="1984" spans="15:15">
      <c r="O1984" s="96"/>
    </row>
    <row r="1985" spans="15:15">
      <c r="O1985" s="96"/>
    </row>
    <row r="1986" spans="15:15">
      <c r="O1986" s="96"/>
    </row>
    <row r="1987" spans="15:15">
      <c r="O1987" s="96"/>
    </row>
    <row r="1988" spans="15:15">
      <c r="O1988" s="96"/>
    </row>
    <row r="1989" spans="15:15">
      <c r="O1989" s="96"/>
    </row>
    <row r="1990" spans="15:15">
      <c r="O1990" s="96"/>
    </row>
    <row r="1991" spans="15:15">
      <c r="O1991" s="96"/>
    </row>
    <row r="1992" spans="15:15">
      <c r="O1992" s="96"/>
    </row>
    <row r="1993" spans="15:15">
      <c r="O1993" s="96"/>
    </row>
    <row r="1994" spans="15:15">
      <c r="O1994" s="96"/>
    </row>
    <row r="1995" spans="15:15">
      <c r="O1995" s="96"/>
    </row>
    <row r="1996" spans="15:15">
      <c r="O1996" s="96"/>
    </row>
    <row r="1997" spans="15:15">
      <c r="O1997" s="96"/>
    </row>
    <row r="1998" spans="15:15">
      <c r="O1998" s="96"/>
    </row>
    <row r="1999" spans="15:15">
      <c r="O1999" s="96"/>
    </row>
    <row r="2000" spans="15:15">
      <c r="O2000" s="96"/>
    </row>
    <row r="2001" spans="15:15">
      <c r="O2001" s="96"/>
    </row>
    <row r="2002" spans="15:15">
      <c r="O2002" s="96"/>
    </row>
    <row r="2003" spans="15:15">
      <c r="O2003" s="96"/>
    </row>
    <row r="2004" spans="15:15">
      <c r="O2004" s="96"/>
    </row>
    <row r="2005" spans="15:15">
      <c r="O2005" s="96"/>
    </row>
    <row r="2006" spans="15:15">
      <c r="O2006" s="96"/>
    </row>
    <row r="2007" spans="15:15">
      <c r="O2007" s="96"/>
    </row>
    <row r="2008" spans="15:15">
      <c r="O2008" s="96"/>
    </row>
    <row r="2009" spans="15:15">
      <c r="O2009" s="96"/>
    </row>
    <row r="2010" spans="15:15">
      <c r="O2010" s="96"/>
    </row>
    <row r="2011" spans="15:15">
      <c r="O2011" s="96"/>
    </row>
    <row r="2012" spans="15:15">
      <c r="O2012" s="96"/>
    </row>
    <row r="2013" spans="15:15">
      <c r="O2013" s="96"/>
    </row>
    <row r="2014" spans="15:15">
      <c r="O2014" s="96"/>
    </row>
    <row r="2015" spans="15:15">
      <c r="O2015" s="96"/>
    </row>
    <row r="2016" spans="15:15">
      <c r="O2016" s="96"/>
    </row>
    <row r="2017" spans="15:15">
      <c r="O2017" s="96"/>
    </row>
    <row r="2018" spans="15:15">
      <c r="O2018" s="96"/>
    </row>
    <row r="2019" spans="15:15">
      <c r="O2019" s="96"/>
    </row>
    <row r="2020" spans="15:15">
      <c r="O2020" s="96"/>
    </row>
    <row r="2021" spans="15:15">
      <c r="O2021" s="96"/>
    </row>
    <row r="2022" spans="15:15">
      <c r="O2022" s="96"/>
    </row>
    <row r="2023" spans="15:15">
      <c r="O2023" s="96"/>
    </row>
    <row r="2024" spans="15:15">
      <c r="O2024" s="96"/>
    </row>
    <row r="2025" spans="15:15">
      <c r="O2025" s="96"/>
    </row>
    <row r="2026" spans="15:15">
      <c r="O2026" s="96"/>
    </row>
    <row r="2027" spans="15:15">
      <c r="O2027" s="96"/>
    </row>
    <row r="2028" spans="15:15">
      <c r="O2028" s="96"/>
    </row>
    <row r="2029" spans="15:15">
      <c r="O2029" s="96"/>
    </row>
    <row r="2030" spans="15:15">
      <c r="O2030" s="96"/>
    </row>
    <row r="2031" spans="15:15">
      <c r="O2031" s="96"/>
    </row>
    <row r="2032" spans="15:15">
      <c r="O2032" s="96"/>
    </row>
    <row r="2033" spans="15:15">
      <c r="O2033" s="96"/>
    </row>
    <row r="2034" spans="15:15">
      <c r="O2034" s="96"/>
    </row>
    <row r="2035" spans="15:15">
      <c r="O2035" s="96"/>
    </row>
    <row r="2036" spans="15:15">
      <c r="O2036" s="96"/>
    </row>
    <row r="2037" spans="15:15">
      <c r="O2037" s="96"/>
    </row>
    <row r="2038" spans="15:15">
      <c r="O2038" s="96"/>
    </row>
    <row r="2039" spans="15:15">
      <c r="O2039" s="96"/>
    </row>
    <row r="2040" spans="15:15">
      <c r="O2040" s="96"/>
    </row>
    <row r="2041" spans="15:15">
      <c r="O2041" s="96"/>
    </row>
    <row r="2042" spans="15:15">
      <c r="O2042" s="96"/>
    </row>
    <row r="2043" spans="15:15">
      <c r="O2043" s="96"/>
    </row>
    <row r="2044" spans="15:15">
      <c r="O2044" s="96"/>
    </row>
    <row r="2045" spans="15:15">
      <c r="O2045" s="96"/>
    </row>
    <row r="2046" spans="15:15">
      <c r="O2046" s="96"/>
    </row>
    <row r="2047" spans="15:15">
      <c r="O2047" s="96"/>
    </row>
    <row r="2048" spans="15:15">
      <c r="O2048" s="96"/>
    </row>
    <row r="2049" spans="15:15">
      <c r="O2049" s="96"/>
    </row>
    <row r="2050" spans="15:15">
      <c r="O2050" s="96"/>
    </row>
    <row r="2051" spans="15:15">
      <c r="O2051" s="96"/>
    </row>
    <row r="2052" spans="15:15">
      <c r="O2052" s="96"/>
    </row>
    <row r="2053" spans="15:15">
      <c r="O2053" s="96"/>
    </row>
    <row r="2054" spans="15:15">
      <c r="O2054" s="96"/>
    </row>
    <row r="2055" spans="15:15">
      <c r="O2055" s="96"/>
    </row>
    <row r="2056" spans="15:15">
      <c r="O2056" s="96"/>
    </row>
    <row r="2057" spans="15:15">
      <c r="O2057" s="96"/>
    </row>
    <row r="2058" spans="15:15">
      <c r="O2058" s="96"/>
    </row>
    <row r="2059" spans="15:15">
      <c r="O2059" s="96"/>
    </row>
    <row r="2060" spans="15:15">
      <c r="O2060" s="96"/>
    </row>
    <row r="2061" spans="15:15">
      <c r="O2061" s="96"/>
    </row>
    <row r="2062" spans="15:15">
      <c r="O2062" s="96"/>
    </row>
    <row r="2063" spans="15:15">
      <c r="O2063" s="96"/>
    </row>
    <row r="2064" spans="15:15">
      <c r="O2064" s="96"/>
    </row>
    <row r="2065" spans="15:15">
      <c r="O2065" s="96"/>
    </row>
    <row r="2066" spans="15:15">
      <c r="O2066" s="96"/>
    </row>
    <row r="2067" spans="15:15">
      <c r="O2067" s="96"/>
    </row>
    <row r="2068" spans="15:15">
      <c r="O2068" s="96"/>
    </row>
    <row r="2069" spans="15:15">
      <c r="O2069" s="96"/>
    </row>
    <row r="2070" spans="15:15">
      <c r="O2070" s="96"/>
    </row>
    <row r="2071" spans="15:15">
      <c r="O2071" s="96"/>
    </row>
    <row r="2072" spans="15:15">
      <c r="O2072" s="96"/>
    </row>
    <row r="2073" spans="15:15">
      <c r="O2073" s="96"/>
    </row>
    <row r="2074" spans="15:15">
      <c r="O2074" s="96"/>
    </row>
    <row r="2075" spans="15:15">
      <c r="O2075" s="96"/>
    </row>
    <row r="2076" spans="15:15">
      <c r="O2076" s="96"/>
    </row>
    <row r="2077" spans="15:15">
      <c r="O2077" s="96"/>
    </row>
    <row r="2078" spans="15:15">
      <c r="O2078" s="96"/>
    </row>
    <row r="2079" spans="15:15">
      <c r="O2079" s="96"/>
    </row>
    <row r="2080" spans="15:15">
      <c r="O2080" s="96"/>
    </row>
    <row r="2081" spans="15:15">
      <c r="O2081" s="96"/>
    </row>
    <row r="2082" spans="15:15">
      <c r="O2082" s="96"/>
    </row>
    <row r="2083" spans="15:15">
      <c r="O2083" s="96"/>
    </row>
    <row r="2084" spans="15:15">
      <c r="O2084" s="96"/>
    </row>
    <row r="2085" spans="15:15">
      <c r="O2085" s="96"/>
    </row>
    <row r="2086" spans="15:15">
      <c r="O2086" s="96"/>
    </row>
    <row r="2087" spans="15:15">
      <c r="O2087" s="96"/>
    </row>
    <row r="2088" spans="15:15">
      <c r="O2088" s="96"/>
    </row>
    <row r="2089" spans="15:15">
      <c r="O2089" s="96"/>
    </row>
    <row r="2090" spans="15:15">
      <c r="O2090" s="96"/>
    </row>
    <row r="2091" spans="15:15">
      <c r="O2091" s="96"/>
    </row>
    <row r="2092" spans="15:15">
      <c r="O2092" s="96"/>
    </row>
    <row r="2093" spans="15:15">
      <c r="O2093" s="96"/>
    </row>
    <row r="2094" spans="15:15">
      <c r="O2094" s="96"/>
    </row>
    <row r="2095" spans="15:15">
      <c r="O2095" s="96"/>
    </row>
    <row r="2096" spans="15:15">
      <c r="O2096" s="96"/>
    </row>
    <row r="2097" spans="15:15">
      <c r="O2097" s="96"/>
    </row>
    <row r="2098" spans="15:15">
      <c r="O2098" s="96"/>
    </row>
    <row r="2099" spans="15:15">
      <c r="O2099" s="96"/>
    </row>
    <row r="2100" spans="15:15">
      <c r="O2100" s="96"/>
    </row>
    <row r="2101" spans="15:15">
      <c r="O2101" s="96"/>
    </row>
    <row r="2102" spans="15:15">
      <c r="O2102" s="96"/>
    </row>
    <row r="2103" spans="15:15">
      <c r="O2103" s="96"/>
    </row>
    <row r="2104" spans="15:15">
      <c r="O2104" s="96"/>
    </row>
    <row r="2105" spans="15:15">
      <c r="O2105" s="96"/>
    </row>
    <row r="2106" spans="15:15">
      <c r="O2106" s="96"/>
    </row>
    <row r="2107" spans="15:15">
      <c r="O2107" s="96"/>
    </row>
    <row r="2108" spans="15:15">
      <c r="O2108" s="96"/>
    </row>
    <row r="2109" spans="15:15">
      <c r="O2109" s="96"/>
    </row>
    <row r="2110" spans="15:15">
      <c r="O2110" s="96"/>
    </row>
    <row r="2111" spans="15:15">
      <c r="O2111" s="96"/>
    </row>
    <row r="2112" spans="15:15">
      <c r="O2112" s="96"/>
    </row>
    <row r="2113" spans="15:15">
      <c r="O2113" s="96"/>
    </row>
  </sheetData>
  <customSheetViews>
    <customSheetView guid="{7C7883F2-DB79-11D6-846D-0008C7298EBA}" showGridLines="0" showRowCol="0" outlineSymbols="0" showRuler="0">
      <pane ySplit="5" topLeftCell="A490" activePane="bottomLeft" state="frozenSplit"/>
      <selection pane="bottomLeft"/>
    </customSheetView>
    <customSheetView guid="{7C7883F1-DB79-11D6-846D-0008C7298EBA}" showGridLines="0" showRowCol="0" outlineSymbols="0" showRuler="0">
      <pane ySplit="5" topLeftCell="A449" activePane="bottomLeft" state="frozenSplit"/>
      <selection pane="bottomLeft"/>
    </customSheetView>
    <customSheetView guid="{7C7883F0-DB79-11D6-846D-0008C7298EBA}" showGridLines="0" showRowCol="0" outlineSymbols="0" showRuler="0">
      <pane ySplit="5" topLeftCell="A408" activePane="bottomLeft" state="frozenSplit"/>
      <selection pane="bottomLeft"/>
    </customSheetView>
    <customSheetView guid="{7C7883EF-DB79-11D6-846D-0008C7298EBA}" showGridLines="0" showRowCol="0" outlineSymbols="0" showRuler="0">
      <pane ySplit="5" topLeftCell="A36" activePane="bottomLeft" state="frozenSplit"/>
      <selection pane="bottomLeft"/>
    </customSheetView>
    <customSheetView guid="{7C7883EE-DB79-11D6-846D-0008C7298EBA}" showGridLines="0" showRowCol="0" outlineSymbols="0" showRuler="0">
      <pane ySplit="5" topLeftCell="A28" activePane="bottomLeft" state="frozenSplit"/>
      <selection pane="bottomLeft"/>
    </customSheetView>
    <customSheetView guid="{7C7883ED-DB79-11D6-846D-0008C7298EBA}" showGridLines="0" showRowCol="0" outlineSymbols="0" showRuler="0">
      <pane ySplit="5" topLeftCell="A531" activePane="bottomLeft" state="frozenSplit"/>
      <selection pane="bottomLeft"/>
    </customSheetView>
    <customSheetView guid="{7C7883EC-DB79-11D6-846D-0008C7298EBA}" showGridLines="0" showRowCol="0" outlineSymbols="0" showRuler="0">
      <pane ySplit="5" topLeftCell="A13" activePane="bottomLeft" state="frozenSplit"/>
      <selection pane="bottomLeft"/>
    </customSheetView>
    <customSheetView guid="{7C7883EB-DB79-11D6-846D-0008C7298EBA}" showGridLines="0" showRowCol="0" outlineSymbols="0" showRuler="0">
      <pane ySplit="5" topLeftCell="A6" activePane="bottomLeft" state="frozenSplit"/>
      <selection pane="bottomLeft"/>
    </customSheetView>
  </customSheetViews>
  <mergeCells count="27">
    <mergeCell ref="P31:R31"/>
    <mergeCell ref="M31:O31"/>
    <mergeCell ref="J31:L31"/>
    <mergeCell ref="J50:L50"/>
    <mergeCell ref="J51:L51"/>
    <mergeCell ref="P72:R72"/>
    <mergeCell ref="D145:F145"/>
    <mergeCell ref="G145:I145"/>
    <mergeCell ref="D135:E135"/>
    <mergeCell ref="F135:G135"/>
    <mergeCell ref="D72:F72"/>
    <mergeCell ref="G72:I72"/>
    <mergeCell ref="J145:L145"/>
    <mergeCell ref="J72:L72"/>
    <mergeCell ref="G50:I50"/>
    <mergeCell ref="D51:F51"/>
    <mergeCell ref="G51:I51"/>
    <mergeCell ref="M72:O72"/>
    <mergeCell ref="D13:F13"/>
    <mergeCell ref="D14:F14"/>
    <mergeCell ref="G13:I13"/>
    <mergeCell ref="G14:I14"/>
    <mergeCell ref="D31:F31"/>
    <mergeCell ref="G31:I31"/>
    <mergeCell ref="D50:F50"/>
    <mergeCell ref="J13:L13"/>
    <mergeCell ref="J14:L14"/>
  </mergeCells>
  <phoneticPr fontId="18" type="noConversion"/>
  <hyperlinks>
    <hyperlink ref="C3" location="Indice!A1" display="Indice!A1"/>
  </hyperlinks>
  <printOptions gridLines="1" gridLinesSet="0"/>
  <pageMargins left="0.39370078740157483" right="0.39370078740157483" top="0.39370078740157483" bottom="0.39370078740157483" header="0" footer="0"/>
  <pageSetup paperSize="9" fitToHeight="0" orientation="portrait" r:id="rId1"/>
  <headerFooter alignWithMargins="0"/>
  <rowBreaks count="1" manualBreakCount="1">
    <brk id="870" max="7" man="1"/>
  </rowBreaks>
  <colBreaks count="1" manualBreakCount="1">
    <brk id="2" max="898" man="1"/>
  </col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autoPageBreaks="0" fitToPage="1"/>
  </sheetPr>
  <dimension ref="A1:J603"/>
  <sheetViews>
    <sheetView showOutlineSymbols="0" topLeftCell="A557" zoomScaleNormal="100" workbookViewId="0">
      <selection activeCell="C598" sqref="C598"/>
    </sheetView>
  </sheetViews>
  <sheetFormatPr baseColWidth="10" defaultRowHeight="11.25"/>
  <cols>
    <col min="1" max="1" width="0.140625" style="500" customWidth="1"/>
    <col min="2" max="2" width="2.7109375" style="497" customWidth="1"/>
    <col min="3" max="3" width="42.5703125" style="505" customWidth="1"/>
    <col min="4" max="4" width="12.85546875" style="505" customWidth="1"/>
    <col min="5" max="5" width="12.7109375" style="505" customWidth="1"/>
    <col min="6" max="6" width="15.42578125" style="505" customWidth="1"/>
    <col min="7" max="11" width="12.5703125" style="505" customWidth="1"/>
    <col min="12" max="13" width="11.28515625" style="505" bestFit="1" customWidth="1"/>
    <col min="14" max="14" width="11" style="505" bestFit="1" customWidth="1"/>
    <col min="15" max="15" width="10.85546875" style="505" bestFit="1" customWidth="1"/>
    <col min="16" max="16" width="11.28515625" style="505" bestFit="1" customWidth="1"/>
    <col min="17" max="17" width="7.85546875" style="505" bestFit="1" customWidth="1"/>
    <col min="18" max="18" width="7" style="505" customWidth="1"/>
    <col min="19" max="19" width="17.42578125" style="505" customWidth="1"/>
    <col min="20" max="20" width="7.140625" style="505" customWidth="1"/>
    <col min="21" max="21" width="9.5703125" style="505" customWidth="1"/>
    <col min="22" max="23" width="15.5703125" style="505" customWidth="1"/>
    <col min="24" max="24" width="1.85546875" style="505" customWidth="1"/>
    <col min="25" max="25" width="1.7109375" style="505" customWidth="1"/>
    <col min="26" max="26" width="1.85546875" style="505" customWidth="1"/>
    <col min="27" max="30" width="12.140625" style="505" customWidth="1"/>
    <col min="31" max="31" width="1.85546875" style="505" customWidth="1"/>
    <col min="32" max="33" width="1.42578125" style="505" customWidth="1"/>
    <col min="34" max="34" width="11.42578125" style="505"/>
    <col min="35" max="37" width="18.7109375" style="505" customWidth="1"/>
    <col min="38" max="256" width="11.42578125" style="505"/>
    <col min="257" max="257" width="0.140625" style="505" customWidth="1"/>
    <col min="258" max="258" width="2.7109375" style="505" customWidth="1"/>
    <col min="259" max="259" width="42.5703125" style="505" customWidth="1"/>
    <col min="260" max="260" width="12.85546875" style="505" customWidth="1"/>
    <col min="261" max="261" width="12.7109375" style="505" customWidth="1"/>
    <col min="262" max="262" width="15.42578125" style="505" customWidth="1"/>
    <col min="263" max="267" width="12.5703125" style="505" customWidth="1"/>
    <col min="268" max="269" width="11.28515625" style="505" bestFit="1" customWidth="1"/>
    <col min="270" max="270" width="11" style="505" bestFit="1" customWidth="1"/>
    <col min="271" max="271" width="10.85546875" style="505" bestFit="1" customWidth="1"/>
    <col min="272" max="272" width="11.28515625" style="505" bestFit="1" customWidth="1"/>
    <col min="273" max="273" width="7.85546875" style="505" bestFit="1" customWidth="1"/>
    <col min="274" max="274" width="7" style="505" customWidth="1"/>
    <col min="275" max="275" width="17.42578125" style="505" customWidth="1"/>
    <col min="276" max="276" width="7.140625" style="505" customWidth="1"/>
    <col min="277" max="277" width="9.5703125" style="505" customWidth="1"/>
    <col min="278" max="279" width="15.5703125" style="505" customWidth="1"/>
    <col min="280" max="280" width="1.85546875" style="505" customWidth="1"/>
    <col min="281" max="281" width="1.7109375" style="505" customWidth="1"/>
    <col min="282" max="282" width="1.85546875" style="505" customWidth="1"/>
    <col min="283" max="286" width="12.140625" style="505" customWidth="1"/>
    <col min="287" max="287" width="1.85546875" style="505" customWidth="1"/>
    <col min="288" max="289" width="1.42578125" style="505" customWidth="1"/>
    <col min="290" max="290" width="11.42578125" style="505"/>
    <col min="291" max="293" width="18.7109375" style="505" customWidth="1"/>
    <col min="294" max="512" width="11.42578125" style="505"/>
    <col min="513" max="513" width="0.140625" style="505" customWidth="1"/>
    <col min="514" max="514" width="2.7109375" style="505" customWidth="1"/>
    <col min="515" max="515" width="42.5703125" style="505" customWidth="1"/>
    <col min="516" max="516" width="12.85546875" style="505" customWidth="1"/>
    <col min="517" max="517" width="12.7109375" style="505" customWidth="1"/>
    <col min="518" max="518" width="15.42578125" style="505" customWidth="1"/>
    <col min="519" max="523" width="12.5703125" style="505" customWidth="1"/>
    <col min="524" max="525" width="11.28515625" style="505" bestFit="1" customWidth="1"/>
    <col min="526" max="526" width="11" style="505" bestFit="1" customWidth="1"/>
    <col min="527" max="527" width="10.85546875" style="505" bestFit="1" customWidth="1"/>
    <col min="528" max="528" width="11.28515625" style="505" bestFit="1" customWidth="1"/>
    <col min="529" max="529" width="7.85546875" style="505" bestFit="1" customWidth="1"/>
    <col min="530" max="530" width="7" style="505" customWidth="1"/>
    <col min="531" max="531" width="17.42578125" style="505" customWidth="1"/>
    <col min="532" max="532" width="7.140625" style="505" customWidth="1"/>
    <col min="533" max="533" width="9.5703125" style="505" customWidth="1"/>
    <col min="534" max="535" width="15.5703125" style="505" customWidth="1"/>
    <col min="536" max="536" width="1.85546875" style="505" customWidth="1"/>
    <col min="537" max="537" width="1.7109375" style="505" customWidth="1"/>
    <col min="538" max="538" width="1.85546875" style="505" customWidth="1"/>
    <col min="539" max="542" width="12.140625" style="505" customWidth="1"/>
    <col min="543" max="543" width="1.85546875" style="505" customWidth="1"/>
    <col min="544" max="545" width="1.42578125" style="505" customWidth="1"/>
    <col min="546" max="546" width="11.42578125" style="505"/>
    <col min="547" max="549" width="18.7109375" style="505" customWidth="1"/>
    <col min="550" max="768" width="11.42578125" style="505"/>
    <col min="769" max="769" width="0.140625" style="505" customWidth="1"/>
    <col min="770" max="770" width="2.7109375" style="505" customWidth="1"/>
    <col min="771" max="771" width="42.5703125" style="505" customWidth="1"/>
    <col min="772" max="772" width="12.85546875" style="505" customWidth="1"/>
    <col min="773" max="773" width="12.7109375" style="505" customWidth="1"/>
    <col min="774" max="774" width="15.42578125" style="505" customWidth="1"/>
    <col min="775" max="779" width="12.5703125" style="505" customWidth="1"/>
    <col min="780" max="781" width="11.28515625" style="505" bestFit="1" customWidth="1"/>
    <col min="782" max="782" width="11" style="505" bestFit="1" customWidth="1"/>
    <col min="783" max="783" width="10.85546875" style="505" bestFit="1" customWidth="1"/>
    <col min="784" max="784" width="11.28515625" style="505" bestFit="1" customWidth="1"/>
    <col min="785" max="785" width="7.85546875" style="505" bestFit="1" customWidth="1"/>
    <col min="786" max="786" width="7" style="505" customWidth="1"/>
    <col min="787" max="787" width="17.42578125" style="505" customWidth="1"/>
    <col min="788" max="788" width="7.140625" style="505" customWidth="1"/>
    <col min="789" max="789" width="9.5703125" style="505" customWidth="1"/>
    <col min="790" max="791" width="15.5703125" style="505" customWidth="1"/>
    <col min="792" max="792" width="1.85546875" style="505" customWidth="1"/>
    <col min="793" max="793" width="1.7109375" style="505" customWidth="1"/>
    <col min="794" max="794" width="1.85546875" style="505" customWidth="1"/>
    <col min="795" max="798" width="12.140625" style="505" customWidth="1"/>
    <col min="799" max="799" width="1.85546875" style="505" customWidth="1"/>
    <col min="800" max="801" width="1.42578125" style="505" customWidth="1"/>
    <col min="802" max="802" width="11.42578125" style="505"/>
    <col min="803" max="805" width="18.7109375" style="505" customWidth="1"/>
    <col min="806" max="1024" width="11.42578125" style="505"/>
    <col min="1025" max="1025" width="0.140625" style="505" customWidth="1"/>
    <col min="1026" max="1026" width="2.7109375" style="505" customWidth="1"/>
    <col min="1027" max="1027" width="42.5703125" style="505" customWidth="1"/>
    <col min="1028" max="1028" width="12.85546875" style="505" customWidth="1"/>
    <col min="1029" max="1029" width="12.7109375" style="505" customWidth="1"/>
    <col min="1030" max="1030" width="15.42578125" style="505" customWidth="1"/>
    <col min="1031" max="1035" width="12.5703125" style="505" customWidth="1"/>
    <col min="1036" max="1037" width="11.28515625" style="505" bestFit="1" customWidth="1"/>
    <col min="1038" max="1038" width="11" style="505" bestFit="1" customWidth="1"/>
    <col min="1039" max="1039" width="10.85546875" style="505" bestFit="1" customWidth="1"/>
    <col min="1040" max="1040" width="11.28515625" style="505" bestFit="1" customWidth="1"/>
    <col min="1041" max="1041" width="7.85546875" style="505" bestFit="1" customWidth="1"/>
    <col min="1042" max="1042" width="7" style="505" customWidth="1"/>
    <col min="1043" max="1043" width="17.42578125" style="505" customWidth="1"/>
    <col min="1044" max="1044" width="7.140625" style="505" customWidth="1"/>
    <col min="1045" max="1045" width="9.5703125" style="505" customWidth="1"/>
    <col min="1046" max="1047" width="15.5703125" style="505" customWidth="1"/>
    <col min="1048" max="1048" width="1.85546875" style="505" customWidth="1"/>
    <col min="1049" max="1049" width="1.7109375" style="505" customWidth="1"/>
    <col min="1050" max="1050" width="1.85546875" style="505" customWidth="1"/>
    <col min="1051" max="1054" width="12.140625" style="505" customWidth="1"/>
    <col min="1055" max="1055" width="1.85546875" style="505" customWidth="1"/>
    <col min="1056" max="1057" width="1.42578125" style="505" customWidth="1"/>
    <col min="1058" max="1058" width="11.42578125" style="505"/>
    <col min="1059" max="1061" width="18.7109375" style="505" customWidth="1"/>
    <col min="1062" max="1280" width="11.42578125" style="505"/>
    <col min="1281" max="1281" width="0.140625" style="505" customWidth="1"/>
    <col min="1282" max="1282" width="2.7109375" style="505" customWidth="1"/>
    <col min="1283" max="1283" width="42.5703125" style="505" customWidth="1"/>
    <col min="1284" max="1284" width="12.85546875" style="505" customWidth="1"/>
    <col min="1285" max="1285" width="12.7109375" style="505" customWidth="1"/>
    <col min="1286" max="1286" width="15.42578125" style="505" customWidth="1"/>
    <col min="1287" max="1291" width="12.5703125" style="505" customWidth="1"/>
    <col min="1292" max="1293" width="11.28515625" style="505" bestFit="1" customWidth="1"/>
    <col min="1294" max="1294" width="11" style="505" bestFit="1" customWidth="1"/>
    <col min="1295" max="1295" width="10.85546875" style="505" bestFit="1" customWidth="1"/>
    <col min="1296" max="1296" width="11.28515625" style="505" bestFit="1" customWidth="1"/>
    <col min="1297" max="1297" width="7.85546875" style="505" bestFit="1" customWidth="1"/>
    <col min="1298" max="1298" width="7" style="505" customWidth="1"/>
    <col min="1299" max="1299" width="17.42578125" style="505" customWidth="1"/>
    <col min="1300" max="1300" width="7.140625" style="505" customWidth="1"/>
    <col min="1301" max="1301" width="9.5703125" style="505" customWidth="1"/>
    <col min="1302" max="1303" width="15.5703125" style="505" customWidth="1"/>
    <col min="1304" max="1304" width="1.85546875" style="505" customWidth="1"/>
    <col min="1305" max="1305" width="1.7109375" style="505" customWidth="1"/>
    <col min="1306" max="1306" width="1.85546875" style="505" customWidth="1"/>
    <col min="1307" max="1310" width="12.140625" style="505" customWidth="1"/>
    <col min="1311" max="1311" width="1.85546875" style="505" customWidth="1"/>
    <col min="1312" max="1313" width="1.42578125" style="505" customWidth="1"/>
    <col min="1314" max="1314" width="11.42578125" style="505"/>
    <col min="1315" max="1317" width="18.7109375" style="505" customWidth="1"/>
    <col min="1318" max="1536" width="11.42578125" style="505"/>
    <col min="1537" max="1537" width="0.140625" style="505" customWidth="1"/>
    <col min="1538" max="1538" width="2.7109375" style="505" customWidth="1"/>
    <col min="1539" max="1539" width="42.5703125" style="505" customWidth="1"/>
    <col min="1540" max="1540" width="12.85546875" style="505" customWidth="1"/>
    <col min="1541" max="1541" width="12.7109375" style="505" customWidth="1"/>
    <col min="1542" max="1542" width="15.42578125" style="505" customWidth="1"/>
    <col min="1543" max="1547" width="12.5703125" style="505" customWidth="1"/>
    <col min="1548" max="1549" width="11.28515625" style="505" bestFit="1" customWidth="1"/>
    <col min="1550" max="1550" width="11" style="505" bestFit="1" customWidth="1"/>
    <col min="1551" max="1551" width="10.85546875" style="505" bestFit="1" customWidth="1"/>
    <col min="1552" max="1552" width="11.28515625" style="505" bestFit="1" customWidth="1"/>
    <col min="1553" max="1553" width="7.85546875" style="505" bestFit="1" customWidth="1"/>
    <col min="1554" max="1554" width="7" style="505" customWidth="1"/>
    <col min="1555" max="1555" width="17.42578125" style="505" customWidth="1"/>
    <col min="1556" max="1556" width="7.140625" style="505" customWidth="1"/>
    <col min="1557" max="1557" width="9.5703125" style="505" customWidth="1"/>
    <col min="1558" max="1559" width="15.5703125" style="505" customWidth="1"/>
    <col min="1560" max="1560" width="1.85546875" style="505" customWidth="1"/>
    <col min="1561" max="1561" width="1.7109375" style="505" customWidth="1"/>
    <col min="1562" max="1562" width="1.85546875" style="505" customWidth="1"/>
    <col min="1563" max="1566" width="12.140625" style="505" customWidth="1"/>
    <col min="1567" max="1567" width="1.85546875" style="505" customWidth="1"/>
    <col min="1568" max="1569" width="1.42578125" style="505" customWidth="1"/>
    <col min="1570" max="1570" width="11.42578125" style="505"/>
    <col min="1571" max="1573" width="18.7109375" style="505" customWidth="1"/>
    <col min="1574" max="1792" width="11.42578125" style="505"/>
    <col min="1793" max="1793" width="0.140625" style="505" customWidth="1"/>
    <col min="1794" max="1794" width="2.7109375" style="505" customWidth="1"/>
    <col min="1795" max="1795" width="42.5703125" style="505" customWidth="1"/>
    <col min="1796" max="1796" width="12.85546875" style="505" customWidth="1"/>
    <col min="1797" max="1797" width="12.7109375" style="505" customWidth="1"/>
    <col min="1798" max="1798" width="15.42578125" style="505" customWidth="1"/>
    <col min="1799" max="1803" width="12.5703125" style="505" customWidth="1"/>
    <col min="1804" max="1805" width="11.28515625" style="505" bestFit="1" customWidth="1"/>
    <col min="1806" max="1806" width="11" style="505" bestFit="1" customWidth="1"/>
    <col min="1807" max="1807" width="10.85546875" style="505" bestFit="1" customWidth="1"/>
    <col min="1808" max="1808" width="11.28515625" style="505" bestFit="1" customWidth="1"/>
    <col min="1809" max="1809" width="7.85546875" style="505" bestFit="1" customWidth="1"/>
    <col min="1810" max="1810" width="7" style="505" customWidth="1"/>
    <col min="1811" max="1811" width="17.42578125" style="505" customWidth="1"/>
    <col min="1812" max="1812" width="7.140625" style="505" customWidth="1"/>
    <col min="1813" max="1813" width="9.5703125" style="505" customWidth="1"/>
    <col min="1814" max="1815" width="15.5703125" style="505" customWidth="1"/>
    <col min="1816" max="1816" width="1.85546875" style="505" customWidth="1"/>
    <col min="1817" max="1817" width="1.7109375" style="505" customWidth="1"/>
    <col min="1818" max="1818" width="1.85546875" style="505" customWidth="1"/>
    <col min="1819" max="1822" width="12.140625" style="505" customWidth="1"/>
    <col min="1823" max="1823" width="1.85546875" style="505" customWidth="1"/>
    <col min="1824" max="1825" width="1.42578125" style="505" customWidth="1"/>
    <col min="1826" max="1826" width="11.42578125" style="505"/>
    <col min="1827" max="1829" width="18.7109375" style="505" customWidth="1"/>
    <col min="1830" max="2048" width="11.42578125" style="505"/>
    <col min="2049" max="2049" width="0.140625" style="505" customWidth="1"/>
    <col min="2050" max="2050" width="2.7109375" style="505" customWidth="1"/>
    <col min="2051" max="2051" width="42.5703125" style="505" customWidth="1"/>
    <col min="2052" max="2052" width="12.85546875" style="505" customWidth="1"/>
    <col min="2053" max="2053" width="12.7109375" style="505" customWidth="1"/>
    <col min="2054" max="2054" width="15.42578125" style="505" customWidth="1"/>
    <col min="2055" max="2059" width="12.5703125" style="505" customWidth="1"/>
    <col min="2060" max="2061" width="11.28515625" style="505" bestFit="1" customWidth="1"/>
    <col min="2062" max="2062" width="11" style="505" bestFit="1" customWidth="1"/>
    <col min="2063" max="2063" width="10.85546875" style="505" bestFit="1" customWidth="1"/>
    <col min="2064" max="2064" width="11.28515625" style="505" bestFit="1" customWidth="1"/>
    <col min="2065" max="2065" width="7.85546875" style="505" bestFit="1" customWidth="1"/>
    <col min="2066" max="2066" width="7" style="505" customWidth="1"/>
    <col min="2067" max="2067" width="17.42578125" style="505" customWidth="1"/>
    <col min="2068" max="2068" width="7.140625" style="505" customWidth="1"/>
    <col min="2069" max="2069" width="9.5703125" style="505" customWidth="1"/>
    <col min="2070" max="2071" width="15.5703125" style="505" customWidth="1"/>
    <col min="2072" max="2072" width="1.85546875" style="505" customWidth="1"/>
    <col min="2073" max="2073" width="1.7109375" style="505" customWidth="1"/>
    <col min="2074" max="2074" width="1.85546875" style="505" customWidth="1"/>
    <col min="2075" max="2078" width="12.140625" style="505" customWidth="1"/>
    <col min="2079" max="2079" width="1.85546875" style="505" customWidth="1"/>
    <col min="2080" max="2081" width="1.42578125" style="505" customWidth="1"/>
    <col min="2082" max="2082" width="11.42578125" style="505"/>
    <col min="2083" max="2085" width="18.7109375" style="505" customWidth="1"/>
    <col min="2086" max="2304" width="11.42578125" style="505"/>
    <col min="2305" max="2305" width="0.140625" style="505" customWidth="1"/>
    <col min="2306" max="2306" width="2.7109375" style="505" customWidth="1"/>
    <col min="2307" max="2307" width="42.5703125" style="505" customWidth="1"/>
    <col min="2308" max="2308" width="12.85546875" style="505" customWidth="1"/>
    <col min="2309" max="2309" width="12.7109375" style="505" customWidth="1"/>
    <col min="2310" max="2310" width="15.42578125" style="505" customWidth="1"/>
    <col min="2311" max="2315" width="12.5703125" style="505" customWidth="1"/>
    <col min="2316" max="2317" width="11.28515625" style="505" bestFit="1" customWidth="1"/>
    <col min="2318" max="2318" width="11" style="505" bestFit="1" customWidth="1"/>
    <col min="2319" max="2319" width="10.85546875" style="505" bestFit="1" customWidth="1"/>
    <col min="2320" max="2320" width="11.28515625" style="505" bestFit="1" customWidth="1"/>
    <col min="2321" max="2321" width="7.85546875" style="505" bestFit="1" customWidth="1"/>
    <col min="2322" max="2322" width="7" style="505" customWidth="1"/>
    <col min="2323" max="2323" width="17.42578125" style="505" customWidth="1"/>
    <col min="2324" max="2324" width="7.140625" style="505" customWidth="1"/>
    <col min="2325" max="2325" width="9.5703125" style="505" customWidth="1"/>
    <col min="2326" max="2327" width="15.5703125" style="505" customWidth="1"/>
    <col min="2328" max="2328" width="1.85546875" style="505" customWidth="1"/>
    <col min="2329" max="2329" width="1.7109375" style="505" customWidth="1"/>
    <col min="2330" max="2330" width="1.85546875" style="505" customWidth="1"/>
    <col min="2331" max="2334" width="12.140625" style="505" customWidth="1"/>
    <col min="2335" max="2335" width="1.85546875" style="505" customWidth="1"/>
    <col min="2336" max="2337" width="1.42578125" style="505" customWidth="1"/>
    <col min="2338" max="2338" width="11.42578125" style="505"/>
    <col min="2339" max="2341" width="18.7109375" style="505" customWidth="1"/>
    <col min="2342" max="2560" width="11.42578125" style="505"/>
    <col min="2561" max="2561" width="0.140625" style="505" customWidth="1"/>
    <col min="2562" max="2562" width="2.7109375" style="505" customWidth="1"/>
    <col min="2563" max="2563" width="42.5703125" style="505" customWidth="1"/>
    <col min="2564" max="2564" width="12.85546875" style="505" customWidth="1"/>
    <col min="2565" max="2565" width="12.7109375" style="505" customWidth="1"/>
    <col min="2566" max="2566" width="15.42578125" style="505" customWidth="1"/>
    <col min="2567" max="2571" width="12.5703125" style="505" customWidth="1"/>
    <col min="2572" max="2573" width="11.28515625" style="505" bestFit="1" customWidth="1"/>
    <col min="2574" max="2574" width="11" style="505" bestFit="1" customWidth="1"/>
    <col min="2575" max="2575" width="10.85546875" style="505" bestFit="1" customWidth="1"/>
    <col min="2576" max="2576" width="11.28515625" style="505" bestFit="1" customWidth="1"/>
    <col min="2577" max="2577" width="7.85546875" style="505" bestFit="1" customWidth="1"/>
    <col min="2578" max="2578" width="7" style="505" customWidth="1"/>
    <col min="2579" max="2579" width="17.42578125" style="505" customWidth="1"/>
    <col min="2580" max="2580" width="7.140625" style="505" customWidth="1"/>
    <col min="2581" max="2581" width="9.5703125" style="505" customWidth="1"/>
    <col min="2582" max="2583" width="15.5703125" style="505" customWidth="1"/>
    <col min="2584" max="2584" width="1.85546875" style="505" customWidth="1"/>
    <col min="2585" max="2585" width="1.7109375" style="505" customWidth="1"/>
    <col min="2586" max="2586" width="1.85546875" style="505" customWidth="1"/>
    <col min="2587" max="2590" width="12.140625" style="505" customWidth="1"/>
    <col min="2591" max="2591" width="1.85546875" style="505" customWidth="1"/>
    <col min="2592" max="2593" width="1.42578125" style="505" customWidth="1"/>
    <col min="2594" max="2594" width="11.42578125" style="505"/>
    <col min="2595" max="2597" width="18.7109375" style="505" customWidth="1"/>
    <col min="2598" max="2816" width="11.42578125" style="505"/>
    <col min="2817" max="2817" width="0.140625" style="505" customWidth="1"/>
    <col min="2818" max="2818" width="2.7109375" style="505" customWidth="1"/>
    <col min="2819" max="2819" width="42.5703125" style="505" customWidth="1"/>
    <col min="2820" max="2820" width="12.85546875" style="505" customWidth="1"/>
    <col min="2821" max="2821" width="12.7109375" style="505" customWidth="1"/>
    <col min="2822" max="2822" width="15.42578125" style="505" customWidth="1"/>
    <col min="2823" max="2827" width="12.5703125" style="505" customWidth="1"/>
    <col min="2828" max="2829" width="11.28515625" style="505" bestFit="1" customWidth="1"/>
    <col min="2830" max="2830" width="11" style="505" bestFit="1" customWidth="1"/>
    <col min="2831" max="2831" width="10.85546875" style="505" bestFit="1" customWidth="1"/>
    <col min="2832" max="2832" width="11.28515625" style="505" bestFit="1" customWidth="1"/>
    <col min="2833" max="2833" width="7.85546875" style="505" bestFit="1" customWidth="1"/>
    <col min="2834" max="2834" width="7" style="505" customWidth="1"/>
    <col min="2835" max="2835" width="17.42578125" style="505" customWidth="1"/>
    <col min="2836" max="2836" width="7.140625" style="505" customWidth="1"/>
    <col min="2837" max="2837" width="9.5703125" style="505" customWidth="1"/>
    <col min="2838" max="2839" width="15.5703125" style="505" customWidth="1"/>
    <col min="2840" max="2840" width="1.85546875" style="505" customWidth="1"/>
    <col min="2841" max="2841" width="1.7109375" style="505" customWidth="1"/>
    <col min="2842" max="2842" width="1.85546875" style="505" customWidth="1"/>
    <col min="2843" max="2846" width="12.140625" style="505" customWidth="1"/>
    <col min="2847" max="2847" width="1.85546875" style="505" customWidth="1"/>
    <col min="2848" max="2849" width="1.42578125" style="505" customWidth="1"/>
    <col min="2850" max="2850" width="11.42578125" style="505"/>
    <col min="2851" max="2853" width="18.7109375" style="505" customWidth="1"/>
    <col min="2854" max="3072" width="11.42578125" style="505"/>
    <col min="3073" max="3073" width="0.140625" style="505" customWidth="1"/>
    <col min="3074" max="3074" width="2.7109375" style="505" customWidth="1"/>
    <col min="3075" max="3075" width="42.5703125" style="505" customWidth="1"/>
    <col min="3076" max="3076" width="12.85546875" style="505" customWidth="1"/>
    <col min="3077" max="3077" width="12.7109375" style="505" customWidth="1"/>
    <col min="3078" max="3078" width="15.42578125" style="505" customWidth="1"/>
    <col min="3079" max="3083" width="12.5703125" style="505" customWidth="1"/>
    <col min="3084" max="3085" width="11.28515625" style="505" bestFit="1" customWidth="1"/>
    <col min="3086" max="3086" width="11" style="505" bestFit="1" customWidth="1"/>
    <col min="3087" max="3087" width="10.85546875" style="505" bestFit="1" customWidth="1"/>
    <col min="3088" max="3088" width="11.28515625" style="505" bestFit="1" customWidth="1"/>
    <col min="3089" max="3089" width="7.85546875" style="505" bestFit="1" customWidth="1"/>
    <col min="3090" max="3090" width="7" style="505" customWidth="1"/>
    <col min="3091" max="3091" width="17.42578125" style="505" customWidth="1"/>
    <col min="3092" max="3092" width="7.140625" style="505" customWidth="1"/>
    <col min="3093" max="3093" width="9.5703125" style="505" customWidth="1"/>
    <col min="3094" max="3095" width="15.5703125" style="505" customWidth="1"/>
    <col min="3096" max="3096" width="1.85546875" style="505" customWidth="1"/>
    <col min="3097" max="3097" width="1.7109375" style="505" customWidth="1"/>
    <col min="3098" max="3098" width="1.85546875" style="505" customWidth="1"/>
    <col min="3099" max="3102" width="12.140625" style="505" customWidth="1"/>
    <col min="3103" max="3103" width="1.85546875" style="505" customWidth="1"/>
    <col min="3104" max="3105" width="1.42578125" style="505" customWidth="1"/>
    <col min="3106" max="3106" width="11.42578125" style="505"/>
    <col min="3107" max="3109" width="18.7109375" style="505" customWidth="1"/>
    <col min="3110" max="3328" width="11.42578125" style="505"/>
    <col min="3329" max="3329" width="0.140625" style="505" customWidth="1"/>
    <col min="3330" max="3330" width="2.7109375" style="505" customWidth="1"/>
    <col min="3331" max="3331" width="42.5703125" style="505" customWidth="1"/>
    <col min="3332" max="3332" width="12.85546875" style="505" customWidth="1"/>
    <col min="3333" max="3333" width="12.7109375" style="505" customWidth="1"/>
    <col min="3334" max="3334" width="15.42578125" style="505" customWidth="1"/>
    <col min="3335" max="3339" width="12.5703125" style="505" customWidth="1"/>
    <col min="3340" max="3341" width="11.28515625" style="505" bestFit="1" customWidth="1"/>
    <col min="3342" max="3342" width="11" style="505" bestFit="1" customWidth="1"/>
    <col min="3343" max="3343" width="10.85546875" style="505" bestFit="1" customWidth="1"/>
    <col min="3344" max="3344" width="11.28515625" style="505" bestFit="1" customWidth="1"/>
    <col min="3345" max="3345" width="7.85546875" style="505" bestFit="1" customWidth="1"/>
    <col min="3346" max="3346" width="7" style="505" customWidth="1"/>
    <col min="3347" max="3347" width="17.42578125" style="505" customWidth="1"/>
    <col min="3348" max="3348" width="7.140625" style="505" customWidth="1"/>
    <col min="3349" max="3349" width="9.5703125" style="505" customWidth="1"/>
    <col min="3350" max="3351" width="15.5703125" style="505" customWidth="1"/>
    <col min="3352" max="3352" width="1.85546875" style="505" customWidth="1"/>
    <col min="3353" max="3353" width="1.7109375" style="505" customWidth="1"/>
    <col min="3354" max="3354" width="1.85546875" style="505" customWidth="1"/>
    <col min="3355" max="3358" width="12.140625" style="505" customWidth="1"/>
    <col min="3359" max="3359" width="1.85546875" style="505" customWidth="1"/>
    <col min="3360" max="3361" width="1.42578125" style="505" customWidth="1"/>
    <col min="3362" max="3362" width="11.42578125" style="505"/>
    <col min="3363" max="3365" width="18.7109375" style="505" customWidth="1"/>
    <col min="3366" max="3584" width="11.42578125" style="505"/>
    <col min="3585" max="3585" width="0.140625" style="505" customWidth="1"/>
    <col min="3586" max="3586" width="2.7109375" style="505" customWidth="1"/>
    <col min="3587" max="3587" width="42.5703125" style="505" customWidth="1"/>
    <col min="3588" max="3588" width="12.85546875" style="505" customWidth="1"/>
    <col min="3589" max="3589" width="12.7109375" style="505" customWidth="1"/>
    <col min="3590" max="3590" width="15.42578125" style="505" customWidth="1"/>
    <col min="3591" max="3595" width="12.5703125" style="505" customWidth="1"/>
    <col min="3596" max="3597" width="11.28515625" style="505" bestFit="1" customWidth="1"/>
    <col min="3598" max="3598" width="11" style="505" bestFit="1" customWidth="1"/>
    <col min="3599" max="3599" width="10.85546875" style="505" bestFit="1" customWidth="1"/>
    <col min="3600" max="3600" width="11.28515625" style="505" bestFit="1" customWidth="1"/>
    <col min="3601" max="3601" width="7.85546875" style="505" bestFit="1" customWidth="1"/>
    <col min="3602" max="3602" width="7" style="505" customWidth="1"/>
    <col min="3603" max="3603" width="17.42578125" style="505" customWidth="1"/>
    <col min="3604" max="3604" width="7.140625" style="505" customWidth="1"/>
    <col min="3605" max="3605" width="9.5703125" style="505" customWidth="1"/>
    <col min="3606" max="3607" width="15.5703125" style="505" customWidth="1"/>
    <col min="3608" max="3608" width="1.85546875" style="505" customWidth="1"/>
    <col min="3609" max="3609" width="1.7109375" style="505" customWidth="1"/>
    <col min="3610" max="3610" width="1.85546875" style="505" customWidth="1"/>
    <col min="3611" max="3614" width="12.140625" style="505" customWidth="1"/>
    <col min="3615" max="3615" width="1.85546875" style="505" customWidth="1"/>
    <col min="3616" max="3617" width="1.42578125" style="505" customWidth="1"/>
    <col min="3618" max="3618" width="11.42578125" style="505"/>
    <col min="3619" max="3621" width="18.7109375" style="505" customWidth="1"/>
    <col min="3622" max="3840" width="11.42578125" style="505"/>
    <col min="3841" max="3841" width="0.140625" style="505" customWidth="1"/>
    <col min="3842" max="3842" width="2.7109375" style="505" customWidth="1"/>
    <col min="3843" max="3843" width="42.5703125" style="505" customWidth="1"/>
    <col min="3844" max="3844" width="12.85546875" style="505" customWidth="1"/>
    <col min="3845" max="3845" width="12.7109375" style="505" customWidth="1"/>
    <col min="3846" max="3846" width="15.42578125" style="505" customWidth="1"/>
    <col min="3847" max="3851" width="12.5703125" style="505" customWidth="1"/>
    <col min="3852" max="3853" width="11.28515625" style="505" bestFit="1" customWidth="1"/>
    <col min="3854" max="3854" width="11" style="505" bestFit="1" customWidth="1"/>
    <col min="3855" max="3855" width="10.85546875" style="505" bestFit="1" customWidth="1"/>
    <col min="3856" max="3856" width="11.28515625" style="505" bestFit="1" customWidth="1"/>
    <col min="3857" max="3857" width="7.85546875" style="505" bestFit="1" customWidth="1"/>
    <col min="3858" max="3858" width="7" style="505" customWidth="1"/>
    <col min="3859" max="3859" width="17.42578125" style="505" customWidth="1"/>
    <col min="3860" max="3860" width="7.140625" style="505" customWidth="1"/>
    <col min="3861" max="3861" width="9.5703125" style="505" customWidth="1"/>
    <col min="3862" max="3863" width="15.5703125" style="505" customWidth="1"/>
    <col min="3864" max="3864" width="1.85546875" style="505" customWidth="1"/>
    <col min="3865" max="3865" width="1.7109375" style="505" customWidth="1"/>
    <col min="3866" max="3866" width="1.85546875" style="505" customWidth="1"/>
    <col min="3867" max="3870" width="12.140625" style="505" customWidth="1"/>
    <col min="3871" max="3871" width="1.85546875" style="505" customWidth="1"/>
    <col min="3872" max="3873" width="1.42578125" style="505" customWidth="1"/>
    <col min="3874" max="3874" width="11.42578125" style="505"/>
    <col min="3875" max="3877" width="18.7109375" style="505" customWidth="1"/>
    <col min="3878" max="4096" width="11.42578125" style="505"/>
    <col min="4097" max="4097" width="0.140625" style="505" customWidth="1"/>
    <col min="4098" max="4098" width="2.7109375" style="505" customWidth="1"/>
    <col min="4099" max="4099" width="42.5703125" style="505" customWidth="1"/>
    <col min="4100" max="4100" width="12.85546875" style="505" customWidth="1"/>
    <col min="4101" max="4101" width="12.7109375" style="505" customWidth="1"/>
    <col min="4102" max="4102" width="15.42578125" style="505" customWidth="1"/>
    <col min="4103" max="4107" width="12.5703125" style="505" customWidth="1"/>
    <col min="4108" max="4109" width="11.28515625" style="505" bestFit="1" customWidth="1"/>
    <col min="4110" max="4110" width="11" style="505" bestFit="1" customWidth="1"/>
    <col min="4111" max="4111" width="10.85546875" style="505" bestFit="1" customWidth="1"/>
    <col min="4112" max="4112" width="11.28515625" style="505" bestFit="1" customWidth="1"/>
    <col min="4113" max="4113" width="7.85546875" style="505" bestFit="1" customWidth="1"/>
    <col min="4114" max="4114" width="7" style="505" customWidth="1"/>
    <col min="4115" max="4115" width="17.42578125" style="505" customWidth="1"/>
    <col min="4116" max="4116" width="7.140625" style="505" customWidth="1"/>
    <col min="4117" max="4117" width="9.5703125" style="505" customWidth="1"/>
    <col min="4118" max="4119" width="15.5703125" style="505" customWidth="1"/>
    <col min="4120" max="4120" width="1.85546875" style="505" customWidth="1"/>
    <col min="4121" max="4121" width="1.7109375" style="505" customWidth="1"/>
    <col min="4122" max="4122" width="1.85546875" style="505" customWidth="1"/>
    <col min="4123" max="4126" width="12.140625" style="505" customWidth="1"/>
    <col min="4127" max="4127" width="1.85546875" style="505" customWidth="1"/>
    <col min="4128" max="4129" width="1.42578125" style="505" customWidth="1"/>
    <col min="4130" max="4130" width="11.42578125" style="505"/>
    <col min="4131" max="4133" width="18.7109375" style="505" customWidth="1"/>
    <col min="4134" max="4352" width="11.42578125" style="505"/>
    <col min="4353" max="4353" width="0.140625" style="505" customWidth="1"/>
    <col min="4354" max="4354" width="2.7109375" style="505" customWidth="1"/>
    <col min="4355" max="4355" width="42.5703125" style="505" customWidth="1"/>
    <col min="4356" max="4356" width="12.85546875" style="505" customWidth="1"/>
    <col min="4357" max="4357" width="12.7109375" style="505" customWidth="1"/>
    <col min="4358" max="4358" width="15.42578125" style="505" customWidth="1"/>
    <col min="4359" max="4363" width="12.5703125" style="505" customWidth="1"/>
    <col min="4364" max="4365" width="11.28515625" style="505" bestFit="1" customWidth="1"/>
    <col min="4366" max="4366" width="11" style="505" bestFit="1" customWidth="1"/>
    <col min="4367" max="4367" width="10.85546875" style="505" bestFit="1" customWidth="1"/>
    <col min="4368" max="4368" width="11.28515625" style="505" bestFit="1" customWidth="1"/>
    <col min="4369" max="4369" width="7.85546875" style="505" bestFit="1" customWidth="1"/>
    <col min="4370" max="4370" width="7" style="505" customWidth="1"/>
    <col min="4371" max="4371" width="17.42578125" style="505" customWidth="1"/>
    <col min="4372" max="4372" width="7.140625" style="505" customWidth="1"/>
    <col min="4373" max="4373" width="9.5703125" style="505" customWidth="1"/>
    <col min="4374" max="4375" width="15.5703125" style="505" customWidth="1"/>
    <col min="4376" max="4376" width="1.85546875" style="505" customWidth="1"/>
    <col min="4377" max="4377" width="1.7109375" style="505" customWidth="1"/>
    <col min="4378" max="4378" width="1.85546875" style="505" customWidth="1"/>
    <col min="4379" max="4382" width="12.140625" style="505" customWidth="1"/>
    <col min="4383" max="4383" width="1.85546875" style="505" customWidth="1"/>
    <col min="4384" max="4385" width="1.42578125" style="505" customWidth="1"/>
    <col min="4386" max="4386" width="11.42578125" style="505"/>
    <col min="4387" max="4389" width="18.7109375" style="505" customWidth="1"/>
    <col min="4390" max="4608" width="11.42578125" style="505"/>
    <col min="4609" max="4609" width="0.140625" style="505" customWidth="1"/>
    <col min="4610" max="4610" width="2.7109375" style="505" customWidth="1"/>
    <col min="4611" max="4611" width="42.5703125" style="505" customWidth="1"/>
    <col min="4612" max="4612" width="12.85546875" style="505" customWidth="1"/>
    <col min="4613" max="4613" width="12.7109375" style="505" customWidth="1"/>
    <col min="4614" max="4614" width="15.42578125" style="505" customWidth="1"/>
    <col min="4615" max="4619" width="12.5703125" style="505" customWidth="1"/>
    <col min="4620" max="4621" width="11.28515625" style="505" bestFit="1" customWidth="1"/>
    <col min="4622" max="4622" width="11" style="505" bestFit="1" customWidth="1"/>
    <col min="4623" max="4623" width="10.85546875" style="505" bestFit="1" customWidth="1"/>
    <col min="4624" max="4624" width="11.28515625" style="505" bestFit="1" customWidth="1"/>
    <col min="4625" max="4625" width="7.85546875" style="505" bestFit="1" customWidth="1"/>
    <col min="4626" max="4626" width="7" style="505" customWidth="1"/>
    <col min="4627" max="4627" width="17.42578125" style="505" customWidth="1"/>
    <col min="4628" max="4628" width="7.140625" style="505" customWidth="1"/>
    <col min="4629" max="4629" width="9.5703125" style="505" customWidth="1"/>
    <col min="4630" max="4631" width="15.5703125" style="505" customWidth="1"/>
    <col min="4632" max="4632" width="1.85546875" style="505" customWidth="1"/>
    <col min="4633" max="4633" width="1.7109375" style="505" customWidth="1"/>
    <col min="4634" max="4634" width="1.85546875" style="505" customWidth="1"/>
    <col min="4635" max="4638" width="12.140625" style="505" customWidth="1"/>
    <col min="4639" max="4639" width="1.85546875" style="505" customWidth="1"/>
    <col min="4640" max="4641" width="1.42578125" style="505" customWidth="1"/>
    <col min="4642" max="4642" width="11.42578125" style="505"/>
    <col min="4643" max="4645" width="18.7109375" style="505" customWidth="1"/>
    <col min="4646" max="4864" width="11.42578125" style="505"/>
    <col min="4865" max="4865" width="0.140625" style="505" customWidth="1"/>
    <col min="4866" max="4866" width="2.7109375" style="505" customWidth="1"/>
    <col min="4867" max="4867" width="42.5703125" style="505" customWidth="1"/>
    <col min="4868" max="4868" width="12.85546875" style="505" customWidth="1"/>
    <col min="4869" max="4869" width="12.7109375" style="505" customWidth="1"/>
    <col min="4870" max="4870" width="15.42578125" style="505" customWidth="1"/>
    <col min="4871" max="4875" width="12.5703125" style="505" customWidth="1"/>
    <col min="4876" max="4877" width="11.28515625" style="505" bestFit="1" customWidth="1"/>
    <col min="4878" max="4878" width="11" style="505" bestFit="1" customWidth="1"/>
    <col min="4879" max="4879" width="10.85546875" style="505" bestFit="1" customWidth="1"/>
    <col min="4880" max="4880" width="11.28515625" style="505" bestFit="1" customWidth="1"/>
    <col min="4881" max="4881" width="7.85546875" style="505" bestFit="1" customWidth="1"/>
    <col min="4882" max="4882" width="7" style="505" customWidth="1"/>
    <col min="4883" max="4883" width="17.42578125" style="505" customWidth="1"/>
    <col min="4884" max="4884" width="7.140625" style="505" customWidth="1"/>
    <col min="4885" max="4885" width="9.5703125" style="505" customWidth="1"/>
    <col min="4886" max="4887" width="15.5703125" style="505" customWidth="1"/>
    <col min="4888" max="4888" width="1.85546875" style="505" customWidth="1"/>
    <col min="4889" max="4889" width="1.7109375" style="505" customWidth="1"/>
    <col min="4890" max="4890" width="1.85546875" style="505" customWidth="1"/>
    <col min="4891" max="4894" width="12.140625" style="505" customWidth="1"/>
    <col min="4895" max="4895" width="1.85546875" style="505" customWidth="1"/>
    <col min="4896" max="4897" width="1.42578125" style="505" customWidth="1"/>
    <col min="4898" max="4898" width="11.42578125" style="505"/>
    <col min="4899" max="4901" width="18.7109375" style="505" customWidth="1"/>
    <col min="4902" max="5120" width="11.42578125" style="505"/>
    <col min="5121" max="5121" width="0.140625" style="505" customWidth="1"/>
    <col min="5122" max="5122" width="2.7109375" style="505" customWidth="1"/>
    <col min="5123" max="5123" width="42.5703125" style="505" customWidth="1"/>
    <col min="5124" max="5124" width="12.85546875" style="505" customWidth="1"/>
    <col min="5125" max="5125" width="12.7109375" style="505" customWidth="1"/>
    <col min="5126" max="5126" width="15.42578125" style="505" customWidth="1"/>
    <col min="5127" max="5131" width="12.5703125" style="505" customWidth="1"/>
    <col min="5132" max="5133" width="11.28515625" style="505" bestFit="1" customWidth="1"/>
    <col min="5134" max="5134" width="11" style="505" bestFit="1" customWidth="1"/>
    <col min="5135" max="5135" width="10.85546875" style="505" bestFit="1" customWidth="1"/>
    <col min="5136" max="5136" width="11.28515625" style="505" bestFit="1" customWidth="1"/>
    <col min="5137" max="5137" width="7.85546875" style="505" bestFit="1" customWidth="1"/>
    <col min="5138" max="5138" width="7" style="505" customWidth="1"/>
    <col min="5139" max="5139" width="17.42578125" style="505" customWidth="1"/>
    <col min="5140" max="5140" width="7.140625" style="505" customWidth="1"/>
    <col min="5141" max="5141" width="9.5703125" style="505" customWidth="1"/>
    <col min="5142" max="5143" width="15.5703125" style="505" customWidth="1"/>
    <col min="5144" max="5144" width="1.85546875" style="505" customWidth="1"/>
    <col min="5145" max="5145" width="1.7109375" style="505" customWidth="1"/>
    <col min="5146" max="5146" width="1.85546875" style="505" customWidth="1"/>
    <col min="5147" max="5150" width="12.140625" style="505" customWidth="1"/>
    <col min="5151" max="5151" width="1.85546875" style="505" customWidth="1"/>
    <col min="5152" max="5153" width="1.42578125" style="505" customWidth="1"/>
    <col min="5154" max="5154" width="11.42578125" style="505"/>
    <col min="5155" max="5157" width="18.7109375" style="505" customWidth="1"/>
    <col min="5158" max="5376" width="11.42578125" style="505"/>
    <col min="5377" max="5377" width="0.140625" style="505" customWidth="1"/>
    <col min="5378" max="5378" width="2.7109375" style="505" customWidth="1"/>
    <col min="5379" max="5379" width="42.5703125" style="505" customWidth="1"/>
    <col min="5380" max="5380" width="12.85546875" style="505" customWidth="1"/>
    <col min="5381" max="5381" width="12.7109375" style="505" customWidth="1"/>
    <col min="5382" max="5382" width="15.42578125" style="505" customWidth="1"/>
    <col min="5383" max="5387" width="12.5703125" style="505" customWidth="1"/>
    <col min="5388" max="5389" width="11.28515625" style="505" bestFit="1" customWidth="1"/>
    <col min="5390" max="5390" width="11" style="505" bestFit="1" customWidth="1"/>
    <col min="5391" max="5391" width="10.85546875" style="505" bestFit="1" customWidth="1"/>
    <col min="5392" max="5392" width="11.28515625" style="505" bestFit="1" customWidth="1"/>
    <col min="5393" max="5393" width="7.85546875" style="505" bestFit="1" customWidth="1"/>
    <col min="5394" max="5394" width="7" style="505" customWidth="1"/>
    <col min="5395" max="5395" width="17.42578125" style="505" customWidth="1"/>
    <col min="5396" max="5396" width="7.140625" style="505" customWidth="1"/>
    <col min="5397" max="5397" width="9.5703125" style="505" customWidth="1"/>
    <col min="5398" max="5399" width="15.5703125" style="505" customWidth="1"/>
    <col min="5400" max="5400" width="1.85546875" style="505" customWidth="1"/>
    <col min="5401" max="5401" width="1.7109375" style="505" customWidth="1"/>
    <col min="5402" max="5402" width="1.85546875" style="505" customWidth="1"/>
    <col min="5403" max="5406" width="12.140625" style="505" customWidth="1"/>
    <col min="5407" max="5407" width="1.85546875" style="505" customWidth="1"/>
    <col min="5408" max="5409" width="1.42578125" style="505" customWidth="1"/>
    <col min="5410" max="5410" width="11.42578125" style="505"/>
    <col min="5411" max="5413" width="18.7109375" style="505" customWidth="1"/>
    <col min="5414" max="5632" width="11.42578125" style="505"/>
    <col min="5633" max="5633" width="0.140625" style="505" customWidth="1"/>
    <col min="5634" max="5634" width="2.7109375" style="505" customWidth="1"/>
    <col min="5635" max="5635" width="42.5703125" style="505" customWidth="1"/>
    <col min="5636" max="5636" width="12.85546875" style="505" customWidth="1"/>
    <col min="5637" max="5637" width="12.7109375" style="505" customWidth="1"/>
    <col min="5638" max="5638" width="15.42578125" style="505" customWidth="1"/>
    <col min="5639" max="5643" width="12.5703125" style="505" customWidth="1"/>
    <col min="5644" max="5645" width="11.28515625" style="505" bestFit="1" customWidth="1"/>
    <col min="5646" max="5646" width="11" style="505" bestFit="1" customWidth="1"/>
    <col min="5647" max="5647" width="10.85546875" style="505" bestFit="1" customWidth="1"/>
    <col min="5648" max="5648" width="11.28515625" style="505" bestFit="1" customWidth="1"/>
    <col min="5649" max="5649" width="7.85546875" style="505" bestFit="1" customWidth="1"/>
    <col min="5650" max="5650" width="7" style="505" customWidth="1"/>
    <col min="5651" max="5651" width="17.42578125" style="505" customWidth="1"/>
    <col min="5652" max="5652" width="7.140625" style="505" customWidth="1"/>
    <col min="5653" max="5653" width="9.5703125" style="505" customWidth="1"/>
    <col min="5654" max="5655" width="15.5703125" style="505" customWidth="1"/>
    <col min="5656" max="5656" width="1.85546875" style="505" customWidth="1"/>
    <col min="5657" max="5657" width="1.7109375" style="505" customWidth="1"/>
    <col min="5658" max="5658" width="1.85546875" style="505" customWidth="1"/>
    <col min="5659" max="5662" width="12.140625" style="505" customWidth="1"/>
    <col min="5663" max="5663" width="1.85546875" style="505" customWidth="1"/>
    <col min="5664" max="5665" width="1.42578125" style="505" customWidth="1"/>
    <col min="5666" max="5666" width="11.42578125" style="505"/>
    <col min="5667" max="5669" width="18.7109375" style="505" customWidth="1"/>
    <col min="5670" max="5888" width="11.42578125" style="505"/>
    <col min="5889" max="5889" width="0.140625" style="505" customWidth="1"/>
    <col min="5890" max="5890" width="2.7109375" style="505" customWidth="1"/>
    <col min="5891" max="5891" width="42.5703125" style="505" customWidth="1"/>
    <col min="5892" max="5892" width="12.85546875" style="505" customWidth="1"/>
    <col min="5893" max="5893" width="12.7109375" style="505" customWidth="1"/>
    <col min="5894" max="5894" width="15.42578125" style="505" customWidth="1"/>
    <col min="5895" max="5899" width="12.5703125" style="505" customWidth="1"/>
    <col min="5900" max="5901" width="11.28515625" style="505" bestFit="1" customWidth="1"/>
    <col min="5902" max="5902" width="11" style="505" bestFit="1" customWidth="1"/>
    <col min="5903" max="5903" width="10.85546875" style="505" bestFit="1" customWidth="1"/>
    <col min="5904" max="5904" width="11.28515625" style="505" bestFit="1" customWidth="1"/>
    <col min="5905" max="5905" width="7.85546875" style="505" bestFit="1" customWidth="1"/>
    <col min="5906" max="5906" width="7" style="505" customWidth="1"/>
    <col min="5907" max="5907" width="17.42578125" style="505" customWidth="1"/>
    <col min="5908" max="5908" width="7.140625" style="505" customWidth="1"/>
    <col min="5909" max="5909" width="9.5703125" style="505" customWidth="1"/>
    <col min="5910" max="5911" width="15.5703125" style="505" customWidth="1"/>
    <col min="5912" max="5912" width="1.85546875" style="505" customWidth="1"/>
    <col min="5913" max="5913" width="1.7109375" style="505" customWidth="1"/>
    <col min="5914" max="5914" width="1.85546875" style="505" customWidth="1"/>
    <col min="5915" max="5918" width="12.140625" style="505" customWidth="1"/>
    <col min="5919" max="5919" width="1.85546875" style="505" customWidth="1"/>
    <col min="5920" max="5921" width="1.42578125" style="505" customWidth="1"/>
    <col min="5922" max="5922" width="11.42578125" style="505"/>
    <col min="5923" max="5925" width="18.7109375" style="505" customWidth="1"/>
    <col min="5926" max="6144" width="11.42578125" style="505"/>
    <col min="6145" max="6145" width="0.140625" style="505" customWidth="1"/>
    <col min="6146" max="6146" width="2.7109375" style="505" customWidth="1"/>
    <col min="6147" max="6147" width="42.5703125" style="505" customWidth="1"/>
    <col min="6148" max="6148" width="12.85546875" style="505" customWidth="1"/>
    <col min="6149" max="6149" width="12.7109375" style="505" customWidth="1"/>
    <col min="6150" max="6150" width="15.42578125" style="505" customWidth="1"/>
    <col min="6151" max="6155" width="12.5703125" style="505" customWidth="1"/>
    <col min="6156" max="6157" width="11.28515625" style="505" bestFit="1" customWidth="1"/>
    <col min="6158" max="6158" width="11" style="505" bestFit="1" customWidth="1"/>
    <col min="6159" max="6159" width="10.85546875" style="505" bestFit="1" customWidth="1"/>
    <col min="6160" max="6160" width="11.28515625" style="505" bestFit="1" customWidth="1"/>
    <col min="6161" max="6161" width="7.85546875" style="505" bestFit="1" customWidth="1"/>
    <col min="6162" max="6162" width="7" style="505" customWidth="1"/>
    <col min="6163" max="6163" width="17.42578125" style="505" customWidth="1"/>
    <col min="6164" max="6164" width="7.140625" style="505" customWidth="1"/>
    <col min="6165" max="6165" width="9.5703125" style="505" customWidth="1"/>
    <col min="6166" max="6167" width="15.5703125" style="505" customWidth="1"/>
    <col min="6168" max="6168" width="1.85546875" style="505" customWidth="1"/>
    <col min="6169" max="6169" width="1.7109375" style="505" customWidth="1"/>
    <col min="6170" max="6170" width="1.85546875" style="505" customWidth="1"/>
    <col min="6171" max="6174" width="12.140625" style="505" customWidth="1"/>
    <col min="6175" max="6175" width="1.85546875" style="505" customWidth="1"/>
    <col min="6176" max="6177" width="1.42578125" style="505" customWidth="1"/>
    <col min="6178" max="6178" width="11.42578125" style="505"/>
    <col min="6179" max="6181" width="18.7109375" style="505" customWidth="1"/>
    <col min="6182" max="6400" width="11.42578125" style="505"/>
    <col min="6401" max="6401" width="0.140625" style="505" customWidth="1"/>
    <col min="6402" max="6402" width="2.7109375" style="505" customWidth="1"/>
    <col min="6403" max="6403" width="42.5703125" style="505" customWidth="1"/>
    <col min="6404" max="6404" width="12.85546875" style="505" customWidth="1"/>
    <col min="6405" max="6405" width="12.7109375" style="505" customWidth="1"/>
    <col min="6406" max="6406" width="15.42578125" style="505" customWidth="1"/>
    <col min="6407" max="6411" width="12.5703125" style="505" customWidth="1"/>
    <col min="6412" max="6413" width="11.28515625" style="505" bestFit="1" customWidth="1"/>
    <col min="6414" max="6414" width="11" style="505" bestFit="1" customWidth="1"/>
    <col min="6415" max="6415" width="10.85546875" style="505" bestFit="1" customWidth="1"/>
    <col min="6416" max="6416" width="11.28515625" style="505" bestFit="1" customWidth="1"/>
    <col min="6417" max="6417" width="7.85546875" style="505" bestFit="1" customWidth="1"/>
    <col min="6418" max="6418" width="7" style="505" customWidth="1"/>
    <col min="6419" max="6419" width="17.42578125" style="505" customWidth="1"/>
    <col min="6420" max="6420" width="7.140625" style="505" customWidth="1"/>
    <col min="6421" max="6421" width="9.5703125" style="505" customWidth="1"/>
    <col min="6422" max="6423" width="15.5703125" style="505" customWidth="1"/>
    <col min="6424" max="6424" width="1.85546875" style="505" customWidth="1"/>
    <col min="6425" max="6425" width="1.7109375" style="505" customWidth="1"/>
    <col min="6426" max="6426" width="1.85546875" style="505" customWidth="1"/>
    <col min="6427" max="6430" width="12.140625" style="505" customWidth="1"/>
    <col min="6431" max="6431" width="1.85546875" style="505" customWidth="1"/>
    <col min="6432" max="6433" width="1.42578125" style="505" customWidth="1"/>
    <col min="6434" max="6434" width="11.42578125" style="505"/>
    <col min="6435" max="6437" width="18.7109375" style="505" customWidth="1"/>
    <col min="6438" max="6656" width="11.42578125" style="505"/>
    <col min="6657" max="6657" width="0.140625" style="505" customWidth="1"/>
    <col min="6658" max="6658" width="2.7109375" style="505" customWidth="1"/>
    <col min="6659" max="6659" width="42.5703125" style="505" customWidth="1"/>
    <col min="6660" max="6660" width="12.85546875" style="505" customWidth="1"/>
    <col min="6661" max="6661" width="12.7109375" style="505" customWidth="1"/>
    <col min="6662" max="6662" width="15.42578125" style="505" customWidth="1"/>
    <col min="6663" max="6667" width="12.5703125" style="505" customWidth="1"/>
    <col min="6668" max="6669" width="11.28515625" style="505" bestFit="1" customWidth="1"/>
    <col min="6670" max="6670" width="11" style="505" bestFit="1" customWidth="1"/>
    <col min="6671" max="6671" width="10.85546875" style="505" bestFit="1" customWidth="1"/>
    <col min="6672" max="6672" width="11.28515625" style="505" bestFit="1" customWidth="1"/>
    <col min="6673" max="6673" width="7.85546875" style="505" bestFit="1" customWidth="1"/>
    <col min="6674" max="6674" width="7" style="505" customWidth="1"/>
    <col min="6675" max="6675" width="17.42578125" style="505" customWidth="1"/>
    <col min="6676" max="6676" width="7.140625" style="505" customWidth="1"/>
    <col min="6677" max="6677" width="9.5703125" style="505" customWidth="1"/>
    <col min="6678" max="6679" width="15.5703125" style="505" customWidth="1"/>
    <col min="6680" max="6680" width="1.85546875" style="505" customWidth="1"/>
    <col min="6681" max="6681" width="1.7109375" style="505" customWidth="1"/>
    <col min="6682" max="6682" width="1.85546875" style="505" customWidth="1"/>
    <col min="6683" max="6686" width="12.140625" style="505" customWidth="1"/>
    <col min="6687" max="6687" width="1.85546875" style="505" customWidth="1"/>
    <col min="6688" max="6689" width="1.42578125" style="505" customWidth="1"/>
    <col min="6690" max="6690" width="11.42578125" style="505"/>
    <col min="6691" max="6693" width="18.7109375" style="505" customWidth="1"/>
    <col min="6694" max="6912" width="11.42578125" style="505"/>
    <col min="6913" max="6913" width="0.140625" style="505" customWidth="1"/>
    <col min="6914" max="6914" width="2.7109375" style="505" customWidth="1"/>
    <col min="6915" max="6915" width="42.5703125" style="505" customWidth="1"/>
    <col min="6916" max="6916" width="12.85546875" style="505" customWidth="1"/>
    <col min="6917" max="6917" width="12.7109375" style="505" customWidth="1"/>
    <col min="6918" max="6918" width="15.42578125" style="505" customWidth="1"/>
    <col min="6919" max="6923" width="12.5703125" style="505" customWidth="1"/>
    <col min="6924" max="6925" width="11.28515625" style="505" bestFit="1" customWidth="1"/>
    <col min="6926" max="6926" width="11" style="505" bestFit="1" customWidth="1"/>
    <col min="6927" max="6927" width="10.85546875" style="505" bestFit="1" customWidth="1"/>
    <col min="6928" max="6928" width="11.28515625" style="505" bestFit="1" customWidth="1"/>
    <col min="6929" max="6929" width="7.85546875" style="505" bestFit="1" customWidth="1"/>
    <col min="6930" max="6930" width="7" style="505" customWidth="1"/>
    <col min="6931" max="6931" width="17.42578125" style="505" customWidth="1"/>
    <col min="6932" max="6932" width="7.140625" style="505" customWidth="1"/>
    <col min="6933" max="6933" width="9.5703125" style="505" customWidth="1"/>
    <col min="6934" max="6935" width="15.5703125" style="505" customWidth="1"/>
    <col min="6936" max="6936" width="1.85546875" style="505" customWidth="1"/>
    <col min="6937" max="6937" width="1.7109375" style="505" customWidth="1"/>
    <col min="6938" max="6938" width="1.85546875" style="505" customWidth="1"/>
    <col min="6939" max="6942" width="12.140625" style="505" customWidth="1"/>
    <col min="6943" max="6943" width="1.85546875" style="505" customWidth="1"/>
    <col min="6944" max="6945" width="1.42578125" style="505" customWidth="1"/>
    <col min="6946" max="6946" width="11.42578125" style="505"/>
    <col min="6947" max="6949" width="18.7109375" style="505" customWidth="1"/>
    <col min="6950" max="7168" width="11.42578125" style="505"/>
    <col min="7169" max="7169" width="0.140625" style="505" customWidth="1"/>
    <col min="7170" max="7170" width="2.7109375" style="505" customWidth="1"/>
    <col min="7171" max="7171" width="42.5703125" style="505" customWidth="1"/>
    <col min="7172" max="7172" width="12.85546875" style="505" customWidth="1"/>
    <col min="7173" max="7173" width="12.7109375" style="505" customWidth="1"/>
    <col min="7174" max="7174" width="15.42578125" style="505" customWidth="1"/>
    <col min="7175" max="7179" width="12.5703125" style="505" customWidth="1"/>
    <col min="7180" max="7181" width="11.28515625" style="505" bestFit="1" customWidth="1"/>
    <col min="7182" max="7182" width="11" style="505" bestFit="1" customWidth="1"/>
    <col min="7183" max="7183" width="10.85546875" style="505" bestFit="1" customWidth="1"/>
    <col min="7184" max="7184" width="11.28515625" style="505" bestFit="1" customWidth="1"/>
    <col min="7185" max="7185" width="7.85546875" style="505" bestFit="1" customWidth="1"/>
    <col min="7186" max="7186" width="7" style="505" customWidth="1"/>
    <col min="7187" max="7187" width="17.42578125" style="505" customWidth="1"/>
    <col min="7188" max="7188" width="7.140625" style="505" customWidth="1"/>
    <col min="7189" max="7189" width="9.5703125" style="505" customWidth="1"/>
    <col min="7190" max="7191" width="15.5703125" style="505" customWidth="1"/>
    <col min="7192" max="7192" width="1.85546875" style="505" customWidth="1"/>
    <col min="7193" max="7193" width="1.7109375" style="505" customWidth="1"/>
    <col min="7194" max="7194" width="1.85546875" style="505" customWidth="1"/>
    <col min="7195" max="7198" width="12.140625" style="505" customWidth="1"/>
    <col min="7199" max="7199" width="1.85546875" style="505" customWidth="1"/>
    <col min="7200" max="7201" width="1.42578125" style="505" customWidth="1"/>
    <col min="7202" max="7202" width="11.42578125" style="505"/>
    <col min="7203" max="7205" width="18.7109375" style="505" customWidth="1"/>
    <col min="7206" max="7424" width="11.42578125" style="505"/>
    <col min="7425" max="7425" width="0.140625" style="505" customWidth="1"/>
    <col min="7426" max="7426" width="2.7109375" style="505" customWidth="1"/>
    <col min="7427" max="7427" width="42.5703125" style="505" customWidth="1"/>
    <col min="7428" max="7428" width="12.85546875" style="505" customWidth="1"/>
    <col min="7429" max="7429" width="12.7109375" style="505" customWidth="1"/>
    <col min="7430" max="7430" width="15.42578125" style="505" customWidth="1"/>
    <col min="7431" max="7435" width="12.5703125" style="505" customWidth="1"/>
    <col min="7436" max="7437" width="11.28515625" style="505" bestFit="1" customWidth="1"/>
    <col min="7438" max="7438" width="11" style="505" bestFit="1" customWidth="1"/>
    <col min="7439" max="7439" width="10.85546875" style="505" bestFit="1" customWidth="1"/>
    <col min="7440" max="7440" width="11.28515625" style="505" bestFit="1" customWidth="1"/>
    <col min="7441" max="7441" width="7.85546875" style="505" bestFit="1" customWidth="1"/>
    <col min="7442" max="7442" width="7" style="505" customWidth="1"/>
    <col min="7443" max="7443" width="17.42578125" style="505" customWidth="1"/>
    <col min="7444" max="7444" width="7.140625" style="505" customWidth="1"/>
    <col min="7445" max="7445" width="9.5703125" style="505" customWidth="1"/>
    <col min="7446" max="7447" width="15.5703125" style="505" customWidth="1"/>
    <col min="7448" max="7448" width="1.85546875" style="505" customWidth="1"/>
    <col min="7449" max="7449" width="1.7109375" style="505" customWidth="1"/>
    <col min="7450" max="7450" width="1.85546875" style="505" customWidth="1"/>
    <col min="7451" max="7454" width="12.140625" style="505" customWidth="1"/>
    <col min="7455" max="7455" width="1.85546875" style="505" customWidth="1"/>
    <col min="7456" max="7457" width="1.42578125" style="505" customWidth="1"/>
    <col min="7458" max="7458" width="11.42578125" style="505"/>
    <col min="7459" max="7461" width="18.7109375" style="505" customWidth="1"/>
    <col min="7462" max="7680" width="11.42578125" style="505"/>
    <col min="7681" max="7681" width="0.140625" style="505" customWidth="1"/>
    <col min="7682" max="7682" width="2.7109375" style="505" customWidth="1"/>
    <col min="7683" max="7683" width="42.5703125" style="505" customWidth="1"/>
    <col min="7684" max="7684" width="12.85546875" style="505" customWidth="1"/>
    <col min="7685" max="7685" width="12.7109375" style="505" customWidth="1"/>
    <col min="7686" max="7686" width="15.42578125" style="505" customWidth="1"/>
    <col min="7687" max="7691" width="12.5703125" style="505" customWidth="1"/>
    <col min="7692" max="7693" width="11.28515625" style="505" bestFit="1" customWidth="1"/>
    <col min="7694" max="7694" width="11" style="505" bestFit="1" customWidth="1"/>
    <col min="7695" max="7695" width="10.85546875" style="505" bestFit="1" customWidth="1"/>
    <col min="7696" max="7696" width="11.28515625" style="505" bestFit="1" customWidth="1"/>
    <col min="7697" max="7697" width="7.85546875" style="505" bestFit="1" customWidth="1"/>
    <col min="7698" max="7698" width="7" style="505" customWidth="1"/>
    <col min="7699" max="7699" width="17.42578125" style="505" customWidth="1"/>
    <col min="7700" max="7700" width="7.140625" style="505" customWidth="1"/>
    <col min="7701" max="7701" width="9.5703125" style="505" customWidth="1"/>
    <col min="7702" max="7703" width="15.5703125" style="505" customWidth="1"/>
    <col min="7704" max="7704" width="1.85546875" style="505" customWidth="1"/>
    <col min="7705" max="7705" width="1.7109375" style="505" customWidth="1"/>
    <col min="7706" max="7706" width="1.85546875" style="505" customWidth="1"/>
    <col min="7707" max="7710" width="12.140625" style="505" customWidth="1"/>
    <col min="7711" max="7711" width="1.85546875" style="505" customWidth="1"/>
    <col min="7712" max="7713" width="1.42578125" style="505" customWidth="1"/>
    <col min="7714" max="7714" width="11.42578125" style="505"/>
    <col min="7715" max="7717" width="18.7109375" style="505" customWidth="1"/>
    <col min="7718" max="7936" width="11.42578125" style="505"/>
    <col min="7937" max="7937" width="0.140625" style="505" customWidth="1"/>
    <col min="7938" max="7938" width="2.7109375" style="505" customWidth="1"/>
    <col min="7939" max="7939" width="42.5703125" style="505" customWidth="1"/>
    <col min="7940" max="7940" width="12.85546875" style="505" customWidth="1"/>
    <col min="7941" max="7941" width="12.7109375" style="505" customWidth="1"/>
    <col min="7942" max="7942" width="15.42578125" style="505" customWidth="1"/>
    <col min="7943" max="7947" width="12.5703125" style="505" customWidth="1"/>
    <col min="7948" max="7949" width="11.28515625" style="505" bestFit="1" customWidth="1"/>
    <col min="7950" max="7950" width="11" style="505" bestFit="1" customWidth="1"/>
    <col min="7951" max="7951" width="10.85546875" style="505" bestFit="1" customWidth="1"/>
    <col min="7952" max="7952" width="11.28515625" style="505" bestFit="1" customWidth="1"/>
    <col min="7953" max="7953" width="7.85546875" style="505" bestFit="1" customWidth="1"/>
    <col min="7954" max="7954" width="7" style="505" customWidth="1"/>
    <col min="7955" max="7955" width="17.42578125" style="505" customWidth="1"/>
    <col min="7956" max="7956" width="7.140625" style="505" customWidth="1"/>
    <col min="7957" max="7957" width="9.5703125" style="505" customWidth="1"/>
    <col min="7958" max="7959" width="15.5703125" style="505" customWidth="1"/>
    <col min="7960" max="7960" width="1.85546875" style="505" customWidth="1"/>
    <col min="7961" max="7961" width="1.7109375" style="505" customWidth="1"/>
    <col min="7962" max="7962" width="1.85546875" style="505" customWidth="1"/>
    <col min="7963" max="7966" width="12.140625" style="505" customWidth="1"/>
    <col min="7967" max="7967" width="1.85546875" style="505" customWidth="1"/>
    <col min="7968" max="7969" width="1.42578125" style="505" customWidth="1"/>
    <col min="7970" max="7970" width="11.42578125" style="505"/>
    <col min="7971" max="7973" width="18.7109375" style="505" customWidth="1"/>
    <col min="7974" max="8192" width="11.42578125" style="505"/>
    <col min="8193" max="8193" width="0.140625" style="505" customWidth="1"/>
    <col min="8194" max="8194" width="2.7109375" style="505" customWidth="1"/>
    <col min="8195" max="8195" width="42.5703125" style="505" customWidth="1"/>
    <col min="8196" max="8196" width="12.85546875" style="505" customWidth="1"/>
    <col min="8197" max="8197" width="12.7109375" style="505" customWidth="1"/>
    <col min="8198" max="8198" width="15.42578125" style="505" customWidth="1"/>
    <col min="8199" max="8203" width="12.5703125" style="505" customWidth="1"/>
    <col min="8204" max="8205" width="11.28515625" style="505" bestFit="1" customWidth="1"/>
    <col min="8206" max="8206" width="11" style="505" bestFit="1" customWidth="1"/>
    <col min="8207" max="8207" width="10.85546875" style="505" bestFit="1" customWidth="1"/>
    <col min="8208" max="8208" width="11.28515625" style="505" bestFit="1" customWidth="1"/>
    <col min="8209" max="8209" width="7.85546875" style="505" bestFit="1" customWidth="1"/>
    <col min="8210" max="8210" width="7" style="505" customWidth="1"/>
    <col min="8211" max="8211" width="17.42578125" style="505" customWidth="1"/>
    <col min="8212" max="8212" width="7.140625" style="505" customWidth="1"/>
    <col min="8213" max="8213" width="9.5703125" style="505" customWidth="1"/>
    <col min="8214" max="8215" width="15.5703125" style="505" customWidth="1"/>
    <col min="8216" max="8216" width="1.85546875" style="505" customWidth="1"/>
    <col min="8217" max="8217" width="1.7109375" style="505" customWidth="1"/>
    <col min="8218" max="8218" width="1.85546875" style="505" customWidth="1"/>
    <col min="8219" max="8222" width="12.140625" style="505" customWidth="1"/>
    <col min="8223" max="8223" width="1.85546875" style="505" customWidth="1"/>
    <col min="8224" max="8225" width="1.42578125" style="505" customWidth="1"/>
    <col min="8226" max="8226" width="11.42578125" style="505"/>
    <col min="8227" max="8229" width="18.7109375" style="505" customWidth="1"/>
    <col min="8230" max="8448" width="11.42578125" style="505"/>
    <col min="8449" max="8449" width="0.140625" style="505" customWidth="1"/>
    <col min="8450" max="8450" width="2.7109375" style="505" customWidth="1"/>
    <col min="8451" max="8451" width="42.5703125" style="505" customWidth="1"/>
    <col min="8452" max="8452" width="12.85546875" style="505" customWidth="1"/>
    <col min="8453" max="8453" width="12.7109375" style="505" customWidth="1"/>
    <col min="8454" max="8454" width="15.42578125" style="505" customWidth="1"/>
    <col min="8455" max="8459" width="12.5703125" style="505" customWidth="1"/>
    <col min="8460" max="8461" width="11.28515625" style="505" bestFit="1" customWidth="1"/>
    <col min="8462" max="8462" width="11" style="505" bestFit="1" customWidth="1"/>
    <col min="8463" max="8463" width="10.85546875" style="505" bestFit="1" customWidth="1"/>
    <col min="8464" max="8464" width="11.28515625" style="505" bestFit="1" customWidth="1"/>
    <col min="8465" max="8465" width="7.85546875" style="505" bestFit="1" customWidth="1"/>
    <col min="8466" max="8466" width="7" style="505" customWidth="1"/>
    <col min="8467" max="8467" width="17.42578125" style="505" customWidth="1"/>
    <col min="8468" max="8468" width="7.140625" style="505" customWidth="1"/>
    <col min="8469" max="8469" width="9.5703125" style="505" customWidth="1"/>
    <col min="8470" max="8471" width="15.5703125" style="505" customWidth="1"/>
    <col min="8472" max="8472" width="1.85546875" style="505" customWidth="1"/>
    <col min="8473" max="8473" width="1.7109375" style="505" customWidth="1"/>
    <col min="8474" max="8474" width="1.85546875" style="505" customWidth="1"/>
    <col min="8475" max="8478" width="12.140625" style="505" customWidth="1"/>
    <col min="8479" max="8479" width="1.85546875" style="505" customWidth="1"/>
    <col min="8480" max="8481" width="1.42578125" style="505" customWidth="1"/>
    <col min="8482" max="8482" width="11.42578125" style="505"/>
    <col min="8483" max="8485" width="18.7109375" style="505" customWidth="1"/>
    <col min="8486" max="8704" width="11.42578125" style="505"/>
    <col min="8705" max="8705" width="0.140625" style="505" customWidth="1"/>
    <col min="8706" max="8706" width="2.7109375" style="505" customWidth="1"/>
    <col min="8707" max="8707" width="42.5703125" style="505" customWidth="1"/>
    <col min="8708" max="8708" width="12.85546875" style="505" customWidth="1"/>
    <col min="8709" max="8709" width="12.7109375" style="505" customWidth="1"/>
    <col min="8710" max="8710" width="15.42578125" style="505" customWidth="1"/>
    <col min="8711" max="8715" width="12.5703125" style="505" customWidth="1"/>
    <col min="8716" max="8717" width="11.28515625" style="505" bestFit="1" customWidth="1"/>
    <col min="8718" max="8718" width="11" style="505" bestFit="1" customWidth="1"/>
    <col min="8719" max="8719" width="10.85546875" style="505" bestFit="1" customWidth="1"/>
    <col min="8720" max="8720" width="11.28515625" style="505" bestFit="1" customWidth="1"/>
    <col min="8721" max="8721" width="7.85546875" style="505" bestFit="1" customWidth="1"/>
    <col min="8722" max="8722" width="7" style="505" customWidth="1"/>
    <col min="8723" max="8723" width="17.42578125" style="505" customWidth="1"/>
    <col min="8724" max="8724" width="7.140625" style="505" customWidth="1"/>
    <col min="8725" max="8725" width="9.5703125" style="505" customWidth="1"/>
    <col min="8726" max="8727" width="15.5703125" style="505" customWidth="1"/>
    <col min="8728" max="8728" width="1.85546875" style="505" customWidth="1"/>
    <col min="8729" max="8729" width="1.7109375" style="505" customWidth="1"/>
    <col min="8730" max="8730" width="1.85546875" style="505" customWidth="1"/>
    <col min="8731" max="8734" width="12.140625" style="505" customWidth="1"/>
    <col min="8735" max="8735" width="1.85546875" style="505" customWidth="1"/>
    <col min="8736" max="8737" width="1.42578125" style="505" customWidth="1"/>
    <col min="8738" max="8738" width="11.42578125" style="505"/>
    <col min="8739" max="8741" width="18.7109375" style="505" customWidth="1"/>
    <col min="8742" max="8960" width="11.42578125" style="505"/>
    <col min="8961" max="8961" width="0.140625" style="505" customWidth="1"/>
    <col min="8962" max="8962" width="2.7109375" style="505" customWidth="1"/>
    <col min="8963" max="8963" width="42.5703125" style="505" customWidth="1"/>
    <col min="8964" max="8964" width="12.85546875" style="505" customWidth="1"/>
    <col min="8965" max="8965" width="12.7109375" style="505" customWidth="1"/>
    <col min="8966" max="8966" width="15.42578125" style="505" customWidth="1"/>
    <col min="8967" max="8971" width="12.5703125" style="505" customWidth="1"/>
    <col min="8972" max="8973" width="11.28515625" style="505" bestFit="1" customWidth="1"/>
    <col min="8974" max="8974" width="11" style="505" bestFit="1" customWidth="1"/>
    <col min="8975" max="8975" width="10.85546875" style="505" bestFit="1" customWidth="1"/>
    <col min="8976" max="8976" width="11.28515625" style="505" bestFit="1" customWidth="1"/>
    <col min="8977" max="8977" width="7.85546875" style="505" bestFit="1" customWidth="1"/>
    <col min="8978" max="8978" width="7" style="505" customWidth="1"/>
    <col min="8979" max="8979" width="17.42578125" style="505" customWidth="1"/>
    <col min="8980" max="8980" width="7.140625" style="505" customWidth="1"/>
    <col min="8981" max="8981" width="9.5703125" style="505" customWidth="1"/>
    <col min="8982" max="8983" width="15.5703125" style="505" customWidth="1"/>
    <col min="8984" max="8984" width="1.85546875" style="505" customWidth="1"/>
    <col min="8985" max="8985" width="1.7109375" style="505" customWidth="1"/>
    <col min="8986" max="8986" width="1.85546875" style="505" customWidth="1"/>
    <col min="8987" max="8990" width="12.140625" style="505" customWidth="1"/>
    <col min="8991" max="8991" width="1.85546875" style="505" customWidth="1"/>
    <col min="8992" max="8993" width="1.42578125" style="505" customWidth="1"/>
    <col min="8994" max="8994" width="11.42578125" style="505"/>
    <col min="8995" max="8997" width="18.7109375" style="505" customWidth="1"/>
    <col min="8998" max="9216" width="11.42578125" style="505"/>
    <col min="9217" max="9217" width="0.140625" style="505" customWidth="1"/>
    <col min="9218" max="9218" width="2.7109375" style="505" customWidth="1"/>
    <col min="9219" max="9219" width="42.5703125" style="505" customWidth="1"/>
    <col min="9220" max="9220" width="12.85546875" style="505" customWidth="1"/>
    <col min="9221" max="9221" width="12.7109375" style="505" customWidth="1"/>
    <col min="9222" max="9222" width="15.42578125" style="505" customWidth="1"/>
    <col min="9223" max="9227" width="12.5703125" style="505" customWidth="1"/>
    <col min="9228" max="9229" width="11.28515625" style="505" bestFit="1" customWidth="1"/>
    <col min="9230" max="9230" width="11" style="505" bestFit="1" customWidth="1"/>
    <col min="9231" max="9231" width="10.85546875" style="505" bestFit="1" customWidth="1"/>
    <col min="9232" max="9232" width="11.28515625" style="505" bestFit="1" customWidth="1"/>
    <col min="9233" max="9233" width="7.85546875" style="505" bestFit="1" customWidth="1"/>
    <col min="9234" max="9234" width="7" style="505" customWidth="1"/>
    <col min="9235" max="9235" width="17.42578125" style="505" customWidth="1"/>
    <col min="9236" max="9236" width="7.140625" style="505" customWidth="1"/>
    <col min="9237" max="9237" width="9.5703125" style="505" customWidth="1"/>
    <col min="9238" max="9239" width="15.5703125" style="505" customWidth="1"/>
    <col min="9240" max="9240" width="1.85546875" style="505" customWidth="1"/>
    <col min="9241" max="9241" width="1.7109375" style="505" customWidth="1"/>
    <col min="9242" max="9242" width="1.85546875" style="505" customWidth="1"/>
    <col min="9243" max="9246" width="12.140625" style="505" customWidth="1"/>
    <col min="9247" max="9247" width="1.85546875" style="505" customWidth="1"/>
    <col min="9248" max="9249" width="1.42578125" style="505" customWidth="1"/>
    <col min="9250" max="9250" width="11.42578125" style="505"/>
    <col min="9251" max="9253" width="18.7109375" style="505" customWidth="1"/>
    <col min="9254" max="9472" width="11.42578125" style="505"/>
    <col min="9473" max="9473" width="0.140625" style="505" customWidth="1"/>
    <col min="9474" max="9474" width="2.7109375" style="505" customWidth="1"/>
    <col min="9475" max="9475" width="42.5703125" style="505" customWidth="1"/>
    <col min="9476" max="9476" width="12.85546875" style="505" customWidth="1"/>
    <col min="9477" max="9477" width="12.7109375" style="505" customWidth="1"/>
    <col min="9478" max="9478" width="15.42578125" style="505" customWidth="1"/>
    <col min="9479" max="9483" width="12.5703125" style="505" customWidth="1"/>
    <col min="9484" max="9485" width="11.28515625" style="505" bestFit="1" customWidth="1"/>
    <col min="9486" max="9486" width="11" style="505" bestFit="1" customWidth="1"/>
    <col min="9487" max="9487" width="10.85546875" style="505" bestFit="1" customWidth="1"/>
    <col min="9488" max="9488" width="11.28515625" style="505" bestFit="1" customWidth="1"/>
    <col min="9489" max="9489" width="7.85546875" style="505" bestFit="1" customWidth="1"/>
    <col min="9490" max="9490" width="7" style="505" customWidth="1"/>
    <col min="9491" max="9491" width="17.42578125" style="505" customWidth="1"/>
    <col min="9492" max="9492" width="7.140625" style="505" customWidth="1"/>
    <col min="9493" max="9493" width="9.5703125" style="505" customWidth="1"/>
    <col min="9494" max="9495" width="15.5703125" style="505" customWidth="1"/>
    <col min="9496" max="9496" width="1.85546875" style="505" customWidth="1"/>
    <col min="9497" max="9497" width="1.7109375" style="505" customWidth="1"/>
    <col min="9498" max="9498" width="1.85546875" style="505" customWidth="1"/>
    <col min="9499" max="9502" width="12.140625" style="505" customWidth="1"/>
    <col min="9503" max="9503" width="1.85546875" style="505" customWidth="1"/>
    <col min="9504" max="9505" width="1.42578125" style="505" customWidth="1"/>
    <col min="9506" max="9506" width="11.42578125" style="505"/>
    <col min="9507" max="9509" width="18.7109375" style="505" customWidth="1"/>
    <col min="9510" max="9728" width="11.42578125" style="505"/>
    <col min="9729" max="9729" width="0.140625" style="505" customWidth="1"/>
    <col min="9730" max="9730" width="2.7109375" style="505" customWidth="1"/>
    <col min="9731" max="9731" width="42.5703125" style="505" customWidth="1"/>
    <col min="9732" max="9732" width="12.85546875" style="505" customWidth="1"/>
    <col min="9733" max="9733" width="12.7109375" style="505" customWidth="1"/>
    <col min="9734" max="9734" width="15.42578125" style="505" customWidth="1"/>
    <col min="9735" max="9739" width="12.5703125" style="505" customWidth="1"/>
    <col min="9740" max="9741" width="11.28515625" style="505" bestFit="1" customWidth="1"/>
    <col min="9742" max="9742" width="11" style="505" bestFit="1" customWidth="1"/>
    <col min="9743" max="9743" width="10.85546875" style="505" bestFit="1" customWidth="1"/>
    <col min="9744" max="9744" width="11.28515625" style="505" bestFit="1" customWidth="1"/>
    <col min="9745" max="9745" width="7.85546875" style="505" bestFit="1" customWidth="1"/>
    <col min="9746" max="9746" width="7" style="505" customWidth="1"/>
    <col min="9747" max="9747" width="17.42578125" style="505" customWidth="1"/>
    <col min="9748" max="9748" width="7.140625" style="505" customWidth="1"/>
    <col min="9749" max="9749" width="9.5703125" style="505" customWidth="1"/>
    <col min="9750" max="9751" width="15.5703125" style="505" customWidth="1"/>
    <col min="9752" max="9752" width="1.85546875" style="505" customWidth="1"/>
    <col min="9753" max="9753" width="1.7109375" style="505" customWidth="1"/>
    <col min="9754" max="9754" width="1.85546875" style="505" customWidth="1"/>
    <col min="9755" max="9758" width="12.140625" style="505" customWidth="1"/>
    <col min="9759" max="9759" width="1.85546875" style="505" customWidth="1"/>
    <col min="9760" max="9761" width="1.42578125" style="505" customWidth="1"/>
    <col min="9762" max="9762" width="11.42578125" style="505"/>
    <col min="9763" max="9765" width="18.7109375" style="505" customWidth="1"/>
    <col min="9766" max="9984" width="11.42578125" style="505"/>
    <col min="9985" max="9985" width="0.140625" style="505" customWidth="1"/>
    <col min="9986" max="9986" width="2.7109375" style="505" customWidth="1"/>
    <col min="9987" max="9987" width="42.5703125" style="505" customWidth="1"/>
    <col min="9988" max="9988" width="12.85546875" style="505" customWidth="1"/>
    <col min="9989" max="9989" width="12.7109375" style="505" customWidth="1"/>
    <col min="9990" max="9990" width="15.42578125" style="505" customWidth="1"/>
    <col min="9991" max="9995" width="12.5703125" style="505" customWidth="1"/>
    <col min="9996" max="9997" width="11.28515625" style="505" bestFit="1" customWidth="1"/>
    <col min="9998" max="9998" width="11" style="505" bestFit="1" customWidth="1"/>
    <col min="9999" max="9999" width="10.85546875" style="505" bestFit="1" customWidth="1"/>
    <col min="10000" max="10000" width="11.28515625" style="505" bestFit="1" customWidth="1"/>
    <col min="10001" max="10001" width="7.85546875" style="505" bestFit="1" customWidth="1"/>
    <col min="10002" max="10002" width="7" style="505" customWidth="1"/>
    <col min="10003" max="10003" width="17.42578125" style="505" customWidth="1"/>
    <col min="10004" max="10004" width="7.140625" style="505" customWidth="1"/>
    <col min="10005" max="10005" width="9.5703125" style="505" customWidth="1"/>
    <col min="10006" max="10007" width="15.5703125" style="505" customWidth="1"/>
    <col min="10008" max="10008" width="1.85546875" style="505" customWidth="1"/>
    <col min="10009" max="10009" width="1.7109375" style="505" customWidth="1"/>
    <col min="10010" max="10010" width="1.85546875" style="505" customWidth="1"/>
    <col min="10011" max="10014" width="12.140625" style="505" customWidth="1"/>
    <col min="10015" max="10015" width="1.85546875" style="505" customWidth="1"/>
    <col min="10016" max="10017" width="1.42578125" style="505" customWidth="1"/>
    <col min="10018" max="10018" width="11.42578125" style="505"/>
    <col min="10019" max="10021" width="18.7109375" style="505" customWidth="1"/>
    <col min="10022" max="10240" width="11.42578125" style="505"/>
    <col min="10241" max="10241" width="0.140625" style="505" customWidth="1"/>
    <col min="10242" max="10242" width="2.7109375" style="505" customWidth="1"/>
    <col min="10243" max="10243" width="42.5703125" style="505" customWidth="1"/>
    <col min="10244" max="10244" width="12.85546875" style="505" customWidth="1"/>
    <col min="10245" max="10245" width="12.7109375" style="505" customWidth="1"/>
    <col min="10246" max="10246" width="15.42578125" style="505" customWidth="1"/>
    <col min="10247" max="10251" width="12.5703125" style="505" customWidth="1"/>
    <col min="10252" max="10253" width="11.28515625" style="505" bestFit="1" customWidth="1"/>
    <col min="10254" max="10254" width="11" style="505" bestFit="1" customWidth="1"/>
    <col min="10255" max="10255" width="10.85546875" style="505" bestFit="1" customWidth="1"/>
    <col min="10256" max="10256" width="11.28515625" style="505" bestFit="1" customWidth="1"/>
    <col min="10257" max="10257" width="7.85546875" style="505" bestFit="1" customWidth="1"/>
    <col min="10258" max="10258" width="7" style="505" customWidth="1"/>
    <col min="10259" max="10259" width="17.42578125" style="505" customWidth="1"/>
    <col min="10260" max="10260" width="7.140625" style="505" customWidth="1"/>
    <col min="10261" max="10261" width="9.5703125" style="505" customWidth="1"/>
    <col min="10262" max="10263" width="15.5703125" style="505" customWidth="1"/>
    <col min="10264" max="10264" width="1.85546875" style="505" customWidth="1"/>
    <col min="10265" max="10265" width="1.7109375" style="505" customWidth="1"/>
    <col min="10266" max="10266" width="1.85546875" style="505" customWidth="1"/>
    <col min="10267" max="10270" width="12.140625" style="505" customWidth="1"/>
    <col min="10271" max="10271" width="1.85546875" style="505" customWidth="1"/>
    <col min="10272" max="10273" width="1.42578125" style="505" customWidth="1"/>
    <col min="10274" max="10274" width="11.42578125" style="505"/>
    <col min="10275" max="10277" width="18.7109375" style="505" customWidth="1"/>
    <col min="10278" max="10496" width="11.42578125" style="505"/>
    <col min="10497" max="10497" width="0.140625" style="505" customWidth="1"/>
    <col min="10498" max="10498" width="2.7109375" style="505" customWidth="1"/>
    <col min="10499" max="10499" width="42.5703125" style="505" customWidth="1"/>
    <col min="10500" max="10500" width="12.85546875" style="505" customWidth="1"/>
    <col min="10501" max="10501" width="12.7109375" style="505" customWidth="1"/>
    <col min="10502" max="10502" width="15.42578125" style="505" customWidth="1"/>
    <col min="10503" max="10507" width="12.5703125" style="505" customWidth="1"/>
    <col min="10508" max="10509" width="11.28515625" style="505" bestFit="1" customWidth="1"/>
    <col min="10510" max="10510" width="11" style="505" bestFit="1" customWidth="1"/>
    <col min="10511" max="10511" width="10.85546875" style="505" bestFit="1" customWidth="1"/>
    <col min="10512" max="10512" width="11.28515625" style="505" bestFit="1" customWidth="1"/>
    <col min="10513" max="10513" width="7.85546875" style="505" bestFit="1" customWidth="1"/>
    <col min="10514" max="10514" width="7" style="505" customWidth="1"/>
    <col min="10515" max="10515" width="17.42578125" style="505" customWidth="1"/>
    <col min="10516" max="10516" width="7.140625" style="505" customWidth="1"/>
    <col min="10517" max="10517" width="9.5703125" style="505" customWidth="1"/>
    <col min="10518" max="10519" width="15.5703125" style="505" customWidth="1"/>
    <col min="10520" max="10520" width="1.85546875" style="505" customWidth="1"/>
    <col min="10521" max="10521" width="1.7109375" style="505" customWidth="1"/>
    <col min="10522" max="10522" width="1.85546875" style="505" customWidth="1"/>
    <col min="10523" max="10526" width="12.140625" style="505" customWidth="1"/>
    <col min="10527" max="10527" width="1.85546875" style="505" customWidth="1"/>
    <col min="10528" max="10529" width="1.42578125" style="505" customWidth="1"/>
    <col min="10530" max="10530" width="11.42578125" style="505"/>
    <col min="10531" max="10533" width="18.7109375" style="505" customWidth="1"/>
    <col min="10534" max="10752" width="11.42578125" style="505"/>
    <col min="10753" max="10753" width="0.140625" style="505" customWidth="1"/>
    <col min="10754" max="10754" width="2.7109375" style="505" customWidth="1"/>
    <col min="10755" max="10755" width="42.5703125" style="505" customWidth="1"/>
    <col min="10756" max="10756" width="12.85546875" style="505" customWidth="1"/>
    <col min="10757" max="10757" width="12.7109375" style="505" customWidth="1"/>
    <col min="10758" max="10758" width="15.42578125" style="505" customWidth="1"/>
    <col min="10759" max="10763" width="12.5703125" style="505" customWidth="1"/>
    <col min="10764" max="10765" width="11.28515625" style="505" bestFit="1" customWidth="1"/>
    <col min="10766" max="10766" width="11" style="505" bestFit="1" customWidth="1"/>
    <col min="10767" max="10767" width="10.85546875" style="505" bestFit="1" customWidth="1"/>
    <col min="10768" max="10768" width="11.28515625" style="505" bestFit="1" customWidth="1"/>
    <col min="10769" max="10769" width="7.85546875" style="505" bestFit="1" customWidth="1"/>
    <col min="10770" max="10770" width="7" style="505" customWidth="1"/>
    <col min="10771" max="10771" width="17.42578125" style="505" customWidth="1"/>
    <col min="10772" max="10772" width="7.140625" style="505" customWidth="1"/>
    <col min="10773" max="10773" width="9.5703125" style="505" customWidth="1"/>
    <col min="10774" max="10775" width="15.5703125" style="505" customWidth="1"/>
    <col min="10776" max="10776" width="1.85546875" style="505" customWidth="1"/>
    <col min="10777" max="10777" width="1.7109375" style="505" customWidth="1"/>
    <col min="10778" max="10778" width="1.85546875" style="505" customWidth="1"/>
    <col min="10779" max="10782" width="12.140625" style="505" customWidth="1"/>
    <col min="10783" max="10783" width="1.85546875" style="505" customWidth="1"/>
    <col min="10784" max="10785" width="1.42578125" style="505" customWidth="1"/>
    <col min="10786" max="10786" width="11.42578125" style="505"/>
    <col min="10787" max="10789" width="18.7109375" style="505" customWidth="1"/>
    <col min="10790" max="11008" width="11.42578125" style="505"/>
    <col min="11009" max="11009" width="0.140625" style="505" customWidth="1"/>
    <col min="11010" max="11010" width="2.7109375" style="505" customWidth="1"/>
    <col min="11011" max="11011" width="42.5703125" style="505" customWidth="1"/>
    <col min="11012" max="11012" width="12.85546875" style="505" customWidth="1"/>
    <col min="11013" max="11013" width="12.7109375" style="505" customWidth="1"/>
    <col min="11014" max="11014" width="15.42578125" style="505" customWidth="1"/>
    <col min="11015" max="11019" width="12.5703125" style="505" customWidth="1"/>
    <col min="11020" max="11021" width="11.28515625" style="505" bestFit="1" customWidth="1"/>
    <col min="11022" max="11022" width="11" style="505" bestFit="1" customWidth="1"/>
    <col min="11023" max="11023" width="10.85546875" style="505" bestFit="1" customWidth="1"/>
    <col min="11024" max="11024" width="11.28515625" style="505" bestFit="1" customWidth="1"/>
    <col min="11025" max="11025" width="7.85546875" style="505" bestFit="1" customWidth="1"/>
    <col min="11026" max="11026" width="7" style="505" customWidth="1"/>
    <col min="11027" max="11027" width="17.42578125" style="505" customWidth="1"/>
    <col min="11028" max="11028" width="7.140625" style="505" customWidth="1"/>
    <col min="11029" max="11029" width="9.5703125" style="505" customWidth="1"/>
    <col min="11030" max="11031" width="15.5703125" style="505" customWidth="1"/>
    <col min="11032" max="11032" width="1.85546875" style="505" customWidth="1"/>
    <col min="11033" max="11033" width="1.7109375" style="505" customWidth="1"/>
    <col min="11034" max="11034" width="1.85546875" style="505" customWidth="1"/>
    <col min="11035" max="11038" width="12.140625" style="505" customWidth="1"/>
    <col min="11039" max="11039" width="1.85546875" style="505" customWidth="1"/>
    <col min="11040" max="11041" width="1.42578125" style="505" customWidth="1"/>
    <col min="11042" max="11042" width="11.42578125" style="505"/>
    <col min="11043" max="11045" width="18.7109375" style="505" customWidth="1"/>
    <col min="11046" max="11264" width="11.42578125" style="505"/>
    <col min="11265" max="11265" width="0.140625" style="505" customWidth="1"/>
    <col min="11266" max="11266" width="2.7109375" style="505" customWidth="1"/>
    <col min="11267" max="11267" width="42.5703125" style="505" customWidth="1"/>
    <col min="11268" max="11268" width="12.85546875" style="505" customWidth="1"/>
    <col min="11269" max="11269" width="12.7109375" style="505" customWidth="1"/>
    <col min="11270" max="11270" width="15.42578125" style="505" customWidth="1"/>
    <col min="11271" max="11275" width="12.5703125" style="505" customWidth="1"/>
    <col min="11276" max="11277" width="11.28515625" style="505" bestFit="1" customWidth="1"/>
    <col min="11278" max="11278" width="11" style="505" bestFit="1" customWidth="1"/>
    <col min="11279" max="11279" width="10.85546875" style="505" bestFit="1" customWidth="1"/>
    <col min="11280" max="11280" width="11.28515625" style="505" bestFit="1" customWidth="1"/>
    <col min="11281" max="11281" width="7.85546875" style="505" bestFit="1" customWidth="1"/>
    <col min="11282" max="11282" width="7" style="505" customWidth="1"/>
    <col min="11283" max="11283" width="17.42578125" style="505" customWidth="1"/>
    <col min="11284" max="11284" width="7.140625" style="505" customWidth="1"/>
    <col min="11285" max="11285" width="9.5703125" style="505" customWidth="1"/>
    <col min="11286" max="11287" width="15.5703125" style="505" customWidth="1"/>
    <col min="11288" max="11288" width="1.85546875" style="505" customWidth="1"/>
    <col min="11289" max="11289" width="1.7109375" style="505" customWidth="1"/>
    <col min="11290" max="11290" width="1.85546875" style="505" customWidth="1"/>
    <col min="11291" max="11294" width="12.140625" style="505" customWidth="1"/>
    <col min="11295" max="11295" width="1.85546875" style="505" customWidth="1"/>
    <col min="11296" max="11297" width="1.42578125" style="505" customWidth="1"/>
    <col min="11298" max="11298" width="11.42578125" style="505"/>
    <col min="11299" max="11301" width="18.7109375" style="505" customWidth="1"/>
    <col min="11302" max="11520" width="11.42578125" style="505"/>
    <col min="11521" max="11521" width="0.140625" style="505" customWidth="1"/>
    <col min="11522" max="11522" width="2.7109375" style="505" customWidth="1"/>
    <col min="11523" max="11523" width="42.5703125" style="505" customWidth="1"/>
    <col min="11524" max="11524" width="12.85546875" style="505" customWidth="1"/>
    <col min="11525" max="11525" width="12.7109375" style="505" customWidth="1"/>
    <col min="11526" max="11526" width="15.42578125" style="505" customWidth="1"/>
    <col min="11527" max="11531" width="12.5703125" style="505" customWidth="1"/>
    <col min="11532" max="11533" width="11.28515625" style="505" bestFit="1" customWidth="1"/>
    <col min="11534" max="11534" width="11" style="505" bestFit="1" customWidth="1"/>
    <col min="11535" max="11535" width="10.85546875" style="505" bestFit="1" customWidth="1"/>
    <col min="11536" max="11536" width="11.28515625" style="505" bestFit="1" customWidth="1"/>
    <col min="11537" max="11537" width="7.85546875" style="505" bestFit="1" customWidth="1"/>
    <col min="11538" max="11538" width="7" style="505" customWidth="1"/>
    <col min="11539" max="11539" width="17.42578125" style="505" customWidth="1"/>
    <col min="11540" max="11540" width="7.140625" style="505" customWidth="1"/>
    <col min="11541" max="11541" width="9.5703125" style="505" customWidth="1"/>
    <col min="11542" max="11543" width="15.5703125" style="505" customWidth="1"/>
    <col min="11544" max="11544" width="1.85546875" style="505" customWidth="1"/>
    <col min="11545" max="11545" width="1.7109375" style="505" customWidth="1"/>
    <col min="11546" max="11546" width="1.85546875" style="505" customWidth="1"/>
    <col min="11547" max="11550" width="12.140625" style="505" customWidth="1"/>
    <col min="11551" max="11551" width="1.85546875" style="505" customWidth="1"/>
    <col min="11552" max="11553" width="1.42578125" style="505" customWidth="1"/>
    <col min="11554" max="11554" width="11.42578125" style="505"/>
    <col min="11555" max="11557" width="18.7109375" style="505" customWidth="1"/>
    <col min="11558" max="11776" width="11.42578125" style="505"/>
    <col min="11777" max="11777" width="0.140625" style="505" customWidth="1"/>
    <col min="11778" max="11778" width="2.7109375" style="505" customWidth="1"/>
    <col min="11779" max="11779" width="42.5703125" style="505" customWidth="1"/>
    <col min="11780" max="11780" width="12.85546875" style="505" customWidth="1"/>
    <col min="11781" max="11781" width="12.7109375" style="505" customWidth="1"/>
    <col min="11782" max="11782" width="15.42578125" style="505" customWidth="1"/>
    <col min="11783" max="11787" width="12.5703125" style="505" customWidth="1"/>
    <col min="11788" max="11789" width="11.28515625" style="505" bestFit="1" customWidth="1"/>
    <col min="11790" max="11790" width="11" style="505" bestFit="1" customWidth="1"/>
    <col min="11791" max="11791" width="10.85546875" style="505" bestFit="1" customWidth="1"/>
    <col min="11792" max="11792" width="11.28515625" style="505" bestFit="1" customWidth="1"/>
    <col min="11793" max="11793" width="7.85546875" style="505" bestFit="1" customWidth="1"/>
    <col min="11794" max="11794" width="7" style="505" customWidth="1"/>
    <col min="11795" max="11795" width="17.42578125" style="505" customWidth="1"/>
    <col min="11796" max="11796" width="7.140625" style="505" customWidth="1"/>
    <col min="11797" max="11797" width="9.5703125" style="505" customWidth="1"/>
    <col min="11798" max="11799" width="15.5703125" style="505" customWidth="1"/>
    <col min="11800" max="11800" width="1.85546875" style="505" customWidth="1"/>
    <col min="11801" max="11801" width="1.7109375" style="505" customWidth="1"/>
    <col min="11802" max="11802" width="1.85546875" style="505" customWidth="1"/>
    <col min="11803" max="11806" width="12.140625" style="505" customWidth="1"/>
    <col min="11807" max="11807" width="1.85546875" style="505" customWidth="1"/>
    <col min="11808" max="11809" width="1.42578125" style="505" customWidth="1"/>
    <col min="11810" max="11810" width="11.42578125" style="505"/>
    <col min="11811" max="11813" width="18.7109375" style="505" customWidth="1"/>
    <col min="11814" max="12032" width="11.42578125" style="505"/>
    <col min="12033" max="12033" width="0.140625" style="505" customWidth="1"/>
    <col min="12034" max="12034" width="2.7109375" style="505" customWidth="1"/>
    <col min="12035" max="12035" width="42.5703125" style="505" customWidth="1"/>
    <col min="12036" max="12036" width="12.85546875" style="505" customWidth="1"/>
    <col min="12037" max="12037" width="12.7109375" style="505" customWidth="1"/>
    <col min="12038" max="12038" width="15.42578125" style="505" customWidth="1"/>
    <col min="12039" max="12043" width="12.5703125" style="505" customWidth="1"/>
    <col min="12044" max="12045" width="11.28515625" style="505" bestFit="1" customWidth="1"/>
    <col min="12046" max="12046" width="11" style="505" bestFit="1" customWidth="1"/>
    <col min="12047" max="12047" width="10.85546875" style="505" bestFit="1" customWidth="1"/>
    <col min="12048" max="12048" width="11.28515625" style="505" bestFit="1" customWidth="1"/>
    <col min="12049" max="12049" width="7.85546875" style="505" bestFit="1" customWidth="1"/>
    <col min="12050" max="12050" width="7" style="505" customWidth="1"/>
    <col min="12051" max="12051" width="17.42578125" style="505" customWidth="1"/>
    <col min="12052" max="12052" width="7.140625" style="505" customWidth="1"/>
    <col min="12053" max="12053" width="9.5703125" style="505" customWidth="1"/>
    <col min="12054" max="12055" width="15.5703125" style="505" customWidth="1"/>
    <col min="12056" max="12056" width="1.85546875" style="505" customWidth="1"/>
    <col min="12057" max="12057" width="1.7109375" style="505" customWidth="1"/>
    <col min="12058" max="12058" width="1.85546875" style="505" customWidth="1"/>
    <col min="12059" max="12062" width="12.140625" style="505" customWidth="1"/>
    <col min="12063" max="12063" width="1.85546875" style="505" customWidth="1"/>
    <col min="12064" max="12065" width="1.42578125" style="505" customWidth="1"/>
    <col min="12066" max="12066" width="11.42578125" style="505"/>
    <col min="12067" max="12069" width="18.7109375" style="505" customWidth="1"/>
    <col min="12070" max="12288" width="11.42578125" style="505"/>
    <col min="12289" max="12289" width="0.140625" style="505" customWidth="1"/>
    <col min="12290" max="12290" width="2.7109375" style="505" customWidth="1"/>
    <col min="12291" max="12291" width="42.5703125" style="505" customWidth="1"/>
    <col min="12292" max="12292" width="12.85546875" style="505" customWidth="1"/>
    <col min="12293" max="12293" width="12.7109375" style="505" customWidth="1"/>
    <col min="12294" max="12294" width="15.42578125" style="505" customWidth="1"/>
    <col min="12295" max="12299" width="12.5703125" style="505" customWidth="1"/>
    <col min="12300" max="12301" width="11.28515625" style="505" bestFit="1" customWidth="1"/>
    <col min="12302" max="12302" width="11" style="505" bestFit="1" customWidth="1"/>
    <col min="12303" max="12303" width="10.85546875" style="505" bestFit="1" customWidth="1"/>
    <col min="12304" max="12304" width="11.28515625" style="505" bestFit="1" customWidth="1"/>
    <col min="12305" max="12305" width="7.85546875" style="505" bestFit="1" customWidth="1"/>
    <col min="12306" max="12306" width="7" style="505" customWidth="1"/>
    <col min="12307" max="12307" width="17.42578125" style="505" customWidth="1"/>
    <col min="12308" max="12308" width="7.140625" style="505" customWidth="1"/>
    <col min="12309" max="12309" width="9.5703125" style="505" customWidth="1"/>
    <col min="12310" max="12311" width="15.5703125" style="505" customWidth="1"/>
    <col min="12312" max="12312" width="1.85546875" style="505" customWidth="1"/>
    <col min="12313" max="12313" width="1.7109375" style="505" customWidth="1"/>
    <col min="12314" max="12314" width="1.85546875" style="505" customWidth="1"/>
    <col min="12315" max="12318" width="12.140625" style="505" customWidth="1"/>
    <col min="12319" max="12319" width="1.85546875" style="505" customWidth="1"/>
    <col min="12320" max="12321" width="1.42578125" style="505" customWidth="1"/>
    <col min="12322" max="12322" width="11.42578125" style="505"/>
    <col min="12323" max="12325" width="18.7109375" style="505" customWidth="1"/>
    <col min="12326" max="12544" width="11.42578125" style="505"/>
    <col min="12545" max="12545" width="0.140625" style="505" customWidth="1"/>
    <col min="12546" max="12546" width="2.7109375" style="505" customWidth="1"/>
    <col min="12547" max="12547" width="42.5703125" style="505" customWidth="1"/>
    <col min="12548" max="12548" width="12.85546875" style="505" customWidth="1"/>
    <col min="12549" max="12549" width="12.7109375" style="505" customWidth="1"/>
    <col min="12550" max="12550" width="15.42578125" style="505" customWidth="1"/>
    <col min="12551" max="12555" width="12.5703125" style="505" customWidth="1"/>
    <col min="12556" max="12557" width="11.28515625" style="505" bestFit="1" customWidth="1"/>
    <col min="12558" max="12558" width="11" style="505" bestFit="1" customWidth="1"/>
    <col min="12559" max="12559" width="10.85546875" style="505" bestFit="1" customWidth="1"/>
    <col min="12560" max="12560" width="11.28515625" style="505" bestFit="1" customWidth="1"/>
    <col min="12561" max="12561" width="7.85546875" style="505" bestFit="1" customWidth="1"/>
    <col min="12562" max="12562" width="7" style="505" customWidth="1"/>
    <col min="12563" max="12563" width="17.42578125" style="505" customWidth="1"/>
    <col min="12564" max="12564" width="7.140625" style="505" customWidth="1"/>
    <col min="12565" max="12565" width="9.5703125" style="505" customWidth="1"/>
    <col min="12566" max="12567" width="15.5703125" style="505" customWidth="1"/>
    <col min="12568" max="12568" width="1.85546875" style="505" customWidth="1"/>
    <col min="12569" max="12569" width="1.7109375" style="505" customWidth="1"/>
    <col min="12570" max="12570" width="1.85546875" style="505" customWidth="1"/>
    <col min="12571" max="12574" width="12.140625" style="505" customWidth="1"/>
    <col min="12575" max="12575" width="1.85546875" style="505" customWidth="1"/>
    <col min="12576" max="12577" width="1.42578125" style="505" customWidth="1"/>
    <col min="12578" max="12578" width="11.42578125" style="505"/>
    <col min="12579" max="12581" width="18.7109375" style="505" customWidth="1"/>
    <col min="12582" max="12800" width="11.42578125" style="505"/>
    <col min="12801" max="12801" width="0.140625" style="505" customWidth="1"/>
    <col min="12802" max="12802" width="2.7109375" style="505" customWidth="1"/>
    <col min="12803" max="12803" width="42.5703125" style="505" customWidth="1"/>
    <col min="12804" max="12804" width="12.85546875" style="505" customWidth="1"/>
    <col min="12805" max="12805" width="12.7109375" style="505" customWidth="1"/>
    <col min="12806" max="12806" width="15.42578125" style="505" customWidth="1"/>
    <col min="12807" max="12811" width="12.5703125" style="505" customWidth="1"/>
    <col min="12812" max="12813" width="11.28515625" style="505" bestFit="1" customWidth="1"/>
    <col min="12814" max="12814" width="11" style="505" bestFit="1" customWidth="1"/>
    <col min="12815" max="12815" width="10.85546875" style="505" bestFit="1" customWidth="1"/>
    <col min="12816" max="12816" width="11.28515625" style="505" bestFit="1" customWidth="1"/>
    <col min="12817" max="12817" width="7.85546875" style="505" bestFit="1" customWidth="1"/>
    <col min="12818" max="12818" width="7" style="505" customWidth="1"/>
    <col min="12819" max="12819" width="17.42578125" style="505" customWidth="1"/>
    <col min="12820" max="12820" width="7.140625" style="505" customWidth="1"/>
    <col min="12821" max="12821" width="9.5703125" style="505" customWidth="1"/>
    <col min="12822" max="12823" width="15.5703125" style="505" customWidth="1"/>
    <col min="12824" max="12824" width="1.85546875" style="505" customWidth="1"/>
    <col min="12825" max="12825" width="1.7109375" style="505" customWidth="1"/>
    <col min="12826" max="12826" width="1.85546875" style="505" customWidth="1"/>
    <col min="12827" max="12830" width="12.140625" style="505" customWidth="1"/>
    <col min="12831" max="12831" width="1.85546875" style="505" customWidth="1"/>
    <col min="12832" max="12833" width="1.42578125" style="505" customWidth="1"/>
    <col min="12834" max="12834" width="11.42578125" style="505"/>
    <col min="12835" max="12837" width="18.7109375" style="505" customWidth="1"/>
    <col min="12838" max="13056" width="11.42578125" style="505"/>
    <col min="13057" max="13057" width="0.140625" style="505" customWidth="1"/>
    <col min="13058" max="13058" width="2.7109375" style="505" customWidth="1"/>
    <col min="13059" max="13059" width="42.5703125" style="505" customWidth="1"/>
    <col min="13060" max="13060" width="12.85546875" style="505" customWidth="1"/>
    <col min="13061" max="13061" width="12.7109375" style="505" customWidth="1"/>
    <col min="13062" max="13062" width="15.42578125" style="505" customWidth="1"/>
    <col min="13063" max="13067" width="12.5703125" style="505" customWidth="1"/>
    <col min="13068" max="13069" width="11.28515625" style="505" bestFit="1" customWidth="1"/>
    <col min="13070" max="13070" width="11" style="505" bestFit="1" customWidth="1"/>
    <col min="13071" max="13071" width="10.85546875" style="505" bestFit="1" customWidth="1"/>
    <col min="13072" max="13072" width="11.28515625" style="505" bestFit="1" customWidth="1"/>
    <col min="13073" max="13073" width="7.85546875" style="505" bestFit="1" customWidth="1"/>
    <col min="13074" max="13074" width="7" style="505" customWidth="1"/>
    <col min="13075" max="13075" width="17.42578125" style="505" customWidth="1"/>
    <col min="13076" max="13076" width="7.140625" style="505" customWidth="1"/>
    <col min="13077" max="13077" width="9.5703125" style="505" customWidth="1"/>
    <col min="13078" max="13079" width="15.5703125" style="505" customWidth="1"/>
    <col min="13080" max="13080" width="1.85546875" style="505" customWidth="1"/>
    <col min="13081" max="13081" width="1.7109375" style="505" customWidth="1"/>
    <col min="13082" max="13082" width="1.85546875" style="505" customWidth="1"/>
    <col min="13083" max="13086" width="12.140625" style="505" customWidth="1"/>
    <col min="13087" max="13087" width="1.85546875" style="505" customWidth="1"/>
    <col min="13088" max="13089" width="1.42578125" style="505" customWidth="1"/>
    <col min="13090" max="13090" width="11.42578125" style="505"/>
    <col min="13091" max="13093" width="18.7109375" style="505" customWidth="1"/>
    <col min="13094" max="13312" width="11.42578125" style="505"/>
    <col min="13313" max="13313" width="0.140625" style="505" customWidth="1"/>
    <col min="13314" max="13314" width="2.7109375" style="505" customWidth="1"/>
    <col min="13315" max="13315" width="42.5703125" style="505" customWidth="1"/>
    <col min="13316" max="13316" width="12.85546875" style="505" customWidth="1"/>
    <col min="13317" max="13317" width="12.7109375" style="505" customWidth="1"/>
    <col min="13318" max="13318" width="15.42578125" style="505" customWidth="1"/>
    <col min="13319" max="13323" width="12.5703125" style="505" customWidth="1"/>
    <col min="13324" max="13325" width="11.28515625" style="505" bestFit="1" customWidth="1"/>
    <col min="13326" max="13326" width="11" style="505" bestFit="1" customWidth="1"/>
    <col min="13327" max="13327" width="10.85546875" style="505" bestFit="1" customWidth="1"/>
    <col min="13328" max="13328" width="11.28515625" style="505" bestFit="1" customWidth="1"/>
    <col min="13329" max="13329" width="7.85546875" style="505" bestFit="1" customWidth="1"/>
    <col min="13330" max="13330" width="7" style="505" customWidth="1"/>
    <col min="13331" max="13331" width="17.42578125" style="505" customWidth="1"/>
    <col min="13332" max="13332" width="7.140625" style="505" customWidth="1"/>
    <col min="13333" max="13333" width="9.5703125" style="505" customWidth="1"/>
    <col min="13334" max="13335" width="15.5703125" style="505" customWidth="1"/>
    <col min="13336" max="13336" width="1.85546875" style="505" customWidth="1"/>
    <col min="13337" max="13337" width="1.7109375" style="505" customWidth="1"/>
    <col min="13338" max="13338" width="1.85546875" style="505" customWidth="1"/>
    <col min="13339" max="13342" width="12.140625" style="505" customWidth="1"/>
    <col min="13343" max="13343" width="1.85546875" style="505" customWidth="1"/>
    <col min="13344" max="13345" width="1.42578125" style="505" customWidth="1"/>
    <col min="13346" max="13346" width="11.42578125" style="505"/>
    <col min="13347" max="13349" width="18.7109375" style="505" customWidth="1"/>
    <col min="13350" max="13568" width="11.42578125" style="505"/>
    <col min="13569" max="13569" width="0.140625" style="505" customWidth="1"/>
    <col min="13570" max="13570" width="2.7109375" style="505" customWidth="1"/>
    <col min="13571" max="13571" width="42.5703125" style="505" customWidth="1"/>
    <col min="13572" max="13572" width="12.85546875" style="505" customWidth="1"/>
    <col min="13573" max="13573" width="12.7109375" style="505" customWidth="1"/>
    <col min="13574" max="13574" width="15.42578125" style="505" customWidth="1"/>
    <col min="13575" max="13579" width="12.5703125" style="505" customWidth="1"/>
    <col min="13580" max="13581" width="11.28515625" style="505" bestFit="1" customWidth="1"/>
    <col min="13582" max="13582" width="11" style="505" bestFit="1" customWidth="1"/>
    <col min="13583" max="13583" width="10.85546875" style="505" bestFit="1" customWidth="1"/>
    <col min="13584" max="13584" width="11.28515625" style="505" bestFit="1" customWidth="1"/>
    <col min="13585" max="13585" width="7.85546875" style="505" bestFit="1" customWidth="1"/>
    <col min="13586" max="13586" width="7" style="505" customWidth="1"/>
    <col min="13587" max="13587" width="17.42578125" style="505" customWidth="1"/>
    <col min="13588" max="13588" width="7.140625" style="505" customWidth="1"/>
    <col min="13589" max="13589" width="9.5703125" style="505" customWidth="1"/>
    <col min="13590" max="13591" width="15.5703125" style="505" customWidth="1"/>
    <col min="13592" max="13592" width="1.85546875" style="505" customWidth="1"/>
    <col min="13593" max="13593" width="1.7109375" style="505" customWidth="1"/>
    <col min="13594" max="13594" width="1.85546875" style="505" customWidth="1"/>
    <col min="13595" max="13598" width="12.140625" style="505" customWidth="1"/>
    <col min="13599" max="13599" width="1.85546875" style="505" customWidth="1"/>
    <col min="13600" max="13601" width="1.42578125" style="505" customWidth="1"/>
    <col min="13602" max="13602" width="11.42578125" style="505"/>
    <col min="13603" max="13605" width="18.7109375" style="505" customWidth="1"/>
    <col min="13606" max="13824" width="11.42578125" style="505"/>
    <col min="13825" max="13825" width="0.140625" style="505" customWidth="1"/>
    <col min="13826" max="13826" width="2.7109375" style="505" customWidth="1"/>
    <col min="13827" max="13827" width="42.5703125" style="505" customWidth="1"/>
    <col min="13828" max="13828" width="12.85546875" style="505" customWidth="1"/>
    <col min="13829" max="13829" width="12.7109375" style="505" customWidth="1"/>
    <col min="13830" max="13830" width="15.42578125" style="505" customWidth="1"/>
    <col min="13831" max="13835" width="12.5703125" style="505" customWidth="1"/>
    <col min="13836" max="13837" width="11.28515625" style="505" bestFit="1" customWidth="1"/>
    <col min="13838" max="13838" width="11" style="505" bestFit="1" customWidth="1"/>
    <col min="13839" max="13839" width="10.85546875" style="505" bestFit="1" customWidth="1"/>
    <col min="13840" max="13840" width="11.28515625" style="505" bestFit="1" customWidth="1"/>
    <col min="13841" max="13841" width="7.85546875" style="505" bestFit="1" customWidth="1"/>
    <col min="13842" max="13842" width="7" style="505" customWidth="1"/>
    <col min="13843" max="13843" width="17.42578125" style="505" customWidth="1"/>
    <col min="13844" max="13844" width="7.140625" style="505" customWidth="1"/>
    <col min="13845" max="13845" width="9.5703125" style="505" customWidth="1"/>
    <col min="13846" max="13847" width="15.5703125" style="505" customWidth="1"/>
    <col min="13848" max="13848" width="1.85546875" style="505" customWidth="1"/>
    <col min="13849" max="13849" width="1.7109375" style="505" customWidth="1"/>
    <col min="13850" max="13850" width="1.85546875" style="505" customWidth="1"/>
    <col min="13851" max="13854" width="12.140625" style="505" customWidth="1"/>
    <col min="13855" max="13855" width="1.85546875" style="505" customWidth="1"/>
    <col min="13856" max="13857" width="1.42578125" style="505" customWidth="1"/>
    <col min="13858" max="13858" width="11.42578125" style="505"/>
    <col min="13859" max="13861" width="18.7109375" style="505" customWidth="1"/>
    <col min="13862" max="14080" width="11.42578125" style="505"/>
    <col min="14081" max="14081" width="0.140625" style="505" customWidth="1"/>
    <col min="14082" max="14082" width="2.7109375" style="505" customWidth="1"/>
    <col min="14083" max="14083" width="42.5703125" style="505" customWidth="1"/>
    <col min="14084" max="14084" width="12.85546875" style="505" customWidth="1"/>
    <col min="14085" max="14085" width="12.7109375" style="505" customWidth="1"/>
    <col min="14086" max="14086" width="15.42578125" style="505" customWidth="1"/>
    <col min="14087" max="14091" width="12.5703125" style="505" customWidth="1"/>
    <col min="14092" max="14093" width="11.28515625" style="505" bestFit="1" customWidth="1"/>
    <col min="14094" max="14094" width="11" style="505" bestFit="1" customWidth="1"/>
    <col min="14095" max="14095" width="10.85546875" style="505" bestFit="1" customWidth="1"/>
    <col min="14096" max="14096" width="11.28515625" style="505" bestFit="1" customWidth="1"/>
    <col min="14097" max="14097" width="7.85546875" style="505" bestFit="1" customWidth="1"/>
    <col min="14098" max="14098" width="7" style="505" customWidth="1"/>
    <col min="14099" max="14099" width="17.42578125" style="505" customWidth="1"/>
    <col min="14100" max="14100" width="7.140625" style="505" customWidth="1"/>
    <col min="14101" max="14101" width="9.5703125" style="505" customWidth="1"/>
    <col min="14102" max="14103" width="15.5703125" style="505" customWidth="1"/>
    <col min="14104" max="14104" width="1.85546875" style="505" customWidth="1"/>
    <col min="14105" max="14105" width="1.7109375" style="505" customWidth="1"/>
    <col min="14106" max="14106" width="1.85546875" style="505" customWidth="1"/>
    <col min="14107" max="14110" width="12.140625" style="505" customWidth="1"/>
    <col min="14111" max="14111" width="1.85546875" style="505" customWidth="1"/>
    <col min="14112" max="14113" width="1.42578125" style="505" customWidth="1"/>
    <col min="14114" max="14114" width="11.42578125" style="505"/>
    <col min="14115" max="14117" width="18.7109375" style="505" customWidth="1"/>
    <col min="14118" max="14336" width="11.42578125" style="505"/>
    <col min="14337" max="14337" width="0.140625" style="505" customWidth="1"/>
    <col min="14338" max="14338" width="2.7109375" style="505" customWidth="1"/>
    <col min="14339" max="14339" width="42.5703125" style="505" customWidth="1"/>
    <col min="14340" max="14340" width="12.85546875" style="505" customWidth="1"/>
    <col min="14341" max="14341" width="12.7109375" style="505" customWidth="1"/>
    <col min="14342" max="14342" width="15.42578125" style="505" customWidth="1"/>
    <col min="14343" max="14347" width="12.5703125" style="505" customWidth="1"/>
    <col min="14348" max="14349" width="11.28515625" style="505" bestFit="1" customWidth="1"/>
    <col min="14350" max="14350" width="11" style="505" bestFit="1" customWidth="1"/>
    <col min="14351" max="14351" width="10.85546875" style="505" bestFit="1" customWidth="1"/>
    <col min="14352" max="14352" width="11.28515625" style="505" bestFit="1" customWidth="1"/>
    <col min="14353" max="14353" width="7.85546875" style="505" bestFit="1" customWidth="1"/>
    <col min="14354" max="14354" width="7" style="505" customWidth="1"/>
    <col min="14355" max="14355" width="17.42578125" style="505" customWidth="1"/>
    <col min="14356" max="14356" width="7.140625" style="505" customWidth="1"/>
    <col min="14357" max="14357" width="9.5703125" style="505" customWidth="1"/>
    <col min="14358" max="14359" width="15.5703125" style="505" customWidth="1"/>
    <col min="14360" max="14360" width="1.85546875" style="505" customWidth="1"/>
    <col min="14361" max="14361" width="1.7109375" style="505" customWidth="1"/>
    <col min="14362" max="14362" width="1.85546875" style="505" customWidth="1"/>
    <col min="14363" max="14366" width="12.140625" style="505" customWidth="1"/>
    <col min="14367" max="14367" width="1.85546875" style="505" customWidth="1"/>
    <col min="14368" max="14369" width="1.42578125" style="505" customWidth="1"/>
    <col min="14370" max="14370" width="11.42578125" style="505"/>
    <col min="14371" max="14373" width="18.7109375" style="505" customWidth="1"/>
    <col min="14374" max="14592" width="11.42578125" style="505"/>
    <col min="14593" max="14593" width="0.140625" style="505" customWidth="1"/>
    <col min="14594" max="14594" width="2.7109375" style="505" customWidth="1"/>
    <col min="14595" max="14595" width="42.5703125" style="505" customWidth="1"/>
    <col min="14596" max="14596" width="12.85546875" style="505" customWidth="1"/>
    <col min="14597" max="14597" width="12.7109375" style="505" customWidth="1"/>
    <col min="14598" max="14598" width="15.42578125" style="505" customWidth="1"/>
    <col min="14599" max="14603" width="12.5703125" style="505" customWidth="1"/>
    <col min="14604" max="14605" width="11.28515625" style="505" bestFit="1" customWidth="1"/>
    <col min="14606" max="14606" width="11" style="505" bestFit="1" customWidth="1"/>
    <col min="14607" max="14607" width="10.85546875" style="505" bestFit="1" customWidth="1"/>
    <col min="14608" max="14608" width="11.28515625" style="505" bestFit="1" customWidth="1"/>
    <col min="14609" max="14609" width="7.85546875" style="505" bestFit="1" customWidth="1"/>
    <col min="14610" max="14610" width="7" style="505" customWidth="1"/>
    <col min="14611" max="14611" width="17.42578125" style="505" customWidth="1"/>
    <col min="14612" max="14612" width="7.140625" style="505" customWidth="1"/>
    <col min="14613" max="14613" width="9.5703125" style="505" customWidth="1"/>
    <col min="14614" max="14615" width="15.5703125" style="505" customWidth="1"/>
    <col min="14616" max="14616" width="1.85546875" style="505" customWidth="1"/>
    <col min="14617" max="14617" width="1.7109375" style="505" customWidth="1"/>
    <col min="14618" max="14618" width="1.85546875" style="505" customWidth="1"/>
    <col min="14619" max="14622" width="12.140625" style="505" customWidth="1"/>
    <col min="14623" max="14623" width="1.85546875" style="505" customWidth="1"/>
    <col min="14624" max="14625" width="1.42578125" style="505" customWidth="1"/>
    <col min="14626" max="14626" width="11.42578125" style="505"/>
    <col min="14627" max="14629" width="18.7109375" style="505" customWidth="1"/>
    <col min="14630" max="14848" width="11.42578125" style="505"/>
    <col min="14849" max="14849" width="0.140625" style="505" customWidth="1"/>
    <col min="14850" max="14850" width="2.7109375" style="505" customWidth="1"/>
    <col min="14851" max="14851" width="42.5703125" style="505" customWidth="1"/>
    <col min="14852" max="14852" width="12.85546875" style="505" customWidth="1"/>
    <col min="14853" max="14853" width="12.7109375" style="505" customWidth="1"/>
    <col min="14854" max="14854" width="15.42578125" style="505" customWidth="1"/>
    <col min="14855" max="14859" width="12.5703125" style="505" customWidth="1"/>
    <col min="14860" max="14861" width="11.28515625" style="505" bestFit="1" customWidth="1"/>
    <col min="14862" max="14862" width="11" style="505" bestFit="1" customWidth="1"/>
    <col min="14863" max="14863" width="10.85546875" style="505" bestFit="1" customWidth="1"/>
    <col min="14864" max="14864" width="11.28515625" style="505" bestFit="1" customWidth="1"/>
    <col min="14865" max="14865" width="7.85546875" style="505" bestFit="1" customWidth="1"/>
    <col min="14866" max="14866" width="7" style="505" customWidth="1"/>
    <col min="14867" max="14867" width="17.42578125" style="505" customWidth="1"/>
    <col min="14868" max="14868" width="7.140625" style="505" customWidth="1"/>
    <col min="14869" max="14869" width="9.5703125" style="505" customWidth="1"/>
    <col min="14870" max="14871" width="15.5703125" style="505" customWidth="1"/>
    <col min="14872" max="14872" width="1.85546875" style="505" customWidth="1"/>
    <col min="14873" max="14873" width="1.7109375" style="505" customWidth="1"/>
    <col min="14874" max="14874" width="1.85546875" style="505" customWidth="1"/>
    <col min="14875" max="14878" width="12.140625" style="505" customWidth="1"/>
    <col min="14879" max="14879" width="1.85546875" style="505" customWidth="1"/>
    <col min="14880" max="14881" width="1.42578125" style="505" customWidth="1"/>
    <col min="14882" max="14882" width="11.42578125" style="505"/>
    <col min="14883" max="14885" width="18.7109375" style="505" customWidth="1"/>
    <col min="14886" max="15104" width="11.42578125" style="505"/>
    <col min="15105" max="15105" width="0.140625" style="505" customWidth="1"/>
    <col min="15106" max="15106" width="2.7109375" style="505" customWidth="1"/>
    <col min="15107" max="15107" width="42.5703125" style="505" customWidth="1"/>
    <col min="15108" max="15108" width="12.85546875" style="505" customWidth="1"/>
    <col min="15109" max="15109" width="12.7109375" style="505" customWidth="1"/>
    <col min="15110" max="15110" width="15.42578125" style="505" customWidth="1"/>
    <col min="15111" max="15115" width="12.5703125" style="505" customWidth="1"/>
    <col min="15116" max="15117" width="11.28515625" style="505" bestFit="1" customWidth="1"/>
    <col min="15118" max="15118" width="11" style="505" bestFit="1" customWidth="1"/>
    <col min="15119" max="15119" width="10.85546875" style="505" bestFit="1" customWidth="1"/>
    <col min="15120" max="15120" width="11.28515625" style="505" bestFit="1" customWidth="1"/>
    <col min="15121" max="15121" width="7.85546875" style="505" bestFit="1" customWidth="1"/>
    <col min="15122" max="15122" width="7" style="505" customWidth="1"/>
    <col min="15123" max="15123" width="17.42578125" style="505" customWidth="1"/>
    <col min="15124" max="15124" width="7.140625" style="505" customWidth="1"/>
    <col min="15125" max="15125" width="9.5703125" style="505" customWidth="1"/>
    <col min="15126" max="15127" width="15.5703125" style="505" customWidth="1"/>
    <col min="15128" max="15128" width="1.85546875" style="505" customWidth="1"/>
    <col min="15129" max="15129" width="1.7109375" style="505" customWidth="1"/>
    <col min="15130" max="15130" width="1.85546875" style="505" customWidth="1"/>
    <col min="15131" max="15134" width="12.140625" style="505" customWidth="1"/>
    <col min="15135" max="15135" width="1.85546875" style="505" customWidth="1"/>
    <col min="15136" max="15137" width="1.42578125" style="505" customWidth="1"/>
    <col min="15138" max="15138" width="11.42578125" style="505"/>
    <col min="15139" max="15141" width="18.7109375" style="505" customWidth="1"/>
    <col min="15142" max="15360" width="11.42578125" style="505"/>
    <col min="15361" max="15361" width="0.140625" style="505" customWidth="1"/>
    <col min="15362" max="15362" width="2.7109375" style="505" customWidth="1"/>
    <col min="15363" max="15363" width="42.5703125" style="505" customWidth="1"/>
    <col min="15364" max="15364" width="12.85546875" style="505" customWidth="1"/>
    <col min="15365" max="15365" width="12.7109375" style="505" customWidth="1"/>
    <col min="15366" max="15366" width="15.42578125" style="505" customWidth="1"/>
    <col min="15367" max="15371" width="12.5703125" style="505" customWidth="1"/>
    <col min="15372" max="15373" width="11.28515625" style="505" bestFit="1" customWidth="1"/>
    <col min="15374" max="15374" width="11" style="505" bestFit="1" customWidth="1"/>
    <col min="15375" max="15375" width="10.85546875" style="505" bestFit="1" customWidth="1"/>
    <col min="15376" max="15376" width="11.28515625" style="505" bestFit="1" customWidth="1"/>
    <col min="15377" max="15377" width="7.85546875" style="505" bestFit="1" customWidth="1"/>
    <col min="15378" max="15378" width="7" style="505" customWidth="1"/>
    <col min="15379" max="15379" width="17.42578125" style="505" customWidth="1"/>
    <col min="15380" max="15380" width="7.140625" style="505" customWidth="1"/>
    <col min="15381" max="15381" width="9.5703125" style="505" customWidth="1"/>
    <col min="15382" max="15383" width="15.5703125" style="505" customWidth="1"/>
    <col min="15384" max="15384" width="1.85546875" style="505" customWidth="1"/>
    <col min="15385" max="15385" width="1.7109375" style="505" customWidth="1"/>
    <col min="15386" max="15386" width="1.85546875" style="505" customWidth="1"/>
    <col min="15387" max="15390" width="12.140625" style="505" customWidth="1"/>
    <col min="15391" max="15391" width="1.85546875" style="505" customWidth="1"/>
    <col min="15392" max="15393" width="1.42578125" style="505" customWidth="1"/>
    <col min="15394" max="15394" width="11.42578125" style="505"/>
    <col min="15395" max="15397" width="18.7109375" style="505" customWidth="1"/>
    <col min="15398" max="15616" width="11.42578125" style="505"/>
    <col min="15617" max="15617" width="0.140625" style="505" customWidth="1"/>
    <col min="15618" max="15618" width="2.7109375" style="505" customWidth="1"/>
    <col min="15619" max="15619" width="42.5703125" style="505" customWidth="1"/>
    <col min="15620" max="15620" width="12.85546875" style="505" customWidth="1"/>
    <col min="15621" max="15621" width="12.7109375" style="505" customWidth="1"/>
    <col min="15622" max="15622" width="15.42578125" style="505" customWidth="1"/>
    <col min="15623" max="15627" width="12.5703125" style="505" customWidth="1"/>
    <col min="15628" max="15629" width="11.28515625" style="505" bestFit="1" customWidth="1"/>
    <col min="15630" max="15630" width="11" style="505" bestFit="1" customWidth="1"/>
    <col min="15631" max="15631" width="10.85546875" style="505" bestFit="1" customWidth="1"/>
    <col min="15632" max="15632" width="11.28515625" style="505" bestFit="1" customWidth="1"/>
    <col min="15633" max="15633" width="7.85546875" style="505" bestFit="1" customWidth="1"/>
    <col min="15634" max="15634" width="7" style="505" customWidth="1"/>
    <col min="15635" max="15635" width="17.42578125" style="505" customWidth="1"/>
    <col min="15636" max="15636" width="7.140625" style="505" customWidth="1"/>
    <col min="15637" max="15637" width="9.5703125" style="505" customWidth="1"/>
    <col min="15638" max="15639" width="15.5703125" style="505" customWidth="1"/>
    <col min="15640" max="15640" width="1.85546875" style="505" customWidth="1"/>
    <col min="15641" max="15641" width="1.7109375" style="505" customWidth="1"/>
    <col min="15642" max="15642" width="1.85546875" style="505" customWidth="1"/>
    <col min="15643" max="15646" width="12.140625" style="505" customWidth="1"/>
    <col min="15647" max="15647" width="1.85546875" style="505" customWidth="1"/>
    <col min="15648" max="15649" width="1.42578125" style="505" customWidth="1"/>
    <col min="15650" max="15650" width="11.42578125" style="505"/>
    <col min="15651" max="15653" width="18.7109375" style="505" customWidth="1"/>
    <col min="15654" max="15872" width="11.42578125" style="505"/>
    <col min="15873" max="15873" width="0.140625" style="505" customWidth="1"/>
    <col min="15874" max="15874" width="2.7109375" style="505" customWidth="1"/>
    <col min="15875" max="15875" width="42.5703125" style="505" customWidth="1"/>
    <col min="15876" max="15876" width="12.85546875" style="505" customWidth="1"/>
    <col min="15877" max="15877" width="12.7109375" style="505" customWidth="1"/>
    <col min="15878" max="15878" width="15.42578125" style="505" customWidth="1"/>
    <col min="15879" max="15883" width="12.5703125" style="505" customWidth="1"/>
    <col min="15884" max="15885" width="11.28515625" style="505" bestFit="1" customWidth="1"/>
    <col min="15886" max="15886" width="11" style="505" bestFit="1" customWidth="1"/>
    <col min="15887" max="15887" width="10.85546875" style="505" bestFit="1" customWidth="1"/>
    <col min="15888" max="15888" width="11.28515625" style="505" bestFit="1" customWidth="1"/>
    <col min="15889" max="15889" width="7.85546875" style="505" bestFit="1" customWidth="1"/>
    <col min="15890" max="15890" width="7" style="505" customWidth="1"/>
    <col min="15891" max="15891" width="17.42578125" style="505" customWidth="1"/>
    <col min="15892" max="15892" width="7.140625" style="505" customWidth="1"/>
    <col min="15893" max="15893" width="9.5703125" style="505" customWidth="1"/>
    <col min="15894" max="15895" width="15.5703125" style="505" customWidth="1"/>
    <col min="15896" max="15896" width="1.85546875" style="505" customWidth="1"/>
    <col min="15897" max="15897" width="1.7109375" style="505" customWidth="1"/>
    <col min="15898" max="15898" width="1.85546875" style="505" customWidth="1"/>
    <col min="15899" max="15902" width="12.140625" style="505" customWidth="1"/>
    <col min="15903" max="15903" width="1.85546875" style="505" customWidth="1"/>
    <col min="15904" max="15905" width="1.42578125" style="505" customWidth="1"/>
    <col min="15906" max="15906" width="11.42578125" style="505"/>
    <col min="15907" max="15909" width="18.7109375" style="505" customWidth="1"/>
    <col min="15910" max="16128" width="11.42578125" style="505"/>
    <col min="16129" max="16129" width="0.140625" style="505" customWidth="1"/>
    <col min="16130" max="16130" width="2.7109375" style="505" customWidth="1"/>
    <col min="16131" max="16131" width="42.5703125" style="505" customWidth="1"/>
    <col min="16132" max="16132" width="12.85546875" style="505" customWidth="1"/>
    <col min="16133" max="16133" width="12.7109375" style="505" customWidth="1"/>
    <col min="16134" max="16134" width="15.42578125" style="505" customWidth="1"/>
    <col min="16135" max="16139" width="12.5703125" style="505" customWidth="1"/>
    <col min="16140" max="16141" width="11.28515625" style="505" bestFit="1" customWidth="1"/>
    <col min="16142" max="16142" width="11" style="505" bestFit="1" customWidth="1"/>
    <col min="16143" max="16143" width="10.85546875" style="505" bestFit="1" customWidth="1"/>
    <col min="16144" max="16144" width="11.28515625" style="505" bestFit="1" customWidth="1"/>
    <col min="16145" max="16145" width="7.85546875" style="505" bestFit="1" customWidth="1"/>
    <col min="16146" max="16146" width="7" style="505" customWidth="1"/>
    <col min="16147" max="16147" width="17.42578125" style="505" customWidth="1"/>
    <col min="16148" max="16148" width="7.140625" style="505" customWidth="1"/>
    <col min="16149" max="16149" width="9.5703125" style="505" customWidth="1"/>
    <col min="16150" max="16151" width="15.5703125" style="505" customWidth="1"/>
    <col min="16152" max="16152" width="1.85546875" style="505" customWidth="1"/>
    <col min="16153" max="16153" width="1.7109375" style="505" customWidth="1"/>
    <col min="16154" max="16154" width="1.85546875" style="505" customWidth="1"/>
    <col min="16155" max="16158" width="12.140625" style="505" customWidth="1"/>
    <col min="16159" max="16159" width="1.85546875" style="505" customWidth="1"/>
    <col min="16160" max="16161" width="1.42578125" style="505" customWidth="1"/>
    <col min="16162" max="16162" width="11.42578125" style="505"/>
    <col min="16163" max="16165" width="18.7109375" style="505" customWidth="1"/>
    <col min="16166" max="16384" width="11.42578125" style="505"/>
  </cols>
  <sheetData>
    <row r="1" spans="2:10" s="496" customFormat="1" ht="21.75" customHeight="1">
      <c r="B1" s="497"/>
      <c r="E1" s="498"/>
      <c r="I1" s="481" t="s">
        <v>50</v>
      </c>
    </row>
    <row r="2" spans="2:10" s="496" customFormat="1" ht="15" customHeight="1">
      <c r="B2" s="497"/>
      <c r="E2" s="498"/>
      <c r="I2" s="488" t="s">
        <v>176</v>
      </c>
    </row>
    <row r="3" spans="2:10" s="499" customFormat="1" ht="19.899999999999999" customHeight="1">
      <c r="B3" s="497"/>
      <c r="C3" s="6" t="str">
        <f>Indice!C4</f>
        <v>Producción de energía eléctrica</v>
      </c>
    </row>
    <row r="5" spans="2:10" ht="11.25" customHeight="1">
      <c r="B5" s="214"/>
      <c r="C5" s="232" t="s">
        <v>271</v>
      </c>
      <c r="D5" s="233"/>
      <c r="E5" s="233"/>
      <c r="F5" s="233"/>
      <c r="G5" s="218"/>
      <c r="H5" s="218"/>
      <c r="I5" s="234"/>
      <c r="J5" s="234"/>
    </row>
    <row r="6" spans="2:10" ht="11.25" customHeight="1">
      <c r="B6" s="214"/>
      <c r="C6" s="601"/>
      <c r="D6" s="602"/>
      <c r="E6" s="602" t="s">
        <v>214</v>
      </c>
      <c r="F6" s="1137" t="s">
        <v>215</v>
      </c>
      <c r="G6" s="1137"/>
      <c r="H6" s="1137"/>
      <c r="I6" s="1138" t="s">
        <v>216</v>
      </c>
      <c r="J6" s="234"/>
    </row>
    <row r="7" spans="2:10" ht="11.25" customHeight="1">
      <c r="B7" s="214"/>
      <c r="C7" s="603"/>
      <c r="D7" s="604" t="s">
        <v>217</v>
      </c>
      <c r="E7" s="604" t="s">
        <v>218</v>
      </c>
      <c r="F7" s="604" t="s">
        <v>219</v>
      </c>
      <c r="G7" s="604" t="s">
        <v>220</v>
      </c>
      <c r="H7" s="604" t="s">
        <v>221</v>
      </c>
      <c r="I7" s="1139"/>
      <c r="J7" s="234"/>
    </row>
    <row r="8" spans="2:10" ht="11.25" hidden="1" customHeight="1">
      <c r="B8" s="262"/>
      <c r="C8" s="605" t="s">
        <v>222</v>
      </c>
      <c r="D8" s="606">
        <v>12297.534089000001</v>
      </c>
      <c r="E8" s="606">
        <v>18538.071</v>
      </c>
      <c r="F8" s="606">
        <v>12386</v>
      </c>
      <c r="G8" s="606">
        <v>5114.1000000000004</v>
      </c>
      <c r="H8" s="606">
        <v>8148.7</v>
      </c>
      <c r="I8" s="653">
        <f t="shared" ref="I8:I39" si="0">(D8/E8)*100</f>
        <v>66.336643596844567</v>
      </c>
      <c r="J8" s="235"/>
    </row>
    <row r="9" spans="2:10" ht="11.25" customHeight="1">
      <c r="B9" s="262"/>
      <c r="C9" s="607" t="s">
        <v>223</v>
      </c>
      <c r="D9" s="608">
        <v>12871.726667000001</v>
      </c>
      <c r="E9" s="608">
        <v>18538.071</v>
      </c>
      <c r="F9" s="608">
        <v>12964</v>
      </c>
      <c r="G9" s="608">
        <v>5070.2</v>
      </c>
      <c r="H9" s="608">
        <v>8917.7999999999993</v>
      </c>
      <c r="I9" s="644">
        <f t="shared" si="0"/>
        <v>69.434013209896548</v>
      </c>
      <c r="J9" s="235"/>
    </row>
    <row r="10" spans="2:10" ht="11.25" customHeight="1">
      <c r="B10" s="262"/>
      <c r="C10" s="607" t="s">
        <v>224</v>
      </c>
      <c r="D10" s="608">
        <v>13395.845694</v>
      </c>
      <c r="E10" s="608">
        <v>18538.071</v>
      </c>
      <c r="F10" s="608">
        <v>13576.4</v>
      </c>
      <c r="G10" s="608">
        <v>5250.1</v>
      </c>
      <c r="H10" s="608">
        <v>9138.7000000000007</v>
      </c>
      <c r="I10" s="644">
        <f t="shared" si="0"/>
        <v>72.261270840962894</v>
      </c>
      <c r="J10" s="235"/>
    </row>
    <row r="11" spans="2:10" ht="11.25" customHeight="1">
      <c r="B11" s="262"/>
      <c r="C11" s="607" t="s">
        <v>225</v>
      </c>
      <c r="D11" s="608">
        <v>13812.45895</v>
      </c>
      <c r="E11" s="608">
        <v>18538.071</v>
      </c>
      <c r="F11" s="608">
        <v>14113.9</v>
      </c>
      <c r="G11" s="608">
        <v>5342.3</v>
      </c>
      <c r="H11" s="608">
        <v>9516.2000000000007</v>
      </c>
      <c r="I11" s="644">
        <f t="shared" si="0"/>
        <v>74.508609606684544</v>
      </c>
      <c r="J11" s="235"/>
    </row>
    <row r="12" spans="2:10" ht="11.25" customHeight="1">
      <c r="B12" s="262"/>
      <c r="C12" s="607" t="s">
        <v>226</v>
      </c>
      <c r="D12" s="608">
        <v>13939.868934</v>
      </c>
      <c r="E12" s="608">
        <v>18538.071</v>
      </c>
      <c r="F12" s="608">
        <v>14296.3</v>
      </c>
      <c r="G12" s="608">
        <v>6684.8</v>
      </c>
      <c r="H12" s="608">
        <v>9917.6</v>
      </c>
      <c r="I12" s="644">
        <f t="shared" si="0"/>
        <v>75.195897857981024</v>
      </c>
      <c r="J12" s="235"/>
    </row>
    <row r="13" spans="2:10" ht="11.25" customHeight="1">
      <c r="B13" s="262"/>
      <c r="C13" s="607" t="s">
        <v>227</v>
      </c>
      <c r="D13" s="608">
        <v>13809.050042999999</v>
      </c>
      <c r="E13" s="608">
        <v>18538.071</v>
      </c>
      <c r="F13" s="608">
        <v>14297.8</v>
      </c>
      <c r="G13" s="608">
        <v>6649</v>
      </c>
      <c r="H13" s="608">
        <v>10225.6</v>
      </c>
      <c r="I13" s="644">
        <f t="shared" si="0"/>
        <v>74.490220924280621</v>
      </c>
      <c r="J13" s="235"/>
    </row>
    <row r="14" spans="2:10" ht="11.25" customHeight="1">
      <c r="B14" s="262"/>
      <c r="C14" s="607" t="s">
        <v>228</v>
      </c>
      <c r="D14" s="608">
        <v>13265.385496000001</v>
      </c>
      <c r="E14" s="608">
        <v>18538.071</v>
      </c>
      <c r="F14" s="608">
        <v>13727.5</v>
      </c>
      <c r="G14" s="608">
        <v>6260.6</v>
      </c>
      <c r="H14" s="608">
        <v>9821.9</v>
      </c>
      <c r="I14" s="644">
        <f t="shared" si="0"/>
        <v>71.557528806530087</v>
      </c>
      <c r="J14" s="235"/>
    </row>
    <row r="15" spans="2:10" ht="11.25" customHeight="1">
      <c r="B15" s="262"/>
      <c r="C15" s="607" t="s">
        <v>229</v>
      </c>
      <c r="D15" s="608">
        <v>12287.256912000001</v>
      </c>
      <c r="E15" s="608">
        <v>18538.071</v>
      </c>
      <c r="F15" s="608">
        <v>12227.5</v>
      </c>
      <c r="G15" s="608">
        <v>5477.5</v>
      </c>
      <c r="H15" s="608">
        <v>8788</v>
      </c>
      <c r="I15" s="644">
        <f t="shared" si="0"/>
        <v>66.281205374604511</v>
      </c>
      <c r="J15" s="235"/>
    </row>
    <row r="16" spans="2:10" ht="11.25" customHeight="1">
      <c r="B16" s="262"/>
      <c r="C16" s="607" t="s">
        <v>230</v>
      </c>
      <c r="D16" s="608">
        <v>11225.523719999999</v>
      </c>
      <c r="E16" s="785">
        <v>18538.071</v>
      </c>
      <c r="F16" s="608">
        <v>10925.8</v>
      </c>
      <c r="G16" s="608">
        <v>4872.3999999999996</v>
      </c>
      <c r="H16" s="608">
        <v>7860.5</v>
      </c>
      <c r="I16" s="644">
        <f t="shared" si="0"/>
        <v>60.553893228696765</v>
      </c>
      <c r="J16" s="235"/>
    </row>
    <row r="17" spans="2:10" ht="11.25" customHeight="1">
      <c r="B17" s="262"/>
      <c r="C17" s="607" t="s">
        <v>231</v>
      </c>
      <c r="D17" s="608">
        <v>10496.613063000001</v>
      </c>
      <c r="E17" s="608">
        <v>18538.071</v>
      </c>
      <c r="F17" s="608">
        <v>9909.7000000000007</v>
      </c>
      <c r="G17" s="608">
        <v>4618.3</v>
      </c>
      <c r="H17" s="608">
        <v>7247.6</v>
      </c>
      <c r="I17" s="644">
        <f t="shared" si="0"/>
        <v>56.621927184333266</v>
      </c>
      <c r="J17" s="235"/>
    </row>
    <row r="18" spans="2:10" ht="11.25" customHeight="1">
      <c r="B18" s="262"/>
      <c r="C18" s="607" t="s">
        <v>232</v>
      </c>
      <c r="D18" s="608">
        <v>9880.2817049999994</v>
      </c>
      <c r="E18" s="608">
        <v>18538.071</v>
      </c>
      <c r="F18" s="608">
        <v>9486</v>
      </c>
      <c r="G18" s="608">
        <v>4238.8</v>
      </c>
      <c r="H18" s="608">
        <v>7222.9</v>
      </c>
      <c r="I18" s="644">
        <f t="shared" si="0"/>
        <v>53.297248160285925</v>
      </c>
      <c r="J18" s="235"/>
    </row>
    <row r="19" spans="2:10" ht="11.25" customHeight="1">
      <c r="B19" s="262"/>
      <c r="C19" s="607" t="s">
        <v>233</v>
      </c>
      <c r="D19" s="608">
        <v>10187.557164</v>
      </c>
      <c r="E19" s="608">
        <v>18538.071</v>
      </c>
      <c r="F19" s="608">
        <v>10603.3</v>
      </c>
      <c r="G19" s="608">
        <v>4493</v>
      </c>
      <c r="H19" s="608">
        <v>7678.7</v>
      </c>
      <c r="I19" s="644">
        <f t="shared" si="0"/>
        <v>54.954785554548799</v>
      </c>
      <c r="J19" s="235"/>
    </row>
    <row r="20" spans="2:10" ht="11.25" customHeight="1">
      <c r="B20" s="262"/>
      <c r="C20" s="607" t="s">
        <v>234</v>
      </c>
      <c r="D20" s="608">
        <v>9690.681004</v>
      </c>
      <c r="E20" s="608">
        <v>18538.071</v>
      </c>
      <c r="F20" s="608">
        <v>12527.5</v>
      </c>
      <c r="G20" s="608">
        <v>5133.8</v>
      </c>
      <c r="H20" s="608">
        <v>8472.2000000000007</v>
      </c>
      <c r="I20" s="644">
        <f t="shared" si="0"/>
        <v>52.274484243802931</v>
      </c>
      <c r="J20" s="235"/>
    </row>
    <row r="21" spans="2:10" ht="11.25" customHeight="1">
      <c r="B21" s="262"/>
      <c r="C21" s="607" t="s">
        <v>235</v>
      </c>
      <c r="D21" s="608">
        <v>9257.9833269999999</v>
      </c>
      <c r="E21" s="608">
        <v>18538.071</v>
      </c>
      <c r="F21" s="608">
        <v>12965.7</v>
      </c>
      <c r="G21" s="608">
        <v>5098</v>
      </c>
      <c r="H21" s="608">
        <v>9231.6</v>
      </c>
      <c r="I21" s="644">
        <f t="shared" si="0"/>
        <v>49.940381213341993</v>
      </c>
      <c r="J21" s="235"/>
    </row>
    <row r="22" spans="2:10" ht="11.25" customHeight="1">
      <c r="B22" s="262"/>
      <c r="C22" s="607" t="s">
        <v>236</v>
      </c>
      <c r="D22" s="608">
        <v>9173.557761</v>
      </c>
      <c r="E22" s="608">
        <v>18538.071</v>
      </c>
      <c r="F22" s="608">
        <v>13507.4</v>
      </c>
      <c r="G22" s="608">
        <v>5244.8</v>
      </c>
      <c r="H22" s="608">
        <v>9231.6</v>
      </c>
      <c r="I22" s="644">
        <f t="shared" si="0"/>
        <v>49.484964001917994</v>
      </c>
      <c r="J22" s="235"/>
    </row>
    <row r="23" spans="2:10" ht="11.25" customHeight="1">
      <c r="B23" s="262"/>
      <c r="C23" s="607" t="s">
        <v>237</v>
      </c>
      <c r="D23" s="608">
        <v>8822.0527280000006</v>
      </c>
      <c r="E23" s="608">
        <v>18538.071</v>
      </c>
      <c r="F23" s="608">
        <v>14060.2</v>
      </c>
      <c r="G23" s="608">
        <v>5316.4</v>
      </c>
      <c r="H23" s="608">
        <v>9473.2999999999993</v>
      </c>
      <c r="I23" s="644">
        <f t="shared" si="0"/>
        <v>47.588838817156329</v>
      </c>
      <c r="J23" s="235"/>
    </row>
    <row r="24" spans="2:10" ht="11.25" customHeight="1">
      <c r="B24" s="262"/>
      <c r="C24" s="607" t="s">
        <v>238</v>
      </c>
      <c r="D24" s="608">
        <v>9428.0368309999994</v>
      </c>
      <c r="E24" s="608">
        <v>18538.071</v>
      </c>
      <c r="F24" s="608">
        <v>14232.2</v>
      </c>
      <c r="G24" s="608">
        <v>6710.8</v>
      </c>
      <c r="H24" s="608">
        <v>10158.700000000001</v>
      </c>
      <c r="I24" s="644">
        <f t="shared" si="0"/>
        <v>50.857701596892149</v>
      </c>
      <c r="J24" s="235"/>
    </row>
    <row r="25" spans="2:10" ht="11.25" customHeight="1">
      <c r="B25" s="262"/>
      <c r="C25" s="607" t="s">
        <v>239</v>
      </c>
      <c r="D25" s="608">
        <v>10301.085685</v>
      </c>
      <c r="E25" s="608">
        <v>18538.071</v>
      </c>
      <c r="F25" s="608">
        <v>14261.9</v>
      </c>
      <c r="G25" s="608">
        <v>6667.8</v>
      </c>
      <c r="H25" s="608">
        <v>10485.200000000001</v>
      </c>
      <c r="I25" s="644">
        <f t="shared" si="0"/>
        <v>55.567192967380471</v>
      </c>
      <c r="J25" s="235"/>
    </row>
    <row r="26" spans="2:10" ht="11.25" customHeight="1">
      <c r="B26" s="262"/>
      <c r="C26" s="607" t="s">
        <v>240</v>
      </c>
      <c r="D26" s="608">
        <v>9516.4772730000004</v>
      </c>
      <c r="E26" s="608">
        <v>18538.071</v>
      </c>
      <c r="F26" s="608">
        <v>13729.1</v>
      </c>
      <c r="G26" s="608">
        <v>6265.1</v>
      </c>
      <c r="H26" s="608">
        <v>10076.700000000001</v>
      </c>
      <c r="I26" s="644">
        <f t="shared" si="0"/>
        <v>51.3347762720296</v>
      </c>
      <c r="J26" s="235"/>
    </row>
    <row r="27" spans="2:10" ht="11.25" customHeight="1">
      <c r="B27" s="262"/>
      <c r="C27" s="607" t="s">
        <v>241</v>
      </c>
      <c r="D27" s="608">
        <v>8381.4091939999998</v>
      </c>
      <c r="E27" s="608">
        <v>18538.071</v>
      </c>
      <c r="F27" s="608">
        <v>12230.9</v>
      </c>
      <c r="G27" s="608">
        <v>5464</v>
      </c>
      <c r="H27" s="608">
        <v>9047.5</v>
      </c>
      <c r="I27" s="644">
        <f t="shared" si="0"/>
        <v>45.211873414445328</v>
      </c>
      <c r="J27" s="235"/>
    </row>
    <row r="28" spans="2:10" ht="11.25" customHeight="1">
      <c r="B28" s="262"/>
      <c r="C28" s="607" t="s">
        <v>242</v>
      </c>
      <c r="D28" s="608">
        <v>7311.5923839999996</v>
      </c>
      <c r="E28" s="608">
        <v>18538.071</v>
      </c>
      <c r="F28" s="608">
        <v>10926.1</v>
      </c>
      <c r="G28" s="608">
        <v>4840.2</v>
      </c>
      <c r="H28" s="608">
        <v>8102.7</v>
      </c>
      <c r="I28" s="644">
        <f t="shared" si="0"/>
        <v>39.440955771503951</v>
      </c>
      <c r="J28" s="235"/>
    </row>
    <row r="29" spans="2:10" ht="11.25" customHeight="1">
      <c r="B29" s="262"/>
      <c r="C29" s="607" t="s">
        <v>243</v>
      </c>
      <c r="D29" s="608">
        <v>6665.784439</v>
      </c>
      <c r="E29" s="608">
        <v>18538.071</v>
      </c>
      <c r="F29" s="608">
        <v>9938.6</v>
      </c>
      <c r="G29" s="608">
        <v>4595.8999999999996</v>
      </c>
      <c r="H29" s="608">
        <v>7482.9</v>
      </c>
      <c r="I29" s="644">
        <f t="shared" si="0"/>
        <v>35.957271061266297</v>
      </c>
      <c r="J29" s="235"/>
    </row>
    <row r="30" spans="2:10" ht="11.25" customHeight="1">
      <c r="B30" s="262"/>
      <c r="C30" s="607" t="s">
        <v>244</v>
      </c>
      <c r="D30" s="608">
        <v>6448.7438350000002</v>
      </c>
      <c r="E30" s="608">
        <v>18538.071</v>
      </c>
      <c r="F30" s="608">
        <v>9521.1</v>
      </c>
      <c r="G30" s="608">
        <v>4235.2</v>
      </c>
      <c r="H30" s="608">
        <v>7448.1</v>
      </c>
      <c r="I30" s="644">
        <f t="shared" si="0"/>
        <v>34.786487952279394</v>
      </c>
      <c r="J30" s="235"/>
    </row>
    <row r="31" spans="2:10" ht="11.25" customHeight="1">
      <c r="B31" s="262"/>
      <c r="C31" s="607" t="s">
        <v>245</v>
      </c>
      <c r="D31" s="608">
        <v>6546.291526</v>
      </c>
      <c r="E31" s="608">
        <v>18538.071</v>
      </c>
      <c r="F31" s="608">
        <v>10663.3</v>
      </c>
      <c r="G31" s="608">
        <v>4519.8</v>
      </c>
      <c r="H31" s="608">
        <v>7903</v>
      </c>
      <c r="I31" s="644">
        <f t="shared" si="0"/>
        <v>35.312689901770256</v>
      </c>
      <c r="J31" s="235"/>
    </row>
    <row r="32" spans="2:10" ht="11.25" customHeight="1">
      <c r="B32" s="262"/>
      <c r="C32" s="607" t="s">
        <v>246</v>
      </c>
      <c r="D32" s="608">
        <v>7079.449087</v>
      </c>
      <c r="E32" s="608">
        <v>18538.071</v>
      </c>
      <c r="F32" s="608">
        <v>12668.9</v>
      </c>
      <c r="G32" s="608">
        <v>5166.6000000000004</v>
      </c>
      <c r="H32" s="608">
        <v>8688.6</v>
      </c>
      <c r="I32" s="644">
        <f t="shared" si="0"/>
        <v>38.188704137555632</v>
      </c>
      <c r="J32" s="235"/>
    </row>
    <row r="33" spans="2:10" ht="11.25" customHeight="1">
      <c r="B33" s="262"/>
      <c r="C33" s="607" t="s">
        <v>247</v>
      </c>
      <c r="D33" s="608">
        <v>9031.6931410000016</v>
      </c>
      <c r="E33" s="608">
        <v>18538.071</v>
      </c>
      <c r="F33" s="608">
        <v>12967.4</v>
      </c>
      <c r="G33" s="608">
        <v>5163.3999999999996</v>
      </c>
      <c r="H33" s="608">
        <v>9434.9</v>
      </c>
      <c r="I33" s="644">
        <f t="shared" si="0"/>
        <v>48.71970304245788</v>
      </c>
      <c r="J33" s="235"/>
    </row>
    <row r="34" spans="2:10" ht="11.25" customHeight="1">
      <c r="B34" s="262"/>
      <c r="C34" s="607" t="s">
        <v>248</v>
      </c>
      <c r="D34" s="608">
        <v>9716.2513859999999</v>
      </c>
      <c r="E34" s="608">
        <v>18538.071</v>
      </c>
      <c r="F34" s="608">
        <v>13437</v>
      </c>
      <c r="G34" s="608">
        <v>5290.4</v>
      </c>
      <c r="H34" s="608">
        <v>9670.7999999999993</v>
      </c>
      <c r="I34" s="644">
        <f t="shared" si="0"/>
        <v>52.41241867074519</v>
      </c>
      <c r="J34" s="235"/>
    </row>
    <row r="35" spans="2:10" ht="11.25" customHeight="1">
      <c r="B35" s="262"/>
      <c r="C35" s="607" t="s">
        <v>249</v>
      </c>
      <c r="D35" s="608">
        <v>13173.116012</v>
      </c>
      <c r="E35" s="608">
        <v>18538.071</v>
      </c>
      <c r="F35" s="608">
        <v>14005</v>
      </c>
      <c r="G35" s="608">
        <v>5368.3</v>
      </c>
      <c r="H35" s="608">
        <v>9917.2999999999993</v>
      </c>
      <c r="I35" s="644">
        <f t="shared" si="0"/>
        <v>71.059799112863473</v>
      </c>
      <c r="J35" s="235"/>
    </row>
    <row r="36" spans="2:10" ht="11.25" customHeight="1">
      <c r="B36" s="262"/>
      <c r="C36" s="607" t="s">
        <v>250</v>
      </c>
      <c r="D36" s="608">
        <v>14420.568352</v>
      </c>
      <c r="E36" s="608">
        <v>18538.071</v>
      </c>
      <c r="F36" s="608">
        <v>14166.5</v>
      </c>
      <c r="G36" s="608">
        <v>6738.5</v>
      </c>
      <c r="H36" s="608">
        <v>10290.200000000001</v>
      </c>
      <c r="I36" s="644">
        <f t="shared" si="0"/>
        <v>77.788936896400926</v>
      </c>
      <c r="J36" s="235"/>
    </row>
    <row r="37" spans="2:10" ht="11.25" customHeight="1">
      <c r="B37" s="262"/>
      <c r="C37" s="607" t="s">
        <v>251</v>
      </c>
      <c r="D37" s="608">
        <v>14538.514025</v>
      </c>
      <c r="E37" s="608">
        <v>18538.071</v>
      </c>
      <c r="F37" s="608">
        <v>14224.6</v>
      </c>
      <c r="G37" s="608">
        <v>6686.6</v>
      </c>
      <c r="H37" s="608">
        <v>10642.6</v>
      </c>
      <c r="I37" s="644">
        <f t="shared" si="0"/>
        <v>78.425171772187085</v>
      </c>
      <c r="J37" s="235"/>
    </row>
    <row r="38" spans="2:10" ht="11.25" customHeight="1">
      <c r="B38" s="262"/>
      <c r="C38" s="607" t="s">
        <v>252</v>
      </c>
      <c r="D38" s="608">
        <v>14177.553614</v>
      </c>
      <c r="E38" s="608">
        <v>18538.071</v>
      </c>
      <c r="F38" s="608">
        <v>13729.2</v>
      </c>
      <c r="G38" s="608">
        <v>6269.5</v>
      </c>
      <c r="H38" s="608">
        <v>10167.1</v>
      </c>
      <c r="I38" s="644">
        <f t="shared" si="0"/>
        <v>76.478041399237284</v>
      </c>
      <c r="J38" s="235"/>
    </row>
    <row r="39" spans="2:10" ht="11.25" customHeight="1">
      <c r="B39" s="262"/>
      <c r="C39" s="607" t="s">
        <v>253</v>
      </c>
      <c r="D39" s="608">
        <v>13055.512755</v>
      </c>
      <c r="E39" s="608">
        <v>18538.071</v>
      </c>
      <c r="F39" s="608">
        <v>12233</v>
      </c>
      <c r="G39" s="608">
        <v>5450.6</v>
      </c>
      <c r="H39" s="608">
        <v>9109.2999999999993</v>
      </c>
      <c r="I39" s="644">
        <f t="shared" si="0"/>
        <v>70.425411333250366</v>
      </c>
      <c r="J39" s="235"/>
    </row>
    <row r="40" spans="2:10" ht="11.25" customHeight="1">
      <c r="B40" s="262"/>
      <c r="C40" s="607" t="s">
        <v>254</v>
      </c>
      <c r="D40" s="608">
        <v>11745.757019000001</v>
      </c>
      <c r="E40" s="608">
        <v>18538.071</v>
      </c>
      <c r="F40" s="608">
        <v>10925.3</v>
      </c>
      <c r="G40" s="608">
        <v>4808</v>
      </c>
      <c r="H40" s="608">
        <v>8139.4</v>
      </c>
      <c r="I40" s="644">
        <f t="shared" ref="I40:I68" si="1">(D40/E40)*100</f>
        <v>63.360190059688527</v>
      </c>
      <c r="J40" s="235"/>
    </row>
    <row r="41" spans="2:10" ht="11.25" customHeight="1">
      <c r="B41" s="262"/>
      <c r="C41" s="607" t="s">
        <v>255</v>
      </c>
      <c r="D41" s="608">
        <v>10661.581620000001</v>
      </c>
      <c r="E41" s="608">
        <v>18538.071</v>
      </c>
      <c r="F41" s="608">
        <v>9966.2999999999993</v>
      </c>
      <c r="G41" s="608">
        <v>4573.5</v>
      </c>
      <c r="H41" s="608">
        <v>7498.5</v>
      </c>
      <c r="I41" s="644">
        <f t="shared" si="1"/>
        <v>57.511817815348756</v>
      </c>
      <c r="J41" s="235"/>
    </row>
    <row r="42" spans="2:10" ht="11.25" customHeight="1">
      <c r="B42" s="262"/>
      <c r="C42" s="607" t="s">
        <v>256</v>
      </c>
      <c r="D42" s="608">
        <v>10606.983985999999</v>
      </c>
      <c r="E42" s="608">
        <v>18538.071</v>
      </c>
      <c r="F42" s="608">
        <v>9555.2000000000007</v>
      </c>
      <c r="G42" s="608">
        <v>4231.6000000000004</v>
      </c>
      <c r="H42" s="608">
        <v>7433.9</v>
      </c>
      <c r="I42" s="644">
        <f t="shared" si="1"/>
        <v>57.217301552033106</v>
      </c>
      <c r="J42" s="235"/>
    </row>
    <row r="43" spans="2:10" ht="11.25" customHeight="1">
      <c r="B43" s="262"/>
      <c r="C43" s="607" t="s">
        <v>257</v>
      </c>
      <c r="D43" s="608">
        <v>10354.384246</v>
      </c>
      <c r="E43" s="608">
        <v>18538.071</v>
      </c>
      <c r="F43" s="608">
        <v>10737.4</v>
      </c>
      <c r="G43" s="608">
        <v>4546.7</v>
      </c>
      <c r="H43" s="608">
        <v>7884.5</v>
      </c>
      <c r="I43" s="644">
        <f t="shared" si="1"/>
        <v>55.854701635353535</v>
      </c>
      <c r="J43" s="235"/>
    </row>
    <row r="44" spans="2:10" ht="11.25" customHeight="1">
      <c r="B44" s="262"/>
      <c r="C44" s="607" t="s">
        <v>258</v>
      </c>
      <c r="D44" s="608">
        <v>10667.030070000001</v>
      </c>
      <c r="E44" s="608">
        <v>18538.071</v>
      </c>
      <c r="F44" s="608">
        <v>12834.4</v>
      </c>
      <c r="G44" s="608">
        <v>5199.5</v>
      </c>
      <c r="H44" s="608">
        <v>8668.2999999999993</v>
      </c>
      <c r="I44" s="644">
        <f t="shared" si="1"/>
        <v>57.541208413755676</v>
      </c>
      <c r="J44" s="235"/>
    </row>
    <row r="45" spans="2:10" ht="11.25" customHeight="1">
      <c r="B45" s="262"/>
      <c r="C45" s="607" t="s">
        <v>259</v>
      </c>
      <c r="D45" s="608">
        <v>13095.099113</v>
      </c>
      <c r="E45" s="608">
        <v>18538.071</v>
      </c>
      <c r="F45" s="608">
        <v>12967.4</v>
      </c>
      <c r="G45" s="608">
        <v>5163.3999999999996</v>
      </c>
      <c r="H45" s="608">
        <v>9434.9</v>
      </c>
      <c r="I45" s="644">
        <f t="shared" si="1"/>
        <v>70.638952202739972</v>
      </c>
      <c r="J45" s="235"/>
    </row>
    <row r="46" spans="2:10" ht="11.25" customHeight="1">
      <c r="B46" s="262"/>
      <c r="C46" s="607" t="s">
        <v>260</v>
      </c>
      <c r="D46" s="608">
        <v>14128.365964000001</v>
      </c>
      <c r="E46" s="608">
        <v>18538.071</v>
      </c>
      <c r="F46" s="608">
        <v>13367.5</v>
      </c>
      <c r="G46" s="608">
        <v>5336</v>
      </c>
      <c r="H46" s="608">
        <v>9837.1</v>
      </c>
      <c r="I46" s="644">
        <f t="shared" si="1"/>
        <v>76.212708237011284</v>
      </c>
      <c r="J46" s="235"/>
    </row>
    <row r="47" spans="2:10" ht="11.25" customHeight="1">
      <c r="B47" s="262"/>
      <c r="C47" s="607" t="s">
        <v>261</v>
      </c>
      <c r="D47" s="608">
        <v>13921.849047</v>
      </c>
      <c r="E47" s="608">
        <v>18538.071</v>
      </c>
      <c r="F47" s="608">
        <v>13950.8</v>
      </c>
      <c r="G47" s="608">
        <v>5432.5</v>
      </c>
      <c r="H47" s="608">
        <v>10258.200000000001</v>
      </c>
      <c r="I47" s="644">
        <f t="shared" si="1"/>
        <v>75.098693100269159</v>
      </c>
      <c r="J47" s="235"/>
    </row>
    <row r="48" spans="2:10" ht="11.25" customHeight="1">
      <c r="B48" s="262"/>
      <c r="C48" s="607" t="s">
        <v>262</v>
      </c>
      <c r="D48" s="608">
        <v>14347.673042</v>
      </c>
      <c r="E48" s="608">
        <v>18538.071</v>
      </c>
      <c r="F48" s="608">
        <v>14112.5</v>
      </c>
      <c r="G48" s="608">
        <v>6773.4</v>
      </c>
      <c r="H48" s="608">
        <v>10668.5</v>
      </c>
      <c r="I48" s="644">
        <f t="shared" si="1"/>
        <v>77.395717396917945</v>
      </c>
      <c r="J48" s="235"/>
    </row>
    <row r="49" spans="2:10" ht="11.25" customHeight="1">
      <c r="B49" s="262"/>
      <c r="C49" s="607" t="s">
        <v>263</v>
      </c>
      <c r="D49" s="608">
        <v>14108.111021999999</v>
      </c>
      <c r="E49" s="608">
        <v>18538.071</v>
      </c>
      <c r="F49" s="608">
        <v>14197.9</v>
      </c>
      <c r="G49" s="608">
        <v>6705.4</v>
      </c>
      <c r="H49" s="608">
        <v>10962.3</v>
      </c>
      <c r="I49" s="644">
        <f t="shared" si="1"/>
        <v>76.103446912033078</v>
      </c>
      <c r="J49" s="235"/>
    </row>
    <row r="50" spans="2:10" ht="11.25" customHeight="1">
      <c r="B50" s="262"/>
      <c r="C50" s="607" t="s">
        <v>264</v>
      </c>
      <c r="D50" s="608">
        <v>13566.252734</v>
      </c>
      <c r="E50" s="608">
        <v>18538.071</v>
      </c>
      <c r="F50" s="608">
        <v>13730.3</v>
      </c>
      <c r="G50" s="608">
        <v>6274</v>
      </c>
      <c r="H50" s="608">
        <v>10460.700000000001</v>
      </c>
      <c r="I50" s="644">
        <f t="shared" si="1"/>
        <v>73.180498305352273</v>
      </c>
      <c r="J50" s="235"/>
    </row>
    <row r="51" spans="2:10" ht="11.25" customHeight="1">
      <c r="B51" s="262"/>
      <c r="C51" s="607" t="s">
        <v>265</v>
      </c>
      <c r="D51" s="608">
        <v>12458.298484000001</v>
      </c>
      <c r="E51" s="608">
        <v>18538.071</v>
      </c>
      <c r="F51" s="608">
        <v>12236</v>
      </c>
      <c r="G51" s="608">
        <v>5437.2</v>
      </c>
      <c r="H51" s="608">
        <v>9396.9</v>
      </c>
      <c r="I51" s="644">
        <f t="shared" si="1"/>
        <v>67.203855697823144</v>
      </c>
      <c r="J51" s="235"/>
    </row>
    <row r="52" spans="2:10" ht="11.25" customHeight="1">
      <c r="B52" s="262"/>
      <c r="C52" s="607" t="s">
        <v>266</v>
      </c>
      <c r="D52" s="608">
        <v>11182.845214999999</v>
      </c>
      <c r="E52" s="608">
        <v>18538.071</v>
      </c>
      <c r="F52" s="608">
        <v>10925.4</v>
      </c>
      <c r="G52" s="608">
        <v>4775.8</v>
      </c>
      <c r="H52" s="608">
        <v>8399.1</v>
      </c>
      <c r="I52" s="644">
        <f t="shared" si="1"/>
        <v>60.323672376699818</v>
      </c>
      <c r="J52" s="235"/>
    </row>
    <row r="53" spans="2:10" ht="11.25" customHeight="1">
      <c r="B53" s="262"/>
      <c r="C53" s="607" t="s">
        <v>267</v>
      </c>
      <c r="D53" s="608">
        <v>10347.826236000001</v>
      </c>
      <c r="E53" s="608">
        <v>18538.071</v>
      </c>
      <c r="F53" s="608">
        <v>9994.9</v>
      </c>
      <c r="G53" s="608">
        <v>4551.1000000000004</v>
      </c>
      <c r="H53" s="608">
        <v>7716.6</v>
      </c>
      <c r="I53" s="644">
        <f t="shared" si="1"/>
        <v>55.819325732434621</v>
      </c>
      <c r="J53" s="235"/>
    </row>
    <row r="54" spans="2:10" ht="11.25" customHeight="1">
      <c r="B54" s="262"/>
      <c r="C54" s="607" t="s">
        <v>268</v>
      </c>
      <c r="D54" s="608">
        <v>10605.790159</v>
      </c>
      <c r="E54" s="608">
        <v>18538.071</v>
      </c>
      <c r="F54" s="608">
        <v>9589.9</v>
      </c>
      <c r="G54" s="608">
        <v>4228</v>
      </c>
      <c r="H54" s="608">
        <v>7579.4</v>
      </c>
      <c r="I54" s="644">
        <f t="shared" si="1"/>
        <v>57.210861685662984</v>
      </c>
      <c r="J54" s="235"/>
    </row>
    <row r="55" spans="2:10" ht="11.25" customHeight="1">
      <c r="B55" s="262"/>
      <c r="C55" s="607" t="s">
        <v>269</v>
      </c>
      <c r="D55" s="608">
        <v>11549.200858</v>
      </c>
      <c r="E55" s="608">
        <v>18538.071</v>
      </c>
      <c r="F55" s="608">
        <v>10812.3</v>
      </c>
      <c r="G55" s="608">
        <v>4573.5</v>
      </c>
      <c r="H55" s="608">
        <v>8045.1</v>
      </c>
      <c r="I55" s="644">
        <f t="shared" si="1"/>
        <v>62.299906273959138</v>
      </c>
      <c r="J55" s="235"/>
    </row>
    <row r="56" spans="2:10" ht="11.25" customHeight="1">
      <c r="B56" s="262"/>
      <c r="C56" s="607" t="s">
        <v>270</v>
      </c>
      <c r="D56" s="608">
        <v>11825.70354</v>
      </c>
      <c r="E56" s="608">
        <v>18538.071</v>
      </c>
      <c r="F56" s="608">
        <v>13000</v>
      </c>
      <c r="G56" s="608">
        <v>5232.3</v>
      </c>
      <c r="H56" s="608">
        <v>8830.7000000000007</v>
      </c>
      <c r="I56" s="644">
        <f t="shared" si="1"/>
        <v>63.791445938469003</v>
      </c>
      <c r="J56" s="235"/>
    </row>
    <row r="57" spans="2:10" ht="11.25" customHeight="1">
      <c r="B57" s="262"/>
      <c r="C57" s="607" t="s">
        <v>272</v>
      </c>
      <c r="D57" s="608">
        <v>11887.913372000001</v>
      </c>
      <c r="E57" s="608">
        <v>18538.071</v>
      </c>
      <c r="F57" s="608">
        <v>13349.6</v>
      </c>
      <c r="G57" s="608">
        <v>5301</v>
      </c>
      <c r="H57" s="608">
        <v>9775.2999999999993</v>
      </c>
      <c r="I57" s="644">
        <f t="shared" si="1"/>
        <v>64.127024715786234</v>
      </c>
      <c r="J57" s="235"/>
    </row>
    <row r="58" spans="2:10" ht="11.25" customHeight="1">
      <c r="B58" s="262"/>
      <c r="C58" s="607" t="s">
        <v>273</v>
      </c>
      <c r="D58" s="608">
        <v>12621.581502000001</v>
      </c>
      <c r="E58" s="608">
        <v>18538.071</v>
      </c>
      <c r="F58" s="608">
        <v>13349.6</v>
      </c>
      <c r="G58" s="608">
        <v>5388.4</v>
      </c>
      <c r="H58" s="608">
        <v>10122.1</v>
      </c>
      <c r="I58" s="644">
        <f t="shared" si="1"/>
        <v>68.084654018209349</v>
      </c>
      <c r="J58" s="235"/>
    </row>
    <row r="59" spans="2:10" ht="11.25" customHeight="1">
      <c r="B59" s="262"/>
      <c r="C59" s="607" t="s">
        <v>274</v>
      </c>
      <c r="D59" s="608">
        <v>12918.073985999999</v>
      </c>
      <c r="E59" s="608">
        <v>18538.071</v>
      </c>
      <c r="F59" s="608">
        <v>13912.1</v>
      </c>
      <c r="G59" s="608">
        <v>5503.9</v>
      </c>
      <c r="H59" s="608">
        <v>10525.9</v>
      </c>
      <c r="I59" s="644">
        <f t="shared" si="1"/>
        <v>69.684024761799648</v>
      </c>
      <c r="J59" s="235"/>
    </row>
    <row r="60" spans="2:10" ht="11.25" customHeight="1">
      <c r="B60" s="262"/>
      <c r="C60" s="607" t="s">
        <v>275</v>
      </c>
      <c r="D60" s="608">
        <v>13203.73019</v>
      </c>
      <c r="E60" s="608">
        <v>18538.071</v>
      </c>
      <c r="F60" s="608">
        <v>14074.2</v>
      </c>
      <c r="G60" s="608">
        <v>6818.6</v>
      </c>
      <c r="H60" s="608">
        <v>10985.5</v>
      </c>
      <c r="I60" s="644">
        <f t="shared" si="1"/>
        <v>71.224941311315519</v>
      </c>
      <c r="J60" s="235"/>
    </row>
    <row r="61" spans="2:10" ht="11.25" customHeight="1">
      <c r="B61" s="262"/>
      <c r="C61" s="607" t="s">
        <v>276</v>
      </c>
      <c r="D61" s="608">
        <v>12887.114576</v>
      </c>
      <c r="E61" s="608">
        <v>18538.071</v>
      </c>
      <c r="F61" s="608">
        <v>14187.1</v>
      </c>
      <c r="G61" s="608">
        <v>6734.3</v>
      </c>
      <c r="H61" s="608">
        <v>11208.4</v>
      </c>
      <c r="I61" s="644">
        <f t="shared" si="1"/>
        <v>69.517020276813042</v>
      </c>
      <c r="J61" s="235"/>
    </row>
    <row r="62" spans="2:10" ht="11.25" customHeight="1">
      <c r="B62" s="262"/>
      <c r="C62" s="607" t="s">
        <v>277</v>
      </c>
      <c r="D62" s="608">
        <v>11918.792775</v>
      </c>
      <c r="E62" s="608">
        <v>18538.071</v>
      </c>
      <c r="F62" s="608">
        <v>13746.6</v>
      </c>
      <c r="G62" s="608">
        <v>6287.9</v>
      </c>
      <c r="H62" s="608">
        <v>10708.8</v>
      </c>
      <c r="I62" s="644">
        <f t="shared" si="1"/>
        <v>64.293597618651916</v>
      </c>
      <c r="J62" s="235"/>
    </row>
    <row r="63" spans="2:10" ht="11.25" customHeight="1">
      <c r="B63" s="262"/>
      <c r="C63" s="607" t="s">
        <v>278</v>
      </c>
      <c r="D63" s="608">
        <v>10448.885818000001</v>
      </c>
      <c r="E63" s="608">
        <v>18538.071</v>
      </c>
      <c r="F63" s="608">
        <v>12252.4</v>
      </c>
      <c r="G63" s="608">
        <v>5431.9</v>
      </c>
      <c r="H63" s="608">
        <v>9643.2999999999993</v>
      </c>
      <c r="I63" s="644">
        <f t="shared" si="1"/>
        <v>56.364471891385037</v>
      </c>
      <c r="J63" s="235"/>
    </row>
    <row r="64" spans="2:10" ht="11.25" customHeight="1">
      <c r="B64" s="262"/>
      <c r="C64" s="607" t="s">
        <v>279</v>
      </c>
      <c r="D64" s="608">
        <v>9469.3938039999994</v>
      </c>
      <c r="E64" s="608">
        <v>18538.071</v>
      </c>
      <c r="F64" s="608">
        <v>10937.6</v>
      </c>
      <c r="G64" s="608">
        <v>4750.7</v>
      </c>
      <c r="H64" s="608">
        <v>8625.7000000000007</v>
      </c>
      <c r="I64" s="644">
        <f t="shared" si="1"/>
        <v>51.080793702861527</v>
      </c>
      <c r="J64" s="235"/>
    </row>
    <row r="65" spans="2:10" ht="11.25" customHeight="1">
      <c r="B65" s="262"/>
      <c r="C65" s="607" t="s">
        <v>280</v>
      </c>
      <c r="D65" s="608">
        <v>8754.5516729999999</v>
      </c>
      <c r="E65" s="608">
        <v>18538.071</v>
      </c>
      <c r="F65" s="608">
        <v>10034.299999999999</v>
      </c>
      <c r="G65" s="608">
        <v>4535.6000000000004</v>
      </c>
      <c r="H65" s="608">
        <v>7930.4</v>
      </c>
      <c r="I65" s="644">
        <f t="shared" si="1"/>
        <v>47.224717571747348</v>
      </c>
      <c r="J65" s="235"/>
    </row>
    <row r="66" spans="2:10" ht="11.25" customHeight="1">
      <c r="B66" s="262"/>
      <c r="C66" s="607" t="s">
        <v>281</v>
      </c>
      <c r="D66" s="608">
        <v>8623.2692550000011</v>
      </c>
      <c r="E66" s="608">
        <v>18538.071</v>
      </c>
      <c r="F66" s="608">
        <v>9635.2000000000007</v>
      </c>
      <c r="G66" s="608">
        <v>4230.8</v>
      </c>
      <c r="H66" s="608">
        <v>7810.6</v>
      </c>
      <c r="I66" s="644">
        <f t="shared" si="1"/>
        <v>46.516540232260418</v>
      </c>
      <c r="J66" s="235"/>
    </row>
    <row r="67" spans="2:10" ht="11.25" customHeight="1">
      <c r="B67" s="262"/>
      <c r="C67" s="607" t="s">
        <v>282</v>
      </c>
      <c r="D67" s="608">
        <v>8744.6446699999997</v>
      </c>
      <c r="E67" s="608">
        <v>18538.071</v>
      </c>
      <c r="F67" s="608">
        <v>10899.4</v>
      </c>
      <c r="G67" s="608">
        <v>4607.3</v>
      </c>
      <c r="H67" s="608">
        <v>8257</v>
      </c>
      <c r="I67" s="644">
        <f t="shared" si="1"/>
        <v>47.171276180784936</v>
      </c>
      <c r="J67" s="235"/>
    </row>
    <row r="68" spans="2:10" ht="11.25" customHeight="1">
      <c r="B68" s="262"/>
      <c r="C68" s="634" t="s">
        <v>283</v>
      </c>
      <c r="D68" s="635">
        <v>8644.1745179999998</v>
      </c>
      <c r="E68" s="635">
        <v>18538.071</v>
      </c>
      <c r="F68" s="635">
        <v>13185.4</v>
      </c>
      <c r="G68" s="635">
        <v>5271.4</v>
      </c>
      <c r="H68" s="635">
        <v>9056</v>
      </c>
      <c r="I68" s="651">
        <f t="shared" si="1"/>
        <v>46.62930958674179</v>
      </c>
      <c r="J68" s="384"/>
    </row>
    <row r="69" spans="2:10" ht="11.25" customHeight="1">
      <c r="B69" s="214"/>
      <c r="C69" s="238"/>
      <c r="D69"/>
      <c r="E69" s="239"/>
      <c r="F69" s="239"/>
      <c r="G69" s="239"/>
      <c r="H69" s="239"/>
      <c r="I69" s="26"/>
      <c r="J69" s="26"/>
    </row>
    <row r="70" spans="2:10" ht="11.25" customHeight="1">
      <c r="B70" s="214"/>
      <c r="C70" s="232" t="s">
        <v>284</v>
      </c>
      <c r="D70" s="233"/>
      <c r="E70" s="233"/>
      <c r="F70" s="233"/>
      <c r="G70" s="218"/>
      <c r="H70" s="218"/>
      <c r="I70" s="234"/>
      <c r="J70" s="234"/>
    </row>
    <row r="71" spans="2:10" ht="11.25" customHeight="1">
      <c r="B71" s="214"/>
      <c r="C71" s="601"/>
      <c r="D71" s="602"/>
      <c r="E71" s="602" t="s">
        <v>214</v>
      </c>
      <c r="F71" s="1137" t="s">
        <v>215</v>
      </c>
      <c r="G71" s="1137"/>
      <c r="H71" s="1137"/>
      <c r="I71" s="1138" t="s">
        <v>216</v>
      </c>
      <c r="J71" s="234"/>
    </row>
    <row r="72" spans="2:10" ht="11.25" customHeight="1">
      <c r="B72" s="214"/>
      <c r="C72" s="603"/>
      <c r="D72" s="604" t="s">
        <v>217</v>
      </c>
      <c r="E72" s="604" t="s">
        <v>218</v>
      </c>
      <c r="F72" s="604" t="s">
        <v>219</v>
      </c>
      <c r="G72" s="604" t="s">
        <v>220</v>
      </c>
      <c r="H72" s="604" t="s">
        <v>221</v>
      </c>
      <c r="I72" s="1139"/>
      <c r="J72" s="234"/>
    </row>
    <row r="73" spans="2:10" ht="11.25" hidden="1" customHeight="1">
      <c r="B73" s="214"/>
      <c r="C73" s="605" t="s">
        <v>222</v>
      </c>
      <c r="D73" s="606">
        <v>5556.3870889999998</v>
      </c>
      <c r="E73" s="606">
        <v>8966.8790000000008</v>
      </c>
      <c r="F73" s="606">
        <v>6365.5</v>
      </c>
      <c r="G73" s="606">
        <v>2474</v>
      </c>
      <c r="H73" s="606">
        <v>4305.7</v>
      </c>
      <c r="I73" s="653">
        <f t="shared" ref="I73:I104" si="2">(D73/E73)*100</f>
        <v>61.965674890895691</v>
      </c>
      <c r="J73" s="235"/>
    </row>
    <row r="74" spans="2:10" ht="11.25" customHeight="1">
      <c r="B74" s="236"/>
      <c r="C74" s="607" t="s">
        <v>223</v>
      </c>
      <c r="D74" s="608">
        <v>5987.4886670000014</v>
      </c>
      <c r="E74" s="608">
        <v>8966.8790000000008</v>
      </c>
      <c r="F74" s="608">
        <v>6544.3</v>
      </c>
      <c r="G74" s="608">
        <v>2411.9</v>
      </c>
      <c r="H74" s="608">
        <v>4648.1000000000004</v>
      </c>
      <c r="I74" s="644">
        <f t="shared" si="2"/>
        <v>66.773385332845464</v>
      </c>
      <c r="J74" s="235"/>
    </row>
    <row r="75" spans="2:10" ht="11.25" customHeight="1">
      <c r="B75" s="236"/>
      <c r="C75" s="607" t="s">
        <v>224</v>
      </c>
      <c r="D75" s="608">
        <v>6306.628694</v>
      </c>
      <c r="E75" s="608">
        <v>8966.8790000000008</v>
      </c>
      <c r="F75" s="608">
        <v>6447.4</v>
      </c>
      <c r="G75" s="608">
        <v>2512.6</v>
      </c>
      <c r="H75" s="608">
        <v>4716.1000000000004</v>
      </c>
      <c r="I75" s="644">
        <f t="shared" si="2"/>
        <v>70.332483509591242</v>
      </c>
      <c r="J75" s="235"/>
    </row>
    <row r="76" spans="2:10" ht="11.25" customHeight="1">
      <c r="B76" s="236"/>
      <c r="C76" s="607" t="s">
        <v>225</v>
      </c>
      <c r="D76" s="608">
        <v>6549.9749499999998</v>
      </c>
      <c r="E76" s="608">
        <v>8966.8790000000008</v>
      </c>
      <c r="F76" s="608">
        <v>6707</v>
      </c>
      <c r="G76" s="608">
        <v>2732.4</v>
      </c>
      <c r="H76" s="608">
        <v>4957.2</v>
      </c>
      <c r="I76" s="644">
        <f t="shared" si="2"/>
        <v>73.046318010982404</v>
      </c>
      <c r="J76" s="235"/>
    </row>
    <row r="77" spans="2:10" ht="11.25" customHeight="1">
      <c r="B77" s="236"/>
      <c r="C77" s="607" t="s">
        <v>226</v>
      </c>
      <c r="D77" s="608">
        <v>6497.6129340000007</v>
      </c>
      <c r="E77" s="608">
        <v>8966.8790000000008</v>
      </c>
      <c r="F77" s="608">
        <v>6625.6</v>
      </c>
      <c r="G77" s="608">
        <v>3759.3</v>
      </c>
      <c r="H77" s="608">
        <v>5277.4</v>
      </c>
      <c r="I77" s="644">
        <f t="shared" si="2"/>
        <v>72.462368835355079</v>
      </c>
      <c r="J77" s="235"/>
    </row>
    <row r="78" spans="2:10" ht="11.25" customHeight="1">
      <c r="B78" s="236"/>
      <c r="C78" s="607" t="s">
        <v>227</v>
      </c>
      <c r="D78" s="608">
        <v>6361.5510429999986</v>
      </c>
      <c r="E78" s="608">
        <v>8966.8790000000008</v>
      </c>
      <c r="F78" s="608">
        <v>6531.8</v>
      </c>
      <c r="G78" s="608">
        <v>3993.3</v>
      </c>
      <c r="H78" s="608">
        <v>5563.8</v>
      </c>
      <c r="I78" s="644">
        <f t="shared" si="2"/>
        <v>70.944985908697973</v>
      </c>
      <c r="J78" s="235"/>
    </row>
    <row r="79" spans="2:10" ht="11.25" customHeight="1">
      <c r="B79" s="236"/>
      <c r="C79" s="607" t="s">
        <v>228</v>
      </c>
      <c r="D79" s="608">
        <v>5992.3444960000006</v>
      </c>
      <c r="E79" s="608">
        <v>8966.8790000000008</v>
      </c>
      <c r="F79" s="608">
        <v>6517</v>
      </c>
      <c r="G79" s="608">
        <v>3764.3</v>
      </c>
      <c r="H79" s="608">
        <v>5342.9</v>
      </c>
      <c r="I79" s="644">
        <f t="shared" si="2"/>
        <v>66.827538277253439</v>
      </c>
      <c r="J79" s="235"/>
    </row>
    <row r="80" spans="2:10" ht="11.25" customHeight="1">
      <c r="B80" s="236"/>
      <c r="C80" s="607" t="s">
        <v>229</v>
      </c>
      <c r="D80" s="608">
        <v>5274.3929119999993</v>
      </c>
      <c r="E80" s="608">
        <v>8966.8790000000008</v>
      </c>
      <c r="F80" s="608">
        <v>5917.4</v>
      </c>
      <c r="G80" s="608">
        <v>3265.1</v>
      </c>
      <c r="H80" s="608">
        <v>4588.3999999999996</v>
      </c>
      <c r="I80" s="644">
        <f t="shared" si="2"/>
        <v>58.820832889570596</v>
      </c>
      <c r="J80" s="235"/>
    </row>
    <row r="81" spans="2:10" ht="11.25" customHeight="1">
      <c r="B81" s="236"/>
      <c r="C81" s="607" t="s">
        <v>230</v>
      </c>
      <c r="D81" s="608">
        <v>4536.7527199999986</v>
      </c>
      <c r="E81" s="608">
        <v>8966.8790000000008</v>
      </c>
      <c r="F81" s="608">
        <v>4985</v>
      </c>
      <c r="G81" s="608">
        <v>2762.5</v>
      </c>
      <c r="H81" s="608">
        <v>3936.2</v>
      </c>
      <c r="I81" s="644">
        <f t="shared" si="2"/>
        <v>50.594557147475705</v>
      </c>
      <c r="J81" s="235"/>
    </row>
    <row r="82" spans="2:10" ht="11.25" customHeight="1">
      <c r="B82" s="236"/>
      <c r="C82" s="607" t="s">
        <v>231</v>
      </c>
      <c r="D82" s="608">
        <v>3970.4640629999999</v>
      </c>
      <c r="E82" s="608">
        <v>8966.8790000000008</v>
      </c>
      <c r="F82" s="608">
        <v>4184.7</v>
      </c>
      <c r="G82" s="608">
        <v>2570.3000000000002</v>
      </c>
      <c r="H82" s="608">
        <v>3494.9</v>
      </c>
      <c r="I82" s="644">
        <f t="shared" si="2"/>
        <v>44.279219815501023</v>
      </c>
      <c r="J82" s="235"/>
    </row>
    <row r="83" spans="2:10" ht="11.25" customHeight="1">
      <c r="B83" s="236"/>
      <c r="C83" s="607" t="s">
        <v>232</v>
      </c>
      <c r="D83" s="608">
        <v>3528.7747049999998</v>
      </c>
      <c r="E83" s="608">
        <v>8966.8790000000008</v>
      </c>
      <c r="F83" s="608">
        <v>4858.1000000000004</v>
      </c>
      <c r="G83" s="608">
        <v>2331.3000000000002</v>
      </c>
      <c r="H83" s="608">
        <v>3543.4</v>
      </c>
      <c r="I83" s="644">
        <f t="shared" si="2"/>
        <v>39.353432838783704</v>
      </c>
      <c r="J83" s="235"/>
    </row>
    <row r="84" spans="2:10" ht="11.25" customHeight="1">
      <c r="B84" s="236"/>
      <c r="C84" s="607" t="s">
        <v>233</v>
      </c>
      <c r="D84" s="608">
        <v>4034.3981640000002</v>
      </c>
      <c r="E84" s="608">
        <v>8966.8790000000008</v>
      </c>
      <c r="F84" s="608">
        <v>5188.6000000000004</v>
      </c>
      <c r="G84" s="608">
        <v>2576.9</v>
      </c>
      <c r="H84" s="608">
        <v>3921.1</v>
      </c>
      <c r="I84" s="644">
        <f t="shared" si="2"/>
        <v>44.992222645136614</v>
      </c>
      <c r="J84" s="235"/>
    </row>
    <row r="85" spans="2:10" ht="11.25" customHeight="1">
      <c r="B85" s="236"/>
      <c r="C85" s="607" t="s">
        <v>234</v>
      </c>
      <c r="D85" s="608">
        <v>3834.4360040000001</v>
      </c>
      <c r="E85" s="608">
        <v>8966.8790000000008</v>
      </c>
      <c r="F85" s="608">
        <v>6404</v>
      </c>
      <c r="G85" s="608">
        <v>2481.5</v>
      </c>
      <c r="H85" s="608">
        <v>4431.8</v>
      </c>
      <c r="I85" s="644">
        <f t="shared" si="2"/>
        <v>42.762214188459552</v>
      </c>
      <c r="J85" s="235"/>
    </row>
    <row r="86" spans="2:10" ht="11.25" customHeight="1">
      <c r="B86" s="236"/>
      <c r="C86" s="607" t="s">
        <v>235</v>
      </c>
      <c r="D86" s="608">
        <v>3695.5293270000002</v>
      </c>
      <c r="E86" s="608">
        <v>8966.8790000000008</v>
      </c>
      <c r="F86" s="608">
        <v>6545.8</v>
      </c>
      <c r="G86" s="608">
        <v>2439.1</v>
      </c>
      <c r="H86" s="608">
        <v>4765</v>
      </c>
      <c r="I86" s="644">
        <f t="shared" si="2"/>
        <v>41.213105775153203</v>
      </c>
      <c r="J86" s="235"/>
    </row>
    <row r="87" spans="2:10" ht="11.25" customHeight="1">
      <c r="B87" s="236"/>
      <c r="C87" s="607" t="s">
        <v>236</v>
      </c>
      <c r="D87" s="608">
        <v>3847.0247610000001</v>
      </c>
      <c r="E87" s="608">
        <v>8966.8790000000008</v>
      </c>
      <c r="F87" s="608">
        <v>6443.2</v>
      </c>
      <c r="G87" s="608">
        <v>2519.6999999999998</v>
      </c>
      <c r="H87" s="608">
        <v>4843.5</v>
      </c>
      <c r="I87" s="644">
        <f t="shared" si="2"/>
        <v>42.902605923421063</v>
      </c>
      <c r="J87" s="235"/>
    </row>
    <row r="88" spans="2:10" ht="11.25" customHeight="1">
      <c r="B88" s="236"/>
      <c r="C88" s="607" t="s">
        <v>237</v>
      </c>
      <c r="D88" s="608">
        <v>3718.1537279999998</v>
      </c>
      <c r="E88" s="608">
        <v>8966.8790000000008</v>
      </c>
      <c r="F88" s="608">
        <v>6719</v>
      </c>
      <c r="G88" s="608">
        <v>2715.7</v>
      </c>
      <c r="H88" s="608">
        <v>5005</v>
      </c>
      <c r="I88" s="644">
        <f t="shared" si="2"/>
        <v>41.465416540136204</v>
      </c>
      <c r="J88" s="235"/>
    </row>
    <row r="89" spans="2:10" ht="11.25" customHeight="1">
      <c r="B89" s="236"/>
      <c r="C89" s="607" t="s">
        <v>238</v>
      </c>
      <c r="D89" s="608">
        <v>4278.4488310000006</v>
      </c>
      <c r="E89" s="608">
        <v>8966.8790000000008</v>
      </c>
      <c r="F89" s="608">
        <v>6631</v>
      </c>
      <c r="G89" s="608">
        <v>3772.7</v>
      </c>
      <c r="H89" s="608">
        <v>5336</v>
      </c>
      <c r="I89" s="644">
        <f t="shared" si="2"/>
        <v>47.713912845260879</v>
      </c>
      <c r="J89" s="235"/>
    </row>
    <row r="90" spans="2:10" ht="11.25" customHeight="1">
      <c r="B90" s="236"/>
      <c r="C90" s="607" t="s">
        <v>239</v>
      </c>
      <c r="D90" s="608">
        <v>5186.9056849999997</v>
      </c>
      <c r="E90" s="608">
        <v>8966.8790000000008</v>
      </c>
      <c r="F90" s="608">
        <v>6554.4</v>
      </c>
      <c r="G90" s="608">
        <v>4019.2</v>
      </c>
      <c r="H90" s="608">
        <v>5633.5</v>
      </c>
      <c r="I90" s="644">
        <f t="shared" si="2"/>
        <v>57.845162012334498</v>
      </c>
      <c r="J90" s="235"/>
    </row>
    <row r="91" spans="2:10" ht="11.25" customHeight="1">
      <c r="B91" s="236"/>
      <c r="C91" s="607" t="s">
        <v>240</v>
      </c>
      <c r="D91" s="608">
        <v>4802.8372730000001</v>
      </c>
      <c r="E91" s="608">
        <v>8966.8790000000008</v>
      </c>
      <c r="F91" s="608">
        <v>6544.7</v>
      </c>
      <c r="G91" s="608">
        <v>3780.2</v>
      </c>
      <c r="H91" s="608">
        <v>5407.4</v>
      </c>
      <c r="I91" s="644">
        <f t="shared" si="2"/>
        <v>53.561972599384909</v>
      </c>
      <c r="J91" s="235"/>
    </row>
    <row r="92" spans="2:10" ht="11.25" customHeight="1">
      <c r="B92" s="236"/>
      <c r="C92" s="607" t="s">
        <v>241</v>
      </c>
      <c r="D92" s="608">
        <v>4067.122194</v>
      </c>
      <c r="E92" s="608">
        <v>8966.8790000000008</v>
      </c>
      <c r="F92" s="608">
        <v>5927.1</v>
      </c>
      <c r="G92" s="608">
        <v>3267.2</v>
      </c>
      <c r="H92" s="608">
        <v>4653.6000000000004</v>
      </c>
      <c r="I92" s="644">
        <f t="shared" si="2"/>
        <v>45.357166010604132</v>
      </c>
      <c r="J92" s="235"/>
    </row>
    <row r="93" spans="2:10" ht="11.25" customHeight="1">
      <c r="B93" s="236"/>
      <c r="C93" s="607" t="s">
        <v>242</v>
      </c>
      <c r="D93" s="608">
        <v>3334.5733839999998</v>
      </c>
      <c r="E93" s="608">
        <v>8966.8790000000008</v>
      </c>
      <c r="F93" s="608">
        <v>4976.3999999999996</v>
      </c>
      <c r="G93" s="608">
        <v>2748.7</v>
      </c>
      <c r="H93" s="608">
        <v>3989</v>
      </c>
      <c r="I93" s="644">
        <f t="shared" si="2"/>
        <v>37.187670135841017</v>
      </c>
      <c r="J93" s="235"/>
    </row>
    <row r="94" spans="2:10" ht="11.25" customHeight="1">
      <c r="B94" s="236"/>
      <c r="C94" s="607" t="s">
        <v>243</v>
      </c>
      <c r="D94" s="608">
        <v>2827.4654390000001</v>
      </c>
      <c r="E94" s="608">
        <v>8966.8790000000008</v>
      </c>
      <c r="F94" s="608">
        <v>4188.8999999999996</v>
      </c>
      <c r="G94" s="608">
        <v>2556.5</v>
      </c>
      <c r="H94" s="608">
        <v>3543.5</v>
      </c>
      <c r="I94" s="644">
        <f t="shared" si="2"/>
        <v>31.53232511557254</v>
      </c>
      <c r="J94" s="235"/>
    </row>
    <row r="95" spans="2:10" ht="11.25" customHeight="1">
      <c r="B95" s="236"/>
      <c r="C95" s="607" t="s">
        <v>244</v>
      </c>
      <c r="D95" s="608">
        <v>2841.0558350000001</v>
      </c>
      <c r="E95" s="608">
        <v>8966.8790000000008</v>
      </c>
      <c r="F95" s="608">
        <v>4877.3</v>
      </c>
      <c r="G95" s="608">
        <v>2325</v>
      </c>
      <c r="H95" s="608">
        <v>3586.4</v>
      </c>
      <c r="I95" s="644">
        <f t="shared" si="2"/>
        <v>31.683887281182226</v>
      </c>
      <c r="J95" s="235"/>
    </row>
    <row r="96" spans="2:10" ht="11.25" customHeight="1">
      <c r="B96" s="236"/>
      <c r="C96" s="607" t="s">
        <v>245</v>
      </c>
      <c r="D96" s="608">
        <v>3108.003526</v>
      </c>
      <c r="E96" s="608">
        <v>8966.8790000000008</v>
      </c>
      <c r="F96" s="608">
        <v>5257.9</v>
      </c>
      <c r="G96" s="608">
        <v>2592.1</v>
      </c>
      <c r="H96" s="608">
        <v>3977.5</v>
      </c>
      <c r="I96" s="644">
        <f t="shared" si="2"/>
        <v>34.660928579497948</v>
      </c>
      <c r="J96" s="235"/>
    </row>
    <row r="97" spans="2:10" ht="11.25" customHeight="1">
      <c r="B97" s="236"/>
      <c r="C97" s="607" t="s">
        <v>246</v>
      </c>
      <c r="D97" s="608">
        <v>3672.2720869999998</v>
      </c>
      <c r="E97" s="608">
        <v>8966.8790000000008</v>
      </c>
      <c r="F97" s="608">
        <v>6442.4</v>
      </c>
      <c r="G97" s="608">
        <v>2488.1</v>
      </c>
      <c r="H97" s="608">
        <v>4489.8999999999996</v>
      </c>
      <c r="I97" s="644">
        <f t="shared" si="2"/>
        <v>40.953737493279426</v>
      </c>
      <c r="J97" s="235"/>
    </row>
    <row r="98" spans="2:10" ht="11.25" customHeight="1">
      <c r="B98" s="236"/>
      <c r="C98" s="607" t="s">
        <v>247</v>
      </c>
      <c r="D98" s="608">
        <v>4918.4541410000002</v>
      </c>
      <c r="E98" s="608">
        <v>8966.8790000000008</v>
      </c>
      <c r="F98" s="608">
        <v>6547.3</v>
      </c>
      <c r="G98" s="608">
        <v>2478.1999999999998</v>
      </c>
      <c r="H98" s="608">
        <v>4817.8999999999996</v>
      </c>
      <c r="I98" s="644">
        <f t="shared" si="2"/>
        <v>54.851349516370185</v>
      </c>
      <c r="J98" s="235"/>
    </row>
    <row r="99" spans="2:10" ht="11.25" customHeight="1">
      <c r="B99" s="236"/>
      <c r="C99" s="607" t="s">
        <v>248</v>
      </c>
      <c r="D99" s="608">
        <v>5132.0933859999996</v>
      </c>
      <c r="E99" s="608">
        <v>8966.8790000000008</v>
      </c>
      <c r="F99" s="608">
        <v>6434.4</v>
      </c>
      <c r="G99" s="608">
        <v>2558.8000000000002</v>
      </c>
      <c r="H99" s="608">
        <v>4903.2</v>
      </c>
      <c r="I99" s="644">
        <f t="shared" si="2"/>
        <v>57.233886907585116</v>
      </c>
      <c r="J99" s="235"/>
    </row>
    <row r="100" spans="2:10" ht="11.25" customHeight="1">
      <c r="B100" s="236"/>
      <c r="C100" s="607" t="s">
        <v>249</v>
      </c>
      <c r="D100" s="608">
        <v>6910.931012</v>
      </c>
      <c r="E100" s="608">
        <v>8966.8790000000008</v>
      </c>
      <c r="F100" s="608">
        <v>6726.4</v>
      </c>
      <c r="G100" s="608">
        <v>2750.6</v>
      </c>
      <c r="H100" s="608">
        <v>5054.3999999999996</v>
      </c>
      <c r="I100" s="644">
        <f t="shared" si="2"/>
        <v>77.071754977400715</v>
      </c>
      <c r="J100" s="235"/>
    </row>
    <row r="101" spans="2:10" ht="11.25" customHeight="1">
      <c r="B101" s="236"/>
      <c r="C101" s="607" t="s">
        <v>250</v>
      </c>
      <c r="D101" s="608">
        <v>7115.4203520000001</v>
      </c>
      <c r="E101" s="608">
        <v>8966.8790000000008</v>
      </c>
      <c r="F101" s="608">
        <v>6631.8</v>
      </c>
      <c r="G101" s="608">
        <v>3789.4</v>
      </c>
      <c r="H101" s="608">
        <v>5356.1</v>
      </c>
      <c r="I101" s="644">
        <f t="shared" si="2"/>
        <v>79.352251234794167</v>
      </c>
      <c r="J101" s="235"/>
    </row>
    <row r="102" spans="2:10" ht="11.25" customHeight="1">
      <c r="B102" s="236"/>
      <c r="C102" s="607" t="s">
        <v>251</v>
      </c>
      <c r="D102" s="608">
        <v>7026.6540250000007</v>
      </c>
      <c r="E102" s="608">
        <v>8966.8790000000008</v>
      </c>
      <c r="F102" s="608">
        <v>6572.3</v>
      </c>
      <c r="G102" s="608">
        <v>4045.5</v>
      </c>
      <c r="H102" s="608">
        <v>5678.8</v>
      </c>
      <c r="I102" s="644">
        <f t="shared" si="2"/>
        <v>78.362315639588758</v>
      </c>
      <c r="J102" s="235"/>
    </row>
    <row r="103" spans="2:10" ht="11.25" customHeight="1">
      <c r="B103" s="236"/>
      <c r="C103" s="607" t="s">
        <v>252</v>
      </c>
      <c r="D103" s="608">
        <v>6745.346614</v>
      </c>
      <c r="E103" s="608">
        <v>8966.8790000000008</v>
      </c>
      <c r="F103" s="608">
        <v>6569.8</v>
      </c>
      <c r="G103" s="608">
        <v>3796.1</v>
      </c>
      <c r="H103" s="608">
        <v>5413.4</v>
      </c>
      <c r="I103" s="644">
        <f t="shared" si="2"/>
        <v>75.22513255726993</v>
      </c>
      <c r="J103" s="235"/>
    </row>
    <row r="104" spans="2:10" ht="11.25" customHeight="1">
      <c r="B104" s="236"/>
      <c r="C104" s="607" t="s">
        <v>253</v>
      </c>
      <c r="D104" s="608">
        <v>6055.0247549999985</v>
      </c>
      <c r="E104" s="608">
        <v>8966.8790000000008</v>
      </c>
      <c r="F104" s="608">
        <v>5932.8</v>
      </c>
      <c r="G104" s="608">
        <v>3269.2</v>
      </c>
      <c r="H104" s="608">
        <v>4649.7</v>
      </c>
      <c r="I104" s="644">
        <f t="shared" si="2"/>
        <v>67.526558069981746</v>
      </c>
      <c r="J104" s="235"/>
    </row>
    <row r="105" spans="2:10" ht="11.25" customHeight="1">
      <c r="B105" s="236"/>
      <c r="C105" s="607" t="s">
        <v>254</v>
      </c>
      <c r="D105" s="608">
        <v>5234.3290190000007</v>
      </c>
      <c r="E105" s="608">
        <v>8966.8790000000008</v>
      </c>
      <c r="F105" s="608">
        <v>4964.5</v>
      </c>
      <c r="G105" s="608">
        <v>2734.9</v>
      </c>
      <c r="H105" s="608">
        <v>3971.1</v>
      </c>
      <c r="I105" s="644">
        <f t="shared" ref="I105:I133" si="3">(D105/E105)*100</f>
        <v>58.374034254281796</v>
      </c>
      <c r="J105" s="235"/>
    </row>
    <row r="106" spans="2:10" ht="11.25" customHeight="1">
      <c r="B106" s="236"/>
      <c r="C106" s="607" t="s">
        <v>255</v>
      </c>
      <c r="D106" s="608">
        <v>4430.2006200000014</v>
      </c>
      <c r="E106" s="608">
        <v>8966.8790000000008</v>
      </c>
      <c r="F106" s="608">
        <v>4190.2</v>
      </c>
      <c r="G106" s="608">
        <v>2542.6999999999998</v>
      </c>
      <c r="H106" s="608">
        <v>3511.8</v>
      </c>
      <c r="I106" s="644">
        <f t="shared" si="3"/>
        <v>49.406271903524079</v>
      </c>
      <c r="J106" s="235"/>
    </row>
    <row r="107" spans="2:10" ht="11.25" customHeight="1">
      <c r="B107" s="236"/>
      <c r="C107" s="607" t="s">
        <v>256</v>
      </c>
      <c r="D107" s="608">
        <v>4360.1709859999992</v>
      </c>
      <c r="E107" s="608">
        <v>8966.8790000000008</v>
      </c>
      <c r="F107" s="608">
        <v>4896.6000000000004</v>
      </c>
      <c r="G107" s="608">
        <v>2318.8000000000002</v>
      </c>
      <c r="H107" s="608">
        <v>3544.9</v>
      </c>
      <c r="I107" s="644">
        <f t="shared" si="3"/>
        <v>48.625290761702026</v>
      </c>
      <c r="J107" s="235"/>
    </row>
    <row r="108" spans="2:10" ht="11.25" customHeight="1">
      <c r="B108" s="236"/>
      <c r="C108" s="607" t="s">
        <v>257</v>
      </c>
      <c r="D108" s="608">
        <v>4394.4042460000001</v>
      </c>
      <c r="E108" s="608">
        <v>8966.8790000000008</v>
      </c>
      <c r="F108" s="608">
        <v>5333.6</v>
      </c>
      <c r="G108" s="608">
        <v>2605.6</v>
      </c>
      <c r="H108" s="608">
        <v>3948.8</v>
      </c>
      <c r="I108" s="644">
        <f t="shared" si="3"/>
        <v>49.007065289940897</v>
      </c>
      <c r="J108" s="235"/>
    </row>
    <row r="109" spans="2:10" ht="11.25" customHeight="1">
      <c r="B109" s="236"/>
      <c r="C109" s="607" t="s">
        <v>258</v>
      </c>
      <c r="D109" s="608">
        <v>4657.9230700000007</v>
      </c>
      <c r="E109" s="608">
        <v>8966.8790000000008</v>
      </c>
      <c r="F109" s="608">
        <v>6480.8</v>
      </c>
      <c r="G109" s="608">
        <v>2494.8000000000002</v>
      </c>
      <c r="H109" s="608">
        <v>4472.3999999999996</v>
      </c>
      <c r="I109" s="644">
        <f t="shared" si="3"/>
        <v>51.945867341357008</v>
      </c>
      <c r="J109" s="235"/>
    </row>
    <row r="110" spans="2:10" ht="11.25" customHeight="1">
      <c r="B110" s="236"/>
      <c r="C110" s="607" t="s">
        <v>259</v>
      </c>
      <c r="D110" s="608">
        <v>6314.4171130000004</v>
      </c>
      <c r="E110" s="608">
        <v>8966.8790000000008</v>
      </c>
      <c r="F110" s="608">
        <v>6547.3</v>
      </c>
      <c r="G110" s="608">
        <v>2478.1999999999998</v>
      </c>
      <c r="H110" s="608">
        <v>4817.8999999999996</v>
      </c>
      <c r="I110" s="644">
        <f t="shared" si="3"/>
        <v>70.419341144226436</v>
      </c>
      <c r="J110" s="235"/>
    </row>
    <row r="111" spans="2:10" ht="11.25" customHeight="1">
      <c r="B111" s="236"/>
      <c r="C111" s="607" t="s">
        <v>260</v>
      </c>
      <c r="D111" s="608">
        <v>6672.184964</v>
      </c>
      <c r="E111" s="608">
        <v>8966.8790000000008</v>
      </c>
      <c r="F111" s="608">
        <v>6428.7</v>
      </c>
      <c r="G111" s="608">
        <v>2597.9</v>
      </c>
      <c r="H111" s="608">
        <v>4991.8999999999996</v>
      </c>
      <c r="I111" s="644">
        <f t="shared" si="3"/>
        <v>74.409222696101949</v>
      </c>
      <c r="J111" s="235"/>
    </row>
    <row r="112" spans="2:10" ht="11.25" customHeight="1">
      <c r="B112" s="236"/>
      <c r="C112" s="607" t="s">
        <v>261</v>
      </c>
      <c r="D112" s="608">
        <v>6458.7530470000002</v>
      </c>
      <c r="E112" s="608">
        <v>8966.8790000000008</v>
      </c>
      <c r="F112" s="608">
        <v>6736.8</v>
      </c>
      <c r="G112" s="608">
        <v>2785.4</v>
      </c>
      <c r="H112" s="608">
        <v>5224.8999999999996</v>
      </c>
      <c r="I112" s="644">
        <f t="shared" si="3"/>
        <v>72.028997458312972</v>
      </c>
      <c r="J112" s="235"/>
    </row>
    <row r="113" spans="2:10" ht="11.25" customHeight="1">
      <c r="B113" s="236"/>
      <c r="C113" s="607" t="s">
        <v>262</v>
      </c>
      <c r="D113" s="608">
        <v>6854.3820420000002</v>
      </c>
      <c r="E113" s="608">
        <v>8966.8790000000008</v>
      </c>
      <c r="F113" s="608">
        <v>6649.6</v>
      </c>
      <c r="G113" s="608">
        <v>3823.3</v>
      </c>
      <c r="H113" s="608">
        <v>5515.1</v>
      </c>
      <c r="I113" s="644">
        <f t="shared" si="3"/>
        <v>76.441112253215408</v>
      </c>
      <c r="J113" s="235"/>
    </row>
    <row r="114" spans="2:10" ht="11.25" customHeight="1">
      <c r="B114" s="236"/>
      <c r="C114" s="607" t="s">
        <v>263</v>
      </c>
      <c r="D114" s="608">
        <v>6789.4610220000004</v>
      </c>
      <c r="E114" s="608">
        <v>8966.8790000000008</v>
      </c>
      <c r="F114" s="608">
        <v>6598.1</v>
      </c>
      <c r="G114" s="608">
        <v>4071.8</v>
      </c>
      <c r="H114" s="608">
        <v>5774.4</v>
      </c>
      <c r="I114" s="644">
        <f t="shared" si="3"/>
        <v>75.717103152613078</v>
      </c>
      <c r="J114" s="235"/>
    </row>
    <row r="115" spans="2:10" ht="11.25" customHeight="1">
      <c r="B115" s="236"/>
      <c r="C115" s="607" t="s">
        <v>264</v>
      </c>
      <c r="D115" s="608">
        <v>6523.5887339999999</v>
      </c>
      <c r="E115" s="608">
        <v>8966.8790000000008</v>
      </c>
      <c r="F115" s="608">
        <v>6595.9</v>
      </c>
      <c r="G115" s="608">
        <v>3812</v>
      </c>
      <c r="H115" s="608">
        <v>5487.5</v>
      </c>
      <c r="I115" s="644">
        <f t="shared" si="3"/>
        <v>72.752054912305596</v>
      </c>
      <c r="J115" s="235"/>
    </row>
    <row r="116" spans="2:10" ht="11.25" customHeight="1">
      <c r="B116" s="236"/>
      <c r="C116" s="607" t="s">
        <v>265</v>
      </c>
      <c r="D116" s="608">
        <v>5710.6864839999998</v>
      </c>
      <c r="E116" s="608">
        <v>8966.8790000000008</v>
      </c>
      <c r="F116" s="608">
        <v>5941.2</v>
      </c>
      <c r="G116" s="608">
        <v>3271.3</v>
      </c>
      <c r="H116" s="608">
        <v>4728.1000000000004</v>
      </c>
      <c r="I116" s="644">
        <f t="shared" si="3"/>
        <v>63.686445239196374</v>
      </c>
      <c r="J116" s="235"/>
    </row>
    <row r="117" spans="2:10" ht="11.25" customHeight="1">
      <c r="B117" s="236"/>
      <c r="C117" s="607" t="s">
        <v>266</v>
      </c>
      <c r="D117" s="608">
        <v>4785.5822149999995</v>
      </c>
      <c r="E117" s="608">
        <v>8966.8790000000008</v>
      </c>
      <c r="F117" s="608">
        <v>4958.8</v>
      </c>
      <c r="G117" s="608">
        <v>2721.1</v>
      </c>
      <c r="H117" s="608">
        <v>4035.2</v>
      </c>
      <c r="I117" s="644">
        <f t="shared" si="3"/>
        <v>53.369541565130952</v>
      </c>
      <c r="J117" s="235"/>
    </row>
    <row r="118" spans="2:10" ht="11.25" customHeight="1">
      <c r="B118" s="236"/>
      <c r="C118" s="607" t="s">
        <v>267</v>
      </c>
      <c r="D118" s="608">
        <v>4263.1452359999994</v>
      </c>
      <c r="E118" s="608">
        <v>8966.8790000000008</v>
      </c>
      <c r="F118" s="608">
        <v>4194.3999999999996</v>
      </c>
      <c r="G118" s="608">
        <v>2528.9</v>
      </c>
      <c r="H118" s="608">
        <v>3548.7</v>
      </c>
      <c r="I118" s="644">
        <f t="shared" si="3"/>
        <v>47.54324482353335</v>
      </c>
      <c r="J118" s="235"/>
    </row>
    <row r="119" spans="2:10" ht="11.25" customHeight="1">
      <c r="B119" s="236"/>
      <c r="C119" s="607" t="s">
        <v>268</v>
      </c>
      <c r="D119" s="608">
        <v>4489.4911590000002</v>
      </c>
      <c r="E119" s="608">
        <v>8966.8790000000008</v>
      </c>
      <c r="F119" s="608">
        <v>4875.5</v>
      </c>
      <c r="G119" s="608">
        <v>2312.5</v>
      </c>
      <c r="H119" s="608">
        <v>3518.1</v>
      </c>
      <c r="I119" s="644">
        <f t="shared" si="3"/>
        <v>50.067489022657718</v>
      </c>
      <c r="J119" s="235"/>
    </row>
    <row r="120" spans="2:10" ht="11.25" customHeight="1">
      <c r="B120" s="236"/>
      <c r="C120" s="607" t="s">
        <v>269</v>
      </c>
      <c r="D120" s="608">
        <v>5275.351858</v>
      </c>
      <c r="E120" s="608">
        <v>8966.8790000000008</v>
      </c>
      <c r="F120" s="608">
        <v>5403.8</v>
      </c>
      <c r="G120" s="608">
        <v>2614</v>
      </c>
      <c r="H120" s="608">
        <v>3958.3</v>
      </c>
      <c r="I120" s="644">
        <f t="shared" si="3"/>
        <v>58.831527201381881</v>
      </c>
      <c r="J120" s="235"/>
    </row>
    <row r="121" spans="2:10" ht="11.25" customHeight="1">
      <c r="B121" s="236"/>
      <c r="C121" s="607" t="s">
        <v>270</v>
      </c>
      <c r="D121" s="608">
        <v>5550.04054</v>
      </c>
      <c r="E121" s="608">
        <v>8966.8790000000008</v>
      </c>
      <c r="F121" s="608">
        <v>6519.3</v>
      </c>
      <c r="G121" s="608">
        <v>2501.4</v>
      </c>
      <c r="H121" s="608">
        <v>4489</v>
      </c>
      <c r="I121" s="644">
        <f t="shared" si="3"/>
        <v>61.894897210054914</v>
      </c>
      <c r="J121" s="235"/>
    </row>
    <row r="122" spans="2:10" ht="11.25" customHeight="1">
      <c r="B122" s="236"/>
      <c r="C122" s="607" t="s">
        <v>272</v>
      </c>
      <c r="D122" s="608">
        <v>5594.5313720000004</v>
      </c>
      <c r="E122" s="608">
        <v>8966.8790000000008</v>
      </c>
      <c r="F122" s="608">
        <v>6550.4</v>
      </c>
      <c r="G122" s="608">
        <v>2556.5</v>
      </c>
      <c r="H122" s="608">
        <v>4943.8</v>
      </c>
      <c r="I122" s="644">
        <f t="shared" si="3"/>
        <v>62.391065743164376</v>
      </c>
      <c r="J122" s="235"/>
    </row>
    <row r="123" spans="2:10" ht="11.25" customHeight="1">
      <c r="B123" s="236"/>
      <c r="C123" s="607" t="s">
        <v>273</v>
      </c>
      <c r="D123" s="608">
        <v>5942.2675020000006</v>
      </c>
      <c r="E123" s="608">
        <v>8966.8790000000008</v>
      </c>
      <c r="F123" s="608">
        <v>6423.9</v>
      </c>
      <c r="G123" s="608">
        <v>2637</v>
      </c>
      <c r="H123" s="608">
        <v>5072.3</v>
      </c>
      <c r="I123" s="644">
        <f t="shared" si="3"/>
        <v>66.269072014911771</v>
      </c>
      <c r="J123" s="235"/>
    </row>
    <row r="124" spans="2:10" ht="11.25" customHeight="1">
      <c r="B124" s="236"/>
      <c r="C124" s="607" t="s">
        <v>274</v>
      </c>
      <c r="D124" s="608">
        <v>6160.4059859999998</v>
      </c>
      <c r="E124" s="608">
        <v>8966.8790000000008</v>
      </c>
      <c r="F124" s="608">
        <v>6747.3</v>
      </c>
      <c r="G124" s="608">
        <v>2820.3</v>
      </c>
      <c r="H124" s="608">
        <v>5293.4</v>
      </c>
      <c r="I124" s="644">
        <f t="shared" si="3"/>
        <v>68.701785604556491</v>
      </c>
      <c r="J124" s="235"/>
    </row>
    <row r="125" spans="2:10" ht="11.25" customHeight="1">
      <c r="B125" s="236"/>
      <c r="C125" s="607" t="s">
        <v>275</v>
      </c>
      <c r="D125" s="608">
        <v>6303.1671900000001</v>
      </c>
      <c r="E125" s="608">
        <v>8966.8790000000008</v>
      </c>
      <c r="F125" s="608">
        <v>6667.4</v>
      </c>
      <c r="G125" s="608">
        <v>3857.1</v>
      </c>
      <c r="H125" s="608">
        <v>5619.2</v>
      </c>
      <c r="I125" s="644">
        <f t="shared" si="3"/>
        <v>70.293880289897956</v>
      </c>
      <c r="J125" s="235"/>
    </row>
    <row r="126" spans="2:10" ht="11.25" customHeight="1">
      <c r="B126" s="236"/>
      <c r="C126" s="607" t="s">
        <v>276</v>
      </c>
      <c r="D126" s="608">
        <v>6224.3615760000002</v>
      </c>
      <c r="E126" s="608">
        <v>8966.8790000000008</v>
      </c>
      <c r="F126" s="608">
        <v>6624</v>
      </c>
      <c r="G126" s="608">
        <v>4098.2</v>
      </c>
      <c r="H126" s="608">
        <v>5818.1</v>
      </c>
      <c r="I126" s="644">
        <f t="shared" si="3"/>
        <v>69.415028082792247</v>
      </c>
      <c r="J126" s="235"/>
    </row>
    <row r="127" spans="2:10" ht="11.25" customHeight="1">
      <c r="B127" s="236"/>
      <c r="C127" s="607" t="s">
        <v>277</v>
      </c>
      <c r="D127" s="608">
        <v>5691.2957750000014</v>
      </c>
      <c r="E127" s="608">
        <v>8966.8790000000008</v>
      </c>
      <c r="F127" s="608">
        <v>6622</v>
      </c>
      <c r="G127" s="608">
        <v>3827.8</v>
      </c>
      <c r="H127" s="608">
        <v>5538.3</v>
      </c>
      <c r="I127" s="644">
        <f t="shared" si="3"/>
        <v>63.470197099793587</v>
      </c>
      <c r="J127" s="235"/>
    </row>
    <row r="128" spans="2:10" ht="11.25" customHeight="1">
      <c r="B128" s="236"/>
      <c r="C128" s="607" t="s">
        <v>278</v>
      </c>
      <c r="D128" s="608">
        <v>4757.5008180000004</v>
      </c>
      <c r="E128" s="608">
        <v>8966.8790000000008</v>
      </c>
      <c r="F128" s="608">
        <v>5949.6</v>
      </c>
      <c r="G128" s="608">
        <v>3273.4</v>
      </c>
      <c r="H128" s="608">
        <v>4777.6000000000004</v>
      </c>
      <c r="I128" s="644">
        <f t="shared" si="3"/>
        <v>53.056373549815937</v>
      </c>
      <c r="J128" s="235"/>
    </row>
    <row r="129" spans="2:10" ht="11.25" customHeight="1">
      <c r="B129" s="236"/>
      <c r="C129" s="607" t="s">
        <v>279</v>
      </c>
      <c r="D129" s="608">
        <v>4153.8528040000001</v>
      </c>
      <c r="E129" s="608">
        <v>8966.8790000000008</v>
      </c>
      <c r="F129" s="608">
        <v>4953.1000000000004</v>
      </c>
      <c r="G129" s="608">
        <v>2707.3</v>
      </c>
      <c r="H129" s="608">
        <v>4074.8</v>
      </c>
      <c r="I129" s="644">
        <f t="shared" si="3"/>
        <v>46.324398979845718</v>
      </c>
      <c r="J129" s="235"/>
    </row>
    <row r="130" spans="2:10" ht="11.25" customHeight="1">
      <c r="B130" s="236"/>
      <c r="C130" s="607" t="s">
        <v>280</v>
      </c>
      <c r="D130" s="608">
        <v>3735.5426729999999</v>
      </c>
      <c r="E130" s="608">
        <v>8966.8790000000008</v>
      </c>
      <c r="F130" s="608">
        <v>4202</v>
      </c>
      <c r="G130" s="608">
        <v>2515.1</v>
      </c>
      <c r="H130" s="608">
        <v>3582.6</v>
      </c>
      <c r="I130" s="644">
        <f t="shared" si="3"/>
        <v>41.659340702601199</v>
      </c>
      <c r="J130" s="235"/>
    </row>
    <row r="131" spans="2:10" ht="11.25" customHeight="1">
      <c r="B131" s="236"/>
      <c r="C131" s="607" t="s">
        <v>281</v>
      </c>
      <c r="D131" s="608">
        <v>3714.159255</v>
      </c>
      <c r="E131" s="608">
        <v>8966.8790000000008</v>
      </c>
      <c r="F131" s="608">
        <v>4855.2</v>
      </c>
      <c r="G131" s="608">
        <v>2306.1999999999998</v>
      </c>
      <c r="H131" s="608">
        <v>3559.6</v>
      </c>
      <c r="I131" s="644">
        <f t="shared" si="3"/>
        <v>41.420869568999422</v>
      </c>
      <c r="J131" s="235"/>
    </row>
    <row r="132" spans="2:10" ht="11.25" customHeight="1">
      <c r="B132" s="236"/>
      <c r="C132" s="607" t="s">
        <v>282</v>
      </c>
      <c r="D132" s="608">
        <v>3935.6266700000001</v>
      </c>
      <c r="E132" s="608">
        <v>8966.8790000000008</v>
      </c>
      <c r="F132" s="608">
        <v>5474</v>
      </c>
      <c r="G132" s="608">
        <v>2622.5</v>
      </c>
      <c r="H132" s="608">
        <v>3989.6</v>
      </c>
      <c r="I132" s="644">
        <f t="shared" si="3"/>
        <v>43.890707904054459</v>
      </c>
      <c r="J132" s="235"/>
    </row>
    <row r="133" spans="2:10" ht="11.25" customHeight="1">
      <c r="B133" s="236"/>
      <c r="C133" s="634" t="s">
        <v>283</v>
      </c>
      <c r="D133" s="635">
        <v>3836.7755179999999</v>
      </c>
      <c r="E133" s="635">
        <v>8966.8790000000008</v>
      </c>
      <c r="F133" s="635">
        <v>6557.7</v>
      </c>
      <c r="G133" s="635">
        <v>2508.1</v>
      </c>
      <c r="H133" s="635">
        <v>4529.5</v>
      </c>
      <c r="I133" s="651">
        <f t="shared" si="3"/>
        <v>42.788304804826737</v>
      </c>
      <c r="J133" s="235"/>
    </row>
    <row r="134" spans="2:10" ht="11.25" customHeight="1">
      <c r="B134" s="214"/>
      <c r="C134" s="238"/>
      <c r="D134"/>
      <c r="E134" s="239"/>
      <c r="F134" s="239"/>
      <c r="G134" s="239"/>
      <c r="H134" s="239"/>
      <c r="I134" s="239"/>
      <c r="J134" s="239"/>
    </row>
    <row r="135" spans="2:10" ht="11.25" customHeight="1">
      <c r="B135" s="214"/>
      <c r="C135" s="232" t="s">
        <v>285</v>
      </c>
      <c r="D135" s="233"/>
      <c r="E135" s="233"/>
      <c r="F135" s="233"/>
      <c r="G135" s="218"/>
      <c r="H135" s="218"/>
      <c r="I135" s="234"/>
      <c r="J135" s="234"/>
    </row>
    <row r="136" spans="2:10" ht="11.25" customHeight="1">
      <c r="B136" s="214"/>
      <c r="C136" s="601"/>
      <c r="D136" s="602"/>
      <c r="E136" s="602" t="s">
        <v>214</v>
      </c>
      <c r="F136" s="1137" t="s">
        <v>215</v>
      </c>
      <c r="G136" s="1137"/>
      <c r="H136" s="1137"/>
      <c r="I136" s="1138" t="s">
        <v>216</v>
      </c>
      <c r="J136" s="234"/>
    </row>
    <row r="137" spans="2:10" ht="11.25" customHeight="1">
      <c r="B137" s="214"/>
      <c r="C137" s="603"/>
      <c r="D137" s="604" t="s">
        <v>217</v>
      </c>
      <c r="E137" s="604" t="s">
        <v>218</v>
      </c>
      <c r="F137" s="604" t="s">
        <v>219</v>
      </c>
      <c r="G137" s="604" t="s">
        <v>220</v>
      </c>
      <c r="H137" s="604" t="s">
        <v>221</v>
      </c>
      <c r="I137" s="1139"/>
      <c r="J137" s="234"/>
    </row>
    <row r="138" spans="2:10" ht="11.25" hidden="1" customHeight="1">
      <c r="B138" s="214"/>
      <c r="C138" s="605" t="s">
        <v>222</v>
      </c>
      <c r="D138" s="606">
        <v>6741.1469999999999</v>
      </c>
      <c r="E138" s="606">
        <v>9571.1919999999991</v>
      </c>
      <c r="F138" s="606">
        <v>6545</v>
      </c>
      <c r="G138" s="606">
        <v>1974.7</v>
      </c>
      <c r="H138" s="606">
        <v>3869.8</v>
      </c>
      <c r="I138" s="653">
        <f t="shared" ref="I138:I169" si="4">(D138/E138)*100</f>
        <v>70.431634847571758</v>
      </c>
      <c r="J138" s="235"/>
    </row>
    <row r="139" spans="2:10" ht="11.25" customHeight="1">
      <c r="B139" s="236"/>
      <c r="C139" s="607" t="s">
        <v>223</v>
      </c>
      <c r="D139" s="608">
        <v>6884.2380000000003</v>
      </c>
      <c r="E139" s="608">
        <v>9571.1919999999991</v>
      </c>
      <c r="F139" s="608">
        <v>6809.6</v>
      </c>
      <c r="G139" s="608">
        <v>2152.6999999999998</v>
      </c>
      <c r="H139" s="608">
        <v>4292.5</v>
      </c>
      <c r="I139" s="644">
        <f t="shared" si="4"/>
        <v>71.926652396065208</v>
      </c>
      <c r="J139" s="235"/>
    </row>
    <row r="140" spans="2:10" ht="11.25" customHeight="1">
      <c r="B140" s="236"/>
      <c r="C140" s="607" t="s">
        <v>224</v>
      </c>
      <c r="D140" s="608">
        <v>7089.2169999999996</v>
      </c>
      <c r="E140" s="608">
        <v>9571.1919999999991</v>
      </c>
      <c r="F140" s="608">
        <v>7428.9</v>
      </c>
      <c r="G140" s="608">
        <v>2183.6999999999998</v>
      </c>
      <c r="H140" s="608">
        <v>4441.8</v>
      </c>
      <c r="I140" s="644">
        <f t="shared" si="4"/>
        <v>74.068276971144243</v>
      </c>
      <c r="J140" s="235"/>
    </row>
    <row r="141" spans="2:10" ht="11.25" customHeight="1">
      <c r="B141" s="236"/>
      <c r="C141" s="607" t="s">
        <v>225</v>
      </c>
      <c r="D141" s="608">
        <v>7262.4840000000004</v>
      </c>
      <c r="E141" s="608">
        <v>9571.1919999999991</v>
      </c>
      <c r="F141" s="608">
        <v>7574.5</v>
      </c>
      <c r="G141" s="608">
        <v>2288.6999999999998</v>
      </c>
      <c r="H141" s="608">
        <v>4585.3999999999996</v>
      </c>
      <c r="I141" s="644">
        <f t="shared" si="4"/>
        <v>75.878573954006995</v>
      </c>
      <c r="J141" s="235"/>
    </row>
    <row r="142" spans="2:10" ht="11.25" customHeight="1">
      <c r="B142" s="236"/>
      <c r="C142" s="607" t="s">
        <v>226</v>
      </c>
      <c r="D142" s="608">
        <v>7442.2560000000003</v>
      </c>
      <c r="E142" s="608">
        <v>9571.1919999999991</v>
      </c>
      <c r="F142" s="608">
        <v>7777.2</v>
      </c>
      <c r="G142" s="608">
        <v>2571.1999999999998</v>
      </c>
      <c r="H142" s="608">
        <v>4663.8999999999996</v>
      </c>
      <c r="I142" s="644">
        <f t="shared" si="4"/>
        <v>77.756835303272581</v>
      </c>
      <c r="J142" s="235"/>
    </row>
    <row r="143" spans="2:10" ht="11.25" customHeight="1">
      <c r="B143" s="236"/>
      <c r="C143" s="607" t="s">
        <v>227</v>
      </c>
      <c r="D143" s="608">
        <v>7447.4989999999998</v>
      </c>
      <c r="E143" s="608">
        <v>9571.1919999999991</v>
      </c>
      <c r="F143" s="608">
        <v>7751.6</v>
      </c>
      <c r="G143" s="608">
        <v>2695.3</v>
      </c>
      <c r="H143" s="608">
        <v>4692.6000000000004</v>
      </c>
      <c r="I143" s="644">
        <f t="shared" si="4"/>
        <v>77.811614269152685</v>
      </c>
      <c r="J143" s="235"/>
    </row>
    <row r="144" spans="2:10" ht="11.25" customHeight="1">
      <c r="B144" s="236"/>
      <c r="C144" s="607" t="s">
        <v>228</v>
      </c>
      <c r="D144" s="608">
        <v>7273.0410000000002</v>
      </c>
      <c r="E144" s="608">
        <v>9571.1919999999991</v>
      </c>
      <c r="F144" s="608">
        <v>7398.9</v>
      </c>
      <c r="G144" s="608">
        <v>2561.6999999999998</v>
      </c>
      <c r="H144" s="608">
        <v>4535.3999999999996</v>
      </c>
      <c r="I144" s="644">
        <f t="shared" si="4"/>
        <v>75.988873695146864</v>
      </c>
      <c r="J144" s="235"/>
    </row>
    <row r="145" spans="2:10" ht="11.25" customHeight="1">
      <c r="B145" s="236"/>
      <c r="C145" s="607" t="s">
        <v>229</v>
      </c>
      <c r="D145" s="608">
        <v>7012.8639999999996</v>
      </c>
      <c r="E145" s="608">
        <v>9571.1919999999991</v>
      </c>
      <c r="F145" s="608">
        <v>6739.7</v>
      </c>
      <c r="G145" s="608">
        <v>2206.6</v>
      </c>
      <c r="H145" s="608">
        <v>4227.3</v>
      </c>
      <c r="I145" s="644">
        <f t="shared" si="4"/>
        <v>73.270539343479896</v>
      </c>
      <c r="J145" s="235"/>
    </row>
    <row r="146" spans="2:10" ht="11.25" customHeight="1">
      <c r="B146" s="236"/>
      <c r="C146" s="607" t="s">
        <v>230</v>
      </c>
      <c r="D146" s="608">
        <v>6688.7709999999997</v>
      </c>
      <c r="E146" s="608">
        <v>9571.1919999999991</v>
      </c>
      <c r="F146" s="608">
        <v>6240.2</v>
      </c>
      <c r="G146" s="608">
        <v>2097.8000000000002</v>
      </c>
      <c r="H146" s="608">
        <v>3939.2</v>
      </c>
      <c r="I146" s="644">
        <f t="shared" si="4"/>
        <v>69.88440938181995</v>
      </c>
      <c r="J146" s="235"/>
    </row>
    <row r="147" spans="2:10" ht="11.25" customHeight="1">
      <c r="B147" s="236"/>
      <c r="C147" s="607" t="s">
        <v>231</v>
      </c>
      <c r="D147" s="608">
        <v>6526.1490000000003</v>
      </c>
      <c r="E147" s="608">
        <v>9571.1919999999991</v>
      </c>
      <c r="F147" s="608">
        <v>5875.6</v>
      </c>
      <c r="G147" s="608">
        <v>1979.5</v>
      </c>
      <c r="H147" s="608">
        <v>3762.7</v>
      </c>
      <c r="I147" s="644">
        <f t="shared" si="4"/>
        <v>68.185331565807076</v>
      </c>
      <c r="J147" s="235"/>
    </row>
    <row r="148" spans="2:10" ht="11.25" customHeight="1">
      <c r="B148" s="236"/>
      <c r="C148" s="607" t="s">
        <v>232</v>
      </c>
      <c r="D148" s="608">
        <v>6351.5069999999996</v>
      </c>
      <c r="E148" s="608">
        <v>9571.1919999999991</v>
      </c>
      <c r="F148" s="608">
        <v>5488.4</v>
      </c>
      <c r="G148" s="608">
        <v>1824.9</v>
      </c>
      <c r="H148" s="608">
        <v>3691.3</v>
      </c>
      <c r="I148" s="644">
        <f t="shared" si="4"/>
        <v>66.360668556225804</v>
      </c>
      <c r="J148" s="235"/>
    </row>
    <row r="149" spans="2:10" ht="11.25" customHeight="1">
      <c r="B149" s="236"/>
      <c r="C149" s="607" t="s">
        <v>233</v>
      </c>
      <c r="D149" s="608">
        <v>6153.1589999999997</v>
      </c>
      <c r="E149" s="608">
        <v>9571.1919999999991</v>
      </c>
      <c r="F149" s="608">
        <v>5767</v>
      </c>
      <c r="G149" s="608">
        <v>1805.8</v>
      </c>
      <c r="H149" s="608">
        <v>3772.6</v>
      </c>
      <c r="I149" s="644">
        <f t="shared" si="4"/>
        <v>64.288324797998001</v>
      </c>
      <c r="J149" s="235"/>
    </row>
    <row r="150" spans="2:10" ht="11.25" customHeight="1">
      <c r="B150" s="236"/>
      <c r="C150" s="607" t="s">
        <v>234</v>
      </c>
      <c r="D150" s="608">
        <v>5856.2449999999999</v>
      </c>
      <c r="E150" s="608">
        <v>9571.1919999999991</v>
      </c>
      <c r="F150" s="608">
        <v>6556.9</v>
      </c>
      <c r="G150" s="608">
        <v>2010</v>
      </c>
      <c r="H150" s="608">
        <v>4065.6</v>
      </c>
      <c r="I150" s="644">
        <f t="shared" si="4"/>
        <v>61.186161556470708</v>
      </c>
      <c r="J150" s="235"/>
    </row>
    <row r="151" spans="2:10" ht="11.25" customHeight="1">
      <c r="B151" s="236"/>
      <c r="C151" s="607" t="s">
        <v>235</v>
      </c>
      <c r="D151" s="608">
        <v>5562.4539999999997</v>
      </c>
      <c r="E151" s="608">
        <v>9571.1919999999991</v>
      </c>
      <c r="F151" s="608">
        <v>6794.7</v>
      </c>
      <c r="G151" s="608">
        <v>2187.6</v>
      </c>
      <c r="H151" s="608">
        <v>4487.3</v>
      </c>
      <c r="I151" s="644">
        <f t="shared" si="4"/>
        <v>58.116627479628455</v>
      </c>
      <c r="J151" s="235"/>
    </row>
    <row r="152" spans="2:10" ht="11.25" customHeight="1">
      <c r="B152" s="236"/>
      <c r="C152" s="607" t="s">
        <v>236</v>
      </c>
      <c r="D152" s="608">
        <v>5326.5330000000004</v>
      </c>
      <c r="E152" s="608">
        <v>9571.1919999999991</v>
      </c>
      <c r="F152" s="608">
        <v>7381</v>
      </c>
      <c r="G152" s="608">
        <v>2217.6</v>
      </c>
      <c r="H152" s="608">
        <v>4645.8999999999996</v>
      </c>
      <c r="I152" s="644">
        <f t="shared" si="4"/>
        <v>55.651720287295468</v>
      </c>
      <c r="J152" s="235"/>
    </row>
    <row r="153" spans="2:10" ht="11.25" customHeight="1">
      <c r="B153" s="236"/>
      <c r="C153" s="607" t="s">
        <v>237</v>
      </c>
      <c r="D153" s="608">
        <v>5103.8990000000003</v>
      </c>
      <c r="E153" s="608">
        <v>9571.1919999999991</v>
      </c>
      <c r="F153" s="608">
        <v>7514.2</v>
      </c>
      <c r="G153" s="608">
        <v>2314</v>
      </c>
      <c r="H153" s="608">
        <v>4757.6000000000004</v>
      </c>
      <c r="I153" s="644">
        <f t="shared" si="4"/>
        <v>53.325635929150735</v>
      </c>
      <c r="J153" s="235"/>
    </row>
    <row r="154" spans="2:10" ht="11.25" customHeight="1">
      <c r="B154" s="236"/>
      <c r="C154" s="607" t="s">
        <v>238</v>
      </c>
      <c r="D154" s="608">
        <v>5149.5879999999997</v>
      </c>
      <c r="E154" s="608">
        <v>9571.1919999999991</v>
      </c>
      <c r="F154" s="608">
        <v>7713.5</v>
      </c>
      <c r="G154" s="608">
        <v>2583.6</v>
      </c>
      <c r="H154" s="608">
        <v>4841.7</v>
      </c>
      <c r="I154" s="644">
        <f t="shared" si="4"/>
        <v>53.802995488963134</v>
      </c>
      <c r="J154" s="235"/>
    </row>
    <row r="155" spans="2:10" ht="11.25" customHeight="1">
      <c r="B155" s="236"/>
      <c r="C155" s="607" t="s">
        <v>239</v>
      </c>
      <c r="D155" s="608">
        <v>5114.18</v>
      </c>
      <c r="E155" s="608">
        <v>9571.1919999999991</v>
      </c>
      <c r="F155" s="608">
        <v>7697.2</v>
      </c>
      <c r="G155" s="608">
        <v>2689.6</v>
      </c>
      <c r="H155" s="608">
        <v>4878.8</v>
      </c>
      <c r="I155" s="644">
        <f t="shared" si="4"/>
        <v>53.433052016927476</v>
      </c>
      <c r="J155" s="235"/>
    </row>
    <row r="156" spans="2:10" ht="11.25" customHeight="1">
      <c r="B156" s="236"/>
      <c r="C156" s="607" t="s">
        <v>240</v>
      </c>
      <c r="D156" s="608">
        <v>4713.6400000000003</v>
      </c>
      <c r="E156" s="608">
        <v>9571.1919999999991</v>
      </c>
      <c r="F156" s="608">
        <v>7364.3</v>
      </c>
      <c r="G156" s="608">
        <v>2551.1999999999998</v>
      </c>
      <c r="H156" s="608">
        <v>4721.8999999999996</v>
      </c>
      <c r="I156" s="644">
        <f t="shared" si="4"/>
        <v>49.248202313776602</v>
      </c>
      <c r="J156" s="235"/>
    </row>
    <row r="157" spans="2:10" ht="11.25" customHeight="1">
      <c r="B157" s="236"/>
      <c r="C157" s="607" t="s">
        <v>241</v>
      </c>
      <c r="D157" s="608">
        <v>4314.2870000000003</v>
      </c>
      <c r="E157" s="608">
        <v>9571.1919999999991</v>
      </c>
      <c r="F157" s="608">
        <v>6720</v>
      </c>
      <c r="G157" s="608">
        <v>2206.1999999999998</v>
      </c>
      <c r="H157" s="608">
        <v>4418.5</v>
      </c>
      <c r="I157" s="644">
        <f t="shared" si="4"/>
        <v>45.075754409691086</v>
      </c>
      <c r="J157" s="235"/>
    </row>
    <row r="158" spans="2:10" ht="11.25" customHeight="1">
      <c r="B158" s="236"/>
      <c r="C158" s="607" t="s">
        <v>242</v>
      </c>
      <c r="D158" s="608">
        <v>3977.0189999999998</v>
      </c>
      <c r="E158" s="608">
        <v>9571.1919999999991</v>
      </c>
      <c r="F158" s="608">
        <v>6231</v>
      </c>
      <c r="G158" s="608">
        <v>2095.9</v>
      </c>
      <c r="H158" s="608">
        <v>4126.2</v>
      </c>
      <c r="I158" s="644">
        <f t="shared" si="4"/>
        <v>41.551971792019224</v>
      </c>
      <c r="J158" s="235"/>
    </row>
    <row r="159" spans="2:10" ht="11.25" customHeight="1">
      <c r="B159" s="236"/>
      <c r="C159" s="607" t="s">
        <v>243</v>
      </c>
      <c r="D159" s="608">
        <v>3838.319</v>
      </c>
      <c r="E159" s="608">
        <v>9571.1919999999991</v>
      </c>
      <c r="F159" s="608">
        <v>5887.4</v>
      </c>
      <c r="G159" s="608">
        <v>1985.2</v>
      </c>
      <c r="H159" s="608">
        <v>3947.3</v>
      </c>
      <c r="I159" s="644">
        <f t="shared" si="4"/>
        <v>40.102831496850136</v>
      </c>
      <c r="J159" s="235"/>
    </row>
    <row r="160" spans="2:10" ht="11.25" customHeight="1">
      <c r="B160" s="236"/>
      <c r="C160" s="607" t="s">
        <v>244</v>
      </c>
      <c r="D160" s="608">
        <v>3607.6880000000001</v>
      </c>
      <c r="E160" s="608">
        <v>9571.1919999999991</v>
      </c>
      <c r="F160" s="608">
        <v>5503.5</v>
      </c>
      <c r="G160" s="608">
        <v>1836.3</v>
      </c>
      <c r="H160" s="608">
        <v>3871.9</v>
      </c>
      <c r="I160" s="644">
        <f t="shared" si="4"/>
        <v>37.693194327310543</v>
      </c>
      <c r="J160" s="235"/>
    </row>
    <row r="161" spans="2:10" ht="11.25" customHeight="1">
      <c r="B161" s="236"/>
      <c r="C161" s="607" t="s">
        <v>245</v>
      </c>
      <c r="D161" s="608">
        <v>3438.288</v>
      </c>
      <c r="E161" s="608">
        <v>9571.1919999999991</v>
      </c>
      <c r="F161" s="608">
        <v>5772.1</v>
      </c>
      <c r="G161" s="608">
        <v>1821.5</v>
      </c>
      <c r="H161" s="608">
        <v>3939.6</v>
      </c>
      <c r="I161" s="644">
        <f t="shared" si="4"/>
        <v>35.923299835589972</v>
      </c>
      <c r="J161" s="235"/>
    </row>
    <row r="162" spans="2:10" ht="11.25" customHeight="1">
      <c r="B162" s="236"/>
      <c r="C162" s="607" t="s">
        <v>246</v>
      </c>
      <c r="D162" s="608">
        <v>3407.1770000000001</v>
      </c>
      <c r="E162" s="608">
        <v>9571.1919999999991</v>
      </c>
      <c r="F162" s="608">
        <v>6568.9</v>
      </c>
      <c r="G162" s="608">
        <v>2045.3</v>
      </c>
      <c r="H162" s="608">
        <v>4223</v>
      </c>
      <c r="I162" s="644">
        <f t="shared" si="4"/>
        <v>35.598251503052083</v>
      </c>
      <c r="J162" s="235"/>
    </row>
    <row r="163" spans="2:10" ht="11.25" customHeight="1">
      <c r="B163" s="236"/>
      <c r="C163" s="607" t="s">
        <v>247</v>
      </c>
      <c r="D163" s="608">
        <v>4113.2389999999996</v>
      </c>
      <c r="E163" s="608">
        <v>9571.1919999999991</v>
      </c>
      <c r="F163" s="608">
        <v>6779.8</v>
      </c>
      <c r="G163" s="608">
        <v>2222.9</v>
      </c>
      <c r="H163" s="608">
        <v>4636.8999999999996</v>
      </c>
      <c r="I163" s="644">
        <f t="shared" si="4"/>
        <v>42.975200998997828</v>
      </c>
      <c r="J163" s="235"/>
    </row>
    <row r="164" spans="2:10" ht="11.25" customHeight="1">
      <c r="B164" s="236"/>
      <c r="C164" s="607" t="s">
        <v>248</v>
      </c>
      <c r="D164" s="608">
        <v>4584.1580000000004</v>
      </c>
      <c r="E164" s="608">
        <v>9571.1919999999991</v>
      </c>
      <c r="F164" s="608">
        <v>7335.1</v>
      </c>
      <c r="G164" s="608">
        <v>2264.4</v>
      </c>
      <c r="H164" s="608">
        <v>4783.3999999999996</v>
      </c>
      <c r="I164" s="644">
        <f t="shared" si="4"/>
        <v>47.895371861728414</v>
      </c>
      <c r="J164" s="235"/>
    </row>
    <row r="165" spans="2:10" ht="11.25" customHeight="1">
      <c r="B165" s="236"/>
      <c r="C165" s="607" t="s">
        <v>249</v>
      </c>
      <c r="D165" s="608">
        <v>6262.1850000000004</v>
      </c>
      <c r="E165" s="608">
        <v>9571.1919999999991</v>
      </c>
      <c r="F165" s="608">
        <v>7457.1</v>
      </c>
      <c r="G165" s="608">
        <v>2351.5</v>
      </c>
      <c r="H165" s="608">
        <v>4884.1000000000004</v>
      </c>
      <c r="I165" s="644">
        <f t="shared" si="4"/>
        <v>65.427430564552466</v>
      </c>
      <c r="J165" s="235"/>
    </row>
    <row r="166" spans="2:10" ht="11.25" customHeight="1">
      <c r="B166" s="236"/>
      <c r="C166" s="607" t="s">
        <v>250</v>
      </c>
      <c r="D166" s="608">
        <v>7305.1480000000001</v>
      </c>
      <c r="E166" s="608">
        <v>9571.1919999999991</v>
      </c>
      <c r="F166" s="608">
        <v>7653</v>
      </c>
      <c r="G166" s="608">
        <v>2596</v>
      </c>
      <c r="H166" s="608">
        <v>4950.8999999999996</v>
      </c>
      <c r="I166" s="644">
        <f t="shared" si="4"/>
        <v>76.324328255038679</v>
      </c>
      <c r="J166" s="235"/>
    </row>
    <row r="167" spans="2:10" ht="11.25" customHeight="1">
      <c r="B167" s="236"/>
      <c r="C167" s="607" t="s">
        <v>251</v>
      </c>
      <c r="D167" s="608">
        <v>7511.86</v>
      </c>
      <c r="E167" s="608">
        <v>9571.1919999999991</v>
      </c>
      <c r="F167" s="608">
        <v>7646</v>
      </c>
      <c r="G167" s="608">
        <v>2683.9</v>
      </c>
      <c r="H167" s="608">
        <v>4987.7</v>
      </c>
      <c r="I167" s="644">
        <f t="shared" si="4"/>
        <v>78.484059247792757</v>
      </c>
      <c r="J167" s="235"/>
    </row>
    <row r="168" spans="2:10" ht="11.25" customHeight="1">
      <c r="B168" s="236"/>
      <c r="C168" s="607" t="s">
        <v>252</v>
      </c>
      <c r="D168" s="608">
        <v>7432.2070000000003</v>
      </c>
      <c r="E168" s="608">
        <v>9571.1919999999991</v>
      </c>
      <c r="F168" s="608">
        <v>7332.7</v>
      </c>
      <c r="G168" s="608">
        <v>2540.6999999999998</v>
      </c>
      <c r="H168" s="608">
        <v>4802.1000000000004</v>
      </c>
      <c r="I168" s="644">
        <f t="shared" si="4"/>
        <v>77.651843156003991</v>
      </c>
      <c r="J168" s="235"/>
    </row>
    <row r="169" spans="2:10" ht="11.25" customHeight="1">
      <c r="B169" s="236"/>
      <c r="C169" s="607" t="s">
        <v>253</v>
      </c>
      <c r="D169" s="608">
        <v>7000.4880000000003</v>
      </c>
      <c r="E169" s="608">
        <v>9571.1919999999991</v>
      </c>
      <c r="F169" s="608">
        <v>6703.2</v>
      </c>
      <c r="G169" s="608">
        <v>2205.6999999999998</v>
      </c>
      <c r="H169" s="608">
        <v>4481.6000000000004</v>
      </c>
      <c r="I169" s="644">
        <f t="shared" si="4"/>
        <v>73.141234654993866</v>
      </c>
      <c r="J169" s="235"/>
    </row>
    <row r="170" spans="2:10" ht="11.25" customHeight="1">
      <c r="B170" s="236"/>
      <c r="C170" s="607" t="s">
        <v>254</v>
      </c>
      <c r="D170" s="608">
        <v>6511.4279999999999</v>
      </c>
      <c r="E170" s="608">
        <v>9571.1919999999991</v>
      </c>
      <c r="F170" s="608">
        <v>6224.7</v>
      </c>
      <c r="G170" s="608">
        <v>2094</v>
      </c>
      <c r="H170" s="608">
        <v>4178.8999999999996</v>
      </c>
      <c r="I170" s="644">
        <f t="shared" ref="I170:I198" si="5">(D170/E170)*100</f>
        <v>68.031526271753833</v>
      </c>
      <c r="J170" s="235"/>
    </row>
    <row r="171" spans="2:10" ht="11.25" customHeight="1">
      <c r="B171" s="236"/>
      <c r="C171" s="607" t="s">
        <v>255</v>
      </c>
      <c r="D171" s="608">
        <v>6231.3810000000003</v>
      </c>
      <c r="E171" s="608">
        <v>9571.1919999999991</v>
      </c>
      <c r="F171" s="608">
        <v>5902</v>
      </c>
      <c r="G171" s="608">
        <v>1990.9</v>
      </c>
      <c r="H171" s="608">
        <v>3993.1</v>
      </c>
      <c r="I171" s="644">
        <f t="shared" si="5"/>
        <v>65.1055897739801</v>
      </c>
      <c r="J171" s="235"/>
    </row>
    <row r="172" spans="2:10" ht="11.25" customHeight="1">
      <c r="B172" s="236"/>
      <c r="C172" s="607" t="s">
        <v>256</v>
      </c>
      <c r="D172" s="608">
        <v>6246.8130000000001</v>
      </c>
      <c r="E172" s="608">
        <v>9571.1919999999991</v>
      </c>
      <c r="F172" s="608">
        <v>5525.6</v>
      </c>
      <c r="G172" s="608">
        <v>1847.8</v>
      </c>
      <c r="H172" s="608">
        <v>3898.1</v>
      </c>
      <c r="I172" s="644">
        <f t="shared" si="5"/>
        <v>65.26682360984924</v>
      </c>
      <c r="J172" s="235"/>
    </row>
    <row r="173" spans="2:10" ht="11.25" customHeight="1">
      <c r="B173" s="236"/>
      <c r="C173" s="607" t="s">
        <v>257</v>
      </c>
      <c r="D173" s="608">
        <v>5959.98</v>
      </c>
      <c r="E173" s="608">
        <v>9571.1919999999991</v>
      </c>
      <c r="F173" s="608">
        <v>5803.8</v>
      </c>
      <c r="G173" s="608">
        <v>1837.3</v>
      </c>
      <c r="H173" s="608">
        <v>3949.6</v>
      </c>
      <c r="I173" s="644">
        <f t="shared" si="5"/>
        <v>62.269986852212341</v>
      </c>
      <c r="J173" s="235"/>
    </row>
    <row r="174" spans="2:10" ht="11.25" customHeight="1">
      <c r="B174" s="236"/>
      <c r="C174" s="607" t="s">
        <v>258</v>
      </c>
      <c r="D174" s="608">
        <v>6009.107</v>
      </c>
      <c r="E174" s="608">
        <v>9571.1919999999991</v>
      </c>
      <c r="F174" s="608">
        <v>6642.8</v>
      </c>
      <c r="G174" s="608">
        <v>2080.6999999999998</v>
      </c>
      <c r="H174" s="608">
        <v>4219.6000000000004</v>
      </c>
      <c r="I174" s="644">
        <f t="shared" si="5"/>
        <v>62.783266702830751</v>
      </c>
      <c r="J174" s="235"/>
    </row>
    <row r="175" spans="2:10" ht="11.25" customHeight="1">
      <c r="B175" s="236"/>
      <c r="C175" s="607" t="s">
        <v>259</v>
      </c>
      <c r="D175" s="608">
        <v>6780.6819999999998</v>
      </c>
      <c r="E175" s="608">
        <v>9571.1919999999991</v>
      </c>
      <c r="F175" s="608">
        <v>6779.8</v>
      </c>
      <c r="G175" s="608">
        <v>2222.9</v>
      </c>
      <c r="H175" s="608">
        <v>4636.8999999999996</v>
      </c>
      <c r="I175" s="644">
        <f t="shared" si="5"/>
        <v>70.844697295801822</v>
      </c>
      <c r="J175" s="235"/>
    </row>
    <row r="176" spans="2:10" ht="11.25" customHeight="1">
      <c r="B176" s="236"/>
      <c r="C176" s="607" t="s">
        <v>260</v>
      </c>
      <c r="D176" s="608">
        <v>7456.1809999999996</v>
      </c>
      <c r="E176" s="608">
        <v>9571.1919999999991</v>
      </c>
      <c r="F176" s="608">
        <v>7288.3</v>
      </c>
      <c r="G176" s="608">
        <v>2311.1999999999998</v>
      </c>
      <c r="H176" s="608">
        <v>4859.3999999999996</v>
      </c>
      <c r="I176" s="644">
        <f t="shared" si="5"/>
        <v>77.902323973858216</v>
      </c>
      <c r="J176" s="235"/>
    </row>
    <row r="177" spans="2:10" ht="11.25" customHeight="1">
      <c r="B177" s="236"/>
      <c r="C177" s="607" t="s">
        <v>261</v>
      </c>
      <c r="D177" s="608">
        <v>7463.0959999999995</v>
      </c>
      <c r="E177" s="608">
        <v>9571.1919999999991</v>
      </c>
      <c r="F177" s="608">
        <v>7397.9</v>
      </c>
      <c r="G177" s="608">
        <v>2389</v>
      </c>
      <c r="H177" s="608">
        <v>5052.1000000000004</v>
      </c>
      <c r="I177" s="644">
        <f t="shared" si="5"/>
        <v>77.974572028228039</v>
      </c>
      <c r="J177" s="235"/>
    </row>
    <row r="178" spans="2:10" ht="11.25" customHeight="1">
      <c r="B178" s="236"/>
      <c r="C178" s="607" t="s">
        <v>262</v>
      </c>
      <c r="D178" s="608">
        <v>7493.2910000000002</v>
      </c>
      <c r="E178" s="608">
        <v>9571.1919999999991</v>
      </c>
      <c r="F178" s="608">
        <v>7590.3</v>
      </c>
      <c r="G178" s="608">
        <v>2608.5</v>
      </c>
      <c r="H178" s="608">
        <v>5166.8</v>
      </c>
      <c r="I178" s="644">
        <f t="shared" si="5"/>
        <v>78.290049974966564</v>
      </c>
      <c r="J178" s="235"/>
    </row>
    <row r="179" spans="2:10" ht="11.25" customHeight="1">
      <c r="B179" s="236"/>
      <c r="C179" s="607" t="s">
        <v>263</v>
      </c>
      <c r="D179" s="608">
        <v>7318.65</v>
      </c>
      <c r="E179" s="608">
        <v>9571.1919999999991</v>
      </c>
      <c r="F179" s="608">
        <v>7595.9</v>
      </c>
      <c r="G179" s="608">
        <v>2678.1</v>
      </c>
      <c r="H179" s="608">
        <v>5206.7</v>
      </c>
      <c r="I179" s="644">
        <f t="shared" si="5"/>
        <v>76.46539741340473</v>
      </c>
      <c r="J179" s="235"/>
    </row>
    <row r="180" spans="2:10" ht="11.25" customHeight="1">
      <c r="B180" s="236"/>
      <c r="C180" s="607" t="s">
        <v>264</v>
      </c>
      <c r="D180" s="608">
        <v>7042.6639999999998</v>
      </c>
      <c r="E180" s="608">
        <v>9571.1919999999991</v>
      </c>
      <c r="F180" s="608">
        <v>7303</v>
      </c>
      <c r="G180" s="608">
        <v>2530.1999999999998</v>
      </c>
      <c r="H180" s="608">
        <v>5015.8</v>
      </c>
      <c r="I180" s="644">
        <f t="shared" si="5"/>
        <v>73.581890322542904</v>
      </c>
      <c r="J180" s="235"/>
    </row>
    <row r="181" spans="2:10" ht="11.25" customHeight="1">
      <c r="B181" s="236"/>
      <c r="C181" s="607" t="s">
        <v>265</v>
      </c>
      <c r="D181" s="608">
        <v>6747.6120000000001</v>
      </c>
      <c r="E181" s="608">
        <v>9571.1919999999991</v>
      </c>
      <c r="F181" s="608">
        <v>6684.5</v>
      </c>
      <c r="G181" s="608">
        <v>2205.1999999999998</v>
      </c>
      <c r="H181" s="608">
        <v>4685.6000000000004</v>
      </c>
      <c r="I181" s="644">
        <f t="shared" si="5"/>
        <v>70.499181293197339</v>
      </c>
      <c r="J181" s="235"/>
    </row>
    <row r="182" spans="2:10" ht="11.25" customHeight="1">
      <c r="B182" s="236"/>
      <c r="C182" s="607" t="s">
        <v>266</v>
      </c>
      <c r="D182" s="608">
        <v>6397.2629999999999</v>
      </c>
      <c r="E182" s="608">
        <v>9571.1919999999991</v>
      </c>
      <c r="F182" s="608">
        <v>6216.5</v>
      </c>
      <c r="G182" s="608">
        <v>2092.1</v>
      </c>
      <c r="H182" s="608">
        <v>4370.3999999999996</v>
      </c>
      <c r="I182" s="644">
        <f t="shared" si="5"/>
        <v>66.83872813334014</v>
      </c>
      <c r="J182" s="235"/>
    </row>
    <row r="183" spans="2:10" ht="11.25" customHeight="1">
      <c r="B183" s="236"/>
      <c r="C183" s="607" t="s">
        <v>267</v>
      </c>
      <c r="D183" s="608">
        <v>6084.6809999999996</v>
      </c>
      <c r="E183" s="608">
        <v>9571.1919999999991</v>
      </c>
      <c r="F183" s="608">
        <v>5914.8</v>
      </c>
      <c r="G183" s="608">
        <v>1996.7</v>
      </c>
      <c r="H183" s="608">
        <v>4171.1000000000004</v>
      </c>
      <c r="I183" s="644">
        <f t="shared" si="5"/>
        <v>63.572865323357838</v>
      </c>
      <c r="J183" s="235"/>
    </row>
    <row r="184" spans="2:10" ht="11.25" customHeight="1">
      <c r="B184" s="236"/>
      <c r="C184" s="607" t="s">
        <v>268</v>
      </c>
      <c r="D184" s="608">
        <v>6116.299</v>
      </c>
      <c r="E184" s="608">
        <v>9571.1919999999991</v>
      </c>
      <c r="F184" s="608">
        <v>5546</v>
      </c>
      <c r="G184" s="608">
        <v>1859.2</v>
      </c>
      <c r="H184" s="608">
        <v>4064.8</v>
      </c>
      <c r="I184" s="644">
        <f t="shared" si="5"/>
        <v>63.903210801747576</v>
      </c>
      <c r="J184" s="235"/>
    </row>
    <row r="185" spans="2:10" ht="11.25" customHeight="1">
      <c r="B185" s="236"/>
      <c r="C185" s="607" t="s">
        <v>269</v>
      </c>
      <c r="D185" s="608">
        <v>6273.8490000000002</v>
      </c>
      <c r="E185" s="608">
        <v>9571.1919999999991</v>
      </c>
      <c r="F185" s="608">
        <v>5833.6</v>
      </c>
      <c r="G185" s="608">
        <v>1853</v>
      </c>
      <c r="H185" s="608">
        <v>4096.8</v>
      </c>
      <c r="I185" s="644">
        <f t="shared" si="5"/>
        <v>65.549296263203175</v>
      </c>
      <c r="J185" s="235"/>
    </row>
    <row r="186" spans="2:10" ht="11.25" customHeight="1">
      <c r="B186" s="236"/>
      <c r="C186" s="691" t="s">
        <v>270</v>
      </c>
      <c r="D186" s="608">
        <v>6275.6629999999996</v>
      </c>
      <c r="E186" s="608">
        <v>9571.1919999999991</v>
      </c>
      <c r="F186" s="608">
        <v>6716.8</v>
      </c>
      <c r="G186" s="608">
        <v>2116</v>
      </c>
      <c r="H186" s="608">
        <v>4361.2</v>
      </c>
      <c r="I186" s="644">
        <f t="shared" si="5"/>
        <v>65.568248970452174</v>
      </c>
      <c r="J186" s="235"/>
    </row>
    <row r="187" spans="2:10" ht="11.25" customHeight="1">
      <c r="B187" s="236"/>
      <c r="C187" s="691" t="s">
        <v>272</v>
      </c>
      <c r="D187" s="608">
        <v>6293.3819999999996</v>
      </c>
      <c r="E187" s="608">
        <v>9571.1919999999991</v>
      </c>
      <c r="F187" s="608">
        <v>6842.7</v>
      </c>
      <c r="G187" s="608">
        <v>2300</v>
      </c>
      <c r="H187" s="608">
        <v>4844.1000000000004</v>
      </c>
      <c r="I187" s="644">
        <f t="shared" si="5"/>
        <v>65.753377426761475</v>
      </c>
      <c r="J187" s="235"/>
    </row>
    <row r="188" spans="2:10" ht="11.25" customHeight="1">
      <c r="B188" s="236"/>
      <c r="C188" s="691" t="s">
        <v>273</v>
      </c>
      <c r="D188" s="608">
        <v>6679.3140000000003</v>
      </c>
      <c r="E188" s="608">
        <v>9571.1919999999991</v>
      </c>
      <c r="F188" s="608">
        <v>7276.2</v>
      </c>
      <c r="G188" s="608">
        <v>2364</v>
      </c>
      <c r="H188" s="608">
        <v>5058.6000000000004</v>
      </c>
      <c r="I188" s="644">
        <f t="shared" si="5"/>
        <v>69.785602462054896</v>
      </c>
      <c r="J188" s="235"/>
    </row>
    <row r="189" spans="2:10" ht="11.25" customHeight="1">
      <c r="B189" s="236"/>
      <c r="C189" s="691" t="s">
        <v>274</v>
      </c>
      <c r="D189" s="608">
        <v>6757.6679999999997</v>
      </c>
      <c r="E189" s="608">
        <v>9571.1919999999991</v>
      </c>
      <c r="F189" s="608">
        <v>7364.2</v>
      </c>
      <c r="G189" s="608">
        <v>2432.1999999999998</v>
      </c>
      <c r="H189" s="608">
        <v>5246</v>
      </c>
      <c r="I189" s="644">
        <f t="shared" si="5"/>
        <v>70.604246576601952</v>
      </c>
      <c r="J189" s="235"/>
    </row>
    <row r="190" spans="2:10" ht="11.25" customHeight="1">
      <c r="B190" s="236"/>
      <c r="C190" s="691" t="s">
        <v>275</v>
      </c>
      <c r="D190" s="608">
        <v>6900.5630000000001</v>
      </c>
      <c r="E190" s="608">
        <v>9571.1919999999991</v>
      </c>
      <c r="F190" s="608">
        <v>7546.2</v>
      </c>
      <c r="G190" s="608">
        <v>2628.3</v>
      </c>
      <c r="H190" s="608">
        <v>5375.2</v>
      </c>
      <c r="I190" s="644">
        <f t="shared" si="5"/>
        <v>72.097216313286793</v>
      </c>
      <c r="J190" s="235"/>
    </row>
    <row r="191" spans="2:10" ht="11.25" customHeight="1">
      <c r="B191" s="236"/>
      <c r="C191" s="691" t="s">
        <v>276</v>
      </c>
      <c r="D191" s="608">
        <v>6662.7529999999997</v>
      </c>
      <c r="E191" s="608">
        <v>9571.1919999999991</v>
      </c>
      <c r="F191" s="608">
        <v>7561.8</v>
      </c>
      <c r="G191" s="608">
        <v>2679.9</v>
      </c>
      <c r="H191" s="608">
        <v>5401.1</v>
      </c>
      <c r="I191" s="644">
        <f t="shared" si="5"/>
        <v>69.612572812247421</v>
      </c>
      <c r="J191" s="235"/>
    </row>
    <row r="192" spans="2:10" ht="11.25" customHeight="1">
      <c r="B192" s="236"/>
      <c r="C192" s="691" t="s">
        <v>277</v>
      </c>
      <c r="D192" s="608">
        <v>6227.4970000000003</v>
      </c>
      <c r="E192" s="608">
        <v>9571.1919999999991</v>
      </c>
      <c r="F192" s="608">
        <v>7288.6</v>
      </c>
      <c r="G192" s="608">
        <v>2526.8000000000002</v>
      </c>
      <c r="H192" s="608">
        <v>5206</v>
      </c>
      <c r="I192" s="644">
        <f t="shared" si="5"/>
        <v>65.065009666507592</v>
      </c>
      <c r="J192" s="235"/>
    </row>
    <row r="193" spans="2:10" ht="11.25" customHeight="1">
      <c r="B193" s="236"/>
      <c r="C193" s="691" t="s">
        <v>278</v>
      </c>
      <c r="D193" s="608">
        <v>5691.3850000000002</v>
      </c>
      <c r="E193" s="608">
        <v>9571.1919999999991</v>
      </c>
      <c r="F193" s="608">
        <v>6679.7</v>
      </c>
      <c r="G193" s="608">
        <v>2210.9</v>
      </c>
      <c r="H193" s="608">
        <v>4877.3</v>
      </c>
      <c r="I193" s="644">
        <f t="shared" si="5"/>
        <v>59.463701072969812</v>
      </c>
      <c r="J193" s="235"/>
    </row>
    <row r="194" spans="2:10" ht="11.25" customHeight="1">
      <c r="B194" s="236"/>
      <c r="C194" s="691" t="s">
        <v>279</v>
      </c>
      <c r="D194" s="608">
        <v>5315.5410000000002</v>
      </c>
      <c r="E194" s="608">
        <v>9571.1919999999991</v>
      </c>
      <c r="F194" s="608">
        <v>6221.1</v>
      </c>
      <c r="G194" s="608">
        <v>2096.1</v>
      </c>
      <c r="H194" s="608">
        <v>4554.1000000000004</v>
      </c>
      <c r="I194" s="644">
        <f t="shared" si="5"/>
        <v>55.536875657702836</v>
      </c>
      <c r="J194" s="235"/>
    </row>
    <row r="195" spans="2:10" ht="11.25" customHeight="1">
      <c r="B195" s="236"/>
      <c r="C195" s="691" t="s">
        <v>280</v>
      </c>
      <c r="D195" s="608">
        <v>5019.009</v>
      </c>
      <c r="E195" s="608">
        <v>9571.1919999999991</v>
      </c>
      <c r="F195" s="608">
        <v>5939.7</v>
      </c>
      <c r="G195" s="608">
        <v>2008</v>
      </c>
      <c r="H195" s="608">
        <v>4347.8</v>
      </c>
      <c r="I195" s="644">
        <f t="shared" si="5"/>
        <v>52.43870355959843</v>
      </c>
      <c r="J195" s="235"/>
    </row>
    <row r="196" spans="2:10" ht="11.25" customHeight="1">
      <c r="B196" s="236"/>
      <c r="C196" s="691" t="s">
        <v>281</v>
      </c>
      <c r="D196" s="608">
        <v>4909.1099999999997</v>
      </c>
      <c r="E196" s="608">
        <v>9571.1919999999991</v>
      </c>
      <c r="F196" s="608">
        <v>5577.5</v>
      </c>
      <c r="G196" s="608">
        <v>1876</v>
      </c>
      <c r="H196" s="608">
        <v>4250.6000000000004</v>
      </c>
      <c r="I196" s="644">
        <f t="shared" si="5"/>
        <v>51.290476672080132</v>
      </c>
      <c r="J196" s="235"/>
    </row>
    <row r="197" spans="2:10" ht="11.25" customHeight="1">
      <c r="B197" s="236"/>
      <c r="C197" s="691" t="s">
        <v>282</v>
      </c>
      <c r="D197" s="608">
        <v>4809.018</v>
      </c>
      <c r="E197" s="608">
        <v>9571.1919999999991</v>
      </c>
      <c r="F197" s="608">
        <v>5875.6</v>
      </c>
      <c r="G197" s="608">
        <v>1874</v>
      </c>
      <c r="H197" s="608">
        <v>4273.3999999999996</v>
      </c>
      <c r="I197" s="644">
        <f t="shared" si="5"/>
        <v>50.244713511127983</v>
      </c>
      <c r="J197" s="235"/>
    </row>
    <row r="198" spans="2:10" ht="11.25" customHeight="1">
      <c r="B198" s="236"/>
      <c r="C198" s="692" t="s">
        <v>283</v>
      </c>
      <c r="D198" s="635">
        <v>4807.3990000000003</v>
      </c>
      <c r="E198" s="635">
        <v>9571.1919999999991</v>
      </c>
      <c r="F198" s="635">
        <v>6809.9</v>
      </c>
      <c r="G198" s="635">
        <v>2158.8000000000002</v>
      </c>
      <c r="H198" s="635">
        <v>4541.1000000000004</v>
      </c>
      <c r="I198" s="651">
        <f t="shared" si="5"/>
        <v>50.227798167668148</v>
      </c>
      <c r="J198" s="235"/>
    </row>
    <row r="199" spans="2:10" ht="11.25" customHeight="1">
      <c r="B199" s="27"/>
      <c r="C199" s="26"/>
      <c r="D199" s="26"/>
      <c r="E199" s="26"/>
      <c r="F199" s="26"/>
      <c r="G199" s="26"/>
      <c r="H199" s="26"/>
      <c r="I199" s="26"/>
      <c r="J199" s="234"/>
    </row>
    <row r="200" spans="2:10" ht="11.25" customHeight="1">
      <c r="B200" s="27"/>
      <c r="C200" s="91" t="s">
        <v>298</v>
      </c>
      <c r="D200" s="91"/>
      <c r="E200" s="26"/>
      <c r="F200" s="26"/>
      <c r="G200" s="26"/>
      <c r="H200" s="26"/>
      <c r="I200" s="26"/>
      <c r="J200" s="234"/>
    </row>
    <row r="201" spans="2:10" ht="11.25" customHeight="1">
      <c r="B201" s="27"/>
      <c r="C201" s="693">
        <v>2011</v>
      </c>
      <c r="D201" s="694">
        <v>32520.221139999991</v>
      </c>
      <c r="E201" s="26"/>
      <c r="F201" s="26"/>
      <c r="G201" s="26"/>
      <c r="H201" s="26"/>
      <c r="I201" s="26"/>
      <c r="J201" s="234"/>
    </row>
    <row r="202" spans="2:10" ht="11.25" customHeight="1">
      <c r="B202" s="27"/>
      <c r="C202" s="648">
        <v>2012</v>
      </c>
      <c r="D202" s="608">
        <v>23824.320073999999</v>
      </c>
      <c r="E202" s="26"/>
      <c r="F202" s="26"/>
      <c r="G202" s="26"/>
      <c r="H202" s="26"/>
      <c r="I202" s="26"/>
      <c r="J202" s="234"/>
    </row>
    <row r="203" spans="2:10" ht="11.25" customHeight="1">
      <c r="B203" s="27"/>
      <c r="C203" s="648">
        <v>2013</v>
      </c>
      <c r="D203" s="608">
        <v>40676.336748000016</v>
      </c>
      <c r="E203" s="26"/>
      <c r="F203" s="26"/>
      <c r="G203" s="26"/>
      <c r="H203" s="26"/>
      <c r="I203" s="26"/>
      <c r="J203" s="234"/>
    </row>
    <row r="204" spans="2:10" ht="11.25" customHeight="1">
      <c r="B204" s="27"/>
      <c r="C204" s="648">
        <v>2014</v>
      </c>
      <c r="D204" s="608">
        <v>42528.394533999985</v>
      </c>
      <c r="E204" s="26"/>
      <c r="F204" s="26"/>
      <c r="G204" s="26"/>
      <c r="H204" s="26"/>
      <c r="I204" s="26"/>
      <c r="J204" s="234"/>
    </row>
    <row r="205" spans="2:10" ht="11.25" customHeight="1">
      <c r="B205" s="27"/>
      <c r="C205" s="695">
        <v>2015</v>
      </c>
      <c r="D205" s="696">
        <v>30815.224073000023</v>
      </c>
      <c r="E205" s="26"/>
      <c r="F205" s="26"/>
      <c r="G205" s="26"/>
      <c r="H205" s="26"/>
      <c r="I205" s="26"/>
      <c r="J205" s="234"/>
    </row>
    <row r="206" spans="2:10" ht="11.25" customHeight="1">
      <c r="B206" s="27"/>
      <c r="C206" s="260"/>
      <c r="D206" s="261"/>
      <c r="E206" s="26"/>
      <c r="F206" s="26"/>
      <c r="G206" s="26"/>
      <c r="H206" s="26"/>
      <c r="I206" s="26"/>
      <c r="J206" s="234"/>
    </row>
    <row r="207" spans="2:10" ht="11.25" customHeight="1">
      <c r="B207" s="27"/>
      <c r="C207" s="232" t="s">
        <v>306</v>
      </c>
      <c r="D207" s="233"/>
      <c r="E207" s="233"/>
      <c r="F207" s="233"/>
      <c r="G207" s="218"/>
      <c r="H207" s="218"/>
      <c r="I207" s="234"/>
      <c r="J207" s="234"/>
    </row>
    <row r="208" spans="2:10" ht="11.25" customHeight="1">
      <c r="B208" s="27"/>
      <c r="C208" s="697"/>
      <c r="D208" s="698"/>
      <c r="E208" s="1136" t="s">
        <v>302</v>
      </c>
      <c r="F208" s="1136"/>
      <c r="G208" s="1136" t="s">
        <v>303</v>
      </c>
      <c r="H208" s="1136"/>
      <c r="I208" s="1136" t="s">
        <v>211</v>
      </c>
      <c r="J208" s="1136"/>
    </row>
    <row r="209" spans="2:10" ht="11.25" customHeight="1">
      <c r="B209" s="27"/>
      <c r="C209" s="590"/>
      <c r="D209" s="699"/>
      <c r="E209" s="700" t="s">
        <v>304</v>
      </c>
      <c r="F209" s="701" t="s">
        <v>217</v>
      </c>
      <c r="G209" s="700" t="s">
        <v>304</v>
      </c>
      <c r="H209" s="701" t="s">
        <v>217</v>
      </c>
      <c r="I209" s="700" t="s">
        <v>304</v>
      </c>
      <c r="J209" s="701" t="s">
        <v>217</v>
      </c>
    </row>
    <row r="210" spans="2:10" ht="11.25" customHeight="1">
      <c r="B210" s="27"/>
      <c r="C210" s="698" t="s">
        <v>185</v>
      </c>
      <c r="D210" s="702"/>
      <c r="E210" s="703">
        <v>0.37724681072616884</v>
      </c>
      <c r="F210" s="704">
        <v>960.77896799999985</v>
      </c>
      <c r="G210" s="703">
        <v>0.8050261909055324</v>
      </c>
      <c r="H210" s="704">
        <v>732.15200000000004</v>
      </c>
      <c r="I210" s="703">
        <v>0.48981104269486331</v>
      </c>
      <c r="J210" s="704">
        <v>1692.9309680000001</v>
      </c>
    </row>
    <row r="211" spans="2:10" ht="11.25" customHeight="1">
      <c r="B211" s="27"/>
      <c r="C211" s="698" t="s">
        <v>186</v>
      </c>
      <c r="D211" s="702"/>
      <c r="E211" s="703">
        <v>0.49057882212968473</v>
      </c>
      <c r="F211" s="704">
        <v>824.66300000000001</v>
      </c>
      <c r="G211" s="703">
        <v>0.7041985515605973</v>
      </c>
      <c r="H211" s="704">
        <v>2197.5219999999999</v>
      </c>
      <c r="I211" s="703">
        <v>0.62941207097634122</v>
      </c>
      <c r="J211" s="704">
        <v>3022.1849999999999</v>
      </c>
    </row>
    <row r="212" spans="2:10" ht="11.25" customHeight="1">
      <c r="B212" s="27"/>
      <c r="C212" s="698" t="s">
        <v>307</v>
      </c>
      <c r="D212" s="702"/>
      <c r="E212" s="703">
        <v>0.35183467681241837</v>
      </c>
      <c r="F212" s="704">
        <v>853.17200000000003</v>
      </c>
      <c r="G212" s="703">
        <v>0.2735229459222252</v>
      </c>
      <c r="H212" s="704">
        <v>1037.164</v>
      </c>
      <c r="I212" s="703">
        <v>0.30406921894641853</v>
      </c>
      <c r="J212" s="704">
        <v>1890.336</v>
      </c>
    </row>
    <row r="213" spans="2:10" ht="11.25" customHeight="1">
      <c r="B213" s="27"/>
      <c r="C213" s="698" t="s">
        <v>188</v>
      </c>
      <c r="D213" s="702"/>
      <c r="E213" s="703" t="s">
        <v>59</v>
      </c>
      <c r="F213" s="704" t="s">
        <v>59</v>
      </c>
      <c r="G213" s="703">
        <v>0.50941274798118652</v>
      </c>
      <c r="H213" s="704">
        <v>425.43299999999999</v>
      </c>
      <c r="I213" s="703">
        <v>0.50941274798118652</v>
      </c>
      <c r="J213" s="704">
        <v>425.43299999999999</v>
      </c>
    </row>
    <row r="214" spans="2:10" ht="11.25" customHeight="1">
      <c r="B214" s="27"/>
      <c r="C214" s="698" t="s">
        <v>308</v>
      </c>
      <c r="D214" s="702"/>
      <c r="E214" s="703">
        <v>0.52556295063782577</v>
      </c>
      <c r="F214" s="704">
        <v>94.759</v>
      </c>
      <c r="G214" s="703">
        <v>0.52761769541174708</v>
      </c>
      <c r="H214" s="704">
        <v>353.029</v>
      </c>
      <c r="I214" s="703">
        <v>0.52718153991052508</v>
      </c>
      <c r="J214" s="704">
        <v>447.78800000000001</v>
      </c>
    </row>
    <row r="215" spans="2:10" ht="11.25" customHeight="1">
      <c r="B215" s="27"/>
      <c r="C215" s="698" t="s">
        <v>309</v>
      </c>
      <c r="D215" s="702"/>
      <c r="E215" s="703">
        <v>0.51709761940690901</v>
      </c>
      <c r="F215" s="704">
        <v>1103.40255</v>
      </c>
      <c r="G215" s="703">
        <v>0.253465306122449</v>
      </c>
      <c r="H215" s="704">
        <v>62.098999999999997</v>
      </c>
      <c r="I215" s="703">
        <v>0.4899457424170961</v>
      </c>
      <c r="J215" s="704">
        <v>1165.50155</v>
      </c>
    </row>
    <row r="216" spans="2:10" ht="11.25" customHeight="1">
      <c r="B216" s="27"/>
      <c r="C216" s="590" t="s">
        <v>305</v>
      </c>
      <c r="D216" s="590"/>
      <c r="E216" s="705">
        <v>0.42788304804826738</v>
      </c>
      <c r="F216" s="706">
        <f>SUM(F210:F215)</f>
        <v>3836.7755179999995</v>
      </c>
      <c r="G216" s="705">
        <v>0.50227798167668136</v>
      </c>
      <c r="H216" s="706">
        <f>SUM(H210:H215)</f>
        <v>4807.3989999999994</v>
      </c>
      <c r="I216" s="705">
        <v>0.46629309586741791</v>
      </c>
      <c r="J216" s="706">
        <f>SUM(J210:J215)</f>
        <v>8644.1745179999998</v>
      </c>
    </row>
    <row r="217" spans="2:10" ht="11.25" customHeight="1">
      <c r="B217" s="27"/>
      <c r="C217" s="7"/>
      <c r="D217" s="25"/>
      <c r="E217" s="26"/>
      <c r="F217" s="26"/>
      <c r="G217" s="26"/>
      <c r="H217" s="26"/>
      <c r="I217" s="26"/>
      <c r="J217" s="234"/>
    </row>
    <row r="218" spans="2:10" ht="11.25" customHeight="1">
      <c r="B218" s="27"/>
      <c r="C218" s="232" t="s">
        <v>513</v>
      </c>
      <c r="D218" s="233"/>
      <c r="E218" s="233"/>
      <c r="F218" s="233"/>
      <c r="G218" s="13"/>
      <c r="H218" s="13"/>
      <c r="I218" s="234"/>
      <c r="J218" s="234"/>
    </row>
    <row r="219" spans="2:10" ht="11.25" customHeight="1">
      <c r="B219" s="27"/>
      <c r="C219" s="707"/>
      <c r="D219" s="708" t="s">
        <v>514</v>
      </c>
      <c r="E219" s="708" t="s">
        <v>168</v>
      </c>
      <c r="F219" s="708" t="s">
        <v>49</v>
      </c>
      <c r="G219" s="507"/>
      <c r="H219" s="508"/>
      <c r="I219"/>
      <c r="J219" s="26"/>
    </row>
    <row r="220" spans="2:10" ht="11.25" customHeight="1">
      <c r="B220" s="509"/>
      <c r="C220" s="709">
        <v>42005</v>
      </c>
      <c r="D220" s="710">
        <v>34.611600000000003</v>
      </c>
      <c r="E220" s="710">
        <v>23.334157500000032</v>
      </c>
      <c r="F220" s="710">
        <v>575.42048799999998</v>
      </c>
      <c r="G220" s="94"/>
      <c r="H220" s="94"/>
      <c r="I220" s="28"/>
      <c r="J220" s="26"/>
    </row>
    <row r="221" spans="2:10" ht="11.25" customHeight="1">
      <c r="B221" s="509"/>
      <c r="C221" s="709">
        <v>42006</v>
      </c>
      <c r="D221" s="710">
        <v>34.611600000000017</v>
      </c>
      <c r="E221" s="710">
        <v>24.33017000000001</v>
      </c>
      <c r="F221" s="710">
        <v>672.59148400000004</v>
      </c>
      <c r="G221" s="94"/>
      <c r="H221" s="94"/>
      <c r="I221" s="28"/>
      <c r="J221" s="26"/>
    </row>
    <row r="222" spans="2:10" ht="11.25" customHeight="1">
      <c r="B222" s="509"/>
      <c r="C222" s="709">
        <v>42007</v>
      </c>
      <c r="D222" s="710">
        <v>34.611600000000003</v>
      </c>
      <c r="E222" s="710">
        <v>25.264800000000022</v>
      </c>
      <c r="F222" s="710">
        <v>658.44784400000003</v>
      </c>
      <c r="G222" s="94"/>
      <c r="H222" s="94"/>
      <c r="I222" s="28"/>
      <c r="J222" s="26"/>
    </row>
    <row r="223" spans="2:10" ht="11.25" customHeight="1">
      <c r="B223" s="509"/>
      <c r="C223" s="709">
        <v>42008</v>
      </c>
      <c r="D223" s="710">
        <v>34.611600000000017</v>
      </c>
      <c r="E223" s="710">
        <v>31.307742000000019</v>
      </c>
      <c r="F223" s="710">
        <v>625.94465000000002</v>
      </c>
      <c r="G223" s="94"/>
      <c r="H223" s="94"/>
      <c r="I223" s="28"/>
      <c r="J223" s="26"/>
    </row>
    <row r="224" spans="2:10" ht="11.25" customHeight="1">
      <c r="B224" s="509"/>
      <c r="C224" s="709">
        <v>42009</v>
      </c>
      <c r="D224" s="710">
        <v>34.611600000000017</v>
      </c>
      <c r="E224" s="710">
        <v>32.56989766666667</v>
      </c>
      <c r="F224" s="710">
        <v>681.00762699999996</v>
      </c>
      <c r="G224" s="94"/>
      <c r="H224" s="94"/>
      <c r="I224" s="28"/>
      <c r="J224" s="26"/>
    </row>
    <row r="225" spans="2:10" ht="11.25" customHeight="1">
      <c r="B225" s="509"/>
      <c r="C225" s="709">
        <v>42010</v>
      </c>
      <c r="D225" s="710">
        <v>34.611600000000017</v>
      </c>
      <c r="E225" s="710">
        <v>35.466626999999995</v>
      </c>
      <c r="F225" s="710">
        <v>603.47675800000002</v>
      </c>
      <c r="G225" s="94"/>
      <c r="H225" s="94"/>
      <c r="I225" s="28"/>
      <c r="J225" s="26"/>
    </row>
    <row r="226" spans="2:10" ht="11.25" customHeight="1">
      <c r="B226" s="509"/>
      <c r="C226" s="709">
        <v>42011</v>
      </c>
      <c r="D226" s="710">
        <v>34.611600000000017</v>
      </c>
      <c r="E226" s="710">
        <v>32.494483000000017</v>
      </c>
      <c r="F226" s="710">
        <v>760.53940800000009</v>
      </c>
      <c r="G226" s="94"/>
      <c r="H226" s="94"/>
      <c r="I226" s="28"/>
      <c r="J226" s="26"/>
    </row>
    <row r="227" spans="2:10" ht="11.25" customHeight="1">
      <c r="B227" s="509"/>
      <c r="C227" s="709">
        <v>42012</v>
      </c>
      <c r="D227" s="710">
        <v>34.611600000000017</v>
      </c>
      <c r="E227" s="710">
        <v>33.003468500000018</v>
      </c>
      <c r="F227" s="710">
        <v>785.58997299999999</v>
      </c>
      <c r="G227" s="94"/>
      <c r="H227" s="94"/>
      <c r="I227" s="28"/>
      <c r="J227" s="26"/>
    </row>
    <row r="228" spans="2:10" ht="11.25" customHeight="1">
      <c r="B228" s="509"/>
      <c r="C228" s="709">
        <v>42013</v>
      </c>
      <c r="D228" s="710">
        <v>34.611600000000017</v>
      </c>
      <c r="E228" s="710">
        <v>28.873820500000019</v>
      </c>
      <c r="F228" s="710">
        <v>784.0660969999999</v>
      </c>
      <c r="G228" s="94"/>
      <c r="H228" s="94"/>
      <c r="I228" s="28"/>
      <c r="J228" s="26"/>
    </row>
    <row r="229" spans="2:10" ht="11.25" customHeight="1">
      <c r="B229" s="509"/>
      <c r="C229" s="709">
        <v>42014</v>
      </c>
      <c r="D229" s="710">
        <v>34.611600000000017</v>
      </c>
      <c r="E229" s="710">
        <v>37.456356666666629</v>
      </c>
      <c r="F229" s="710">
        <v>688.90453400000001</v>
      </c>
      <c r="G229" s="94"/>
      <c r="H229" s="94"/>
      <c r="I229" s="28"/>
      <c r="J229" s="26"/>
    </row>
    <row r="230" spans="2:10" ht="11.25" customHeight="1">
      <c r="B230" s="509"/>
      <c r="C230" s="709">
        <v>42015</v>
      </c>
      <c r="D230" s="710">
        <v>34.611600000000017</v>
      </c>
      <c r="E230" s="710">
        <v>37.376159166666653</v>
      </c>
      <c r="F230" s="710">
        <v>639.27499499999999</v>
      </c>
      <c r="G230" s="94"/>
      <c r="H230" s="94"/>
      <c r="I230" s="28"/>
      <c r="J230" s="26"/>
    </row>
    <row r="231" spans="2:10" ht="11.25" customHeight="1">
      <c r="B231" s="509"/>
      <c r="C231" s="709">
        <v>42016</v>
      </c>
      <c r="D231" s="710">
        <v>34.611600000000017</v>
      </c>
      <c r="E231" s="710">
        <v>31.349600000000009</v>
      </c>
      <c r="F231" s="710">
        <v>754.7790379999999</v>
      </c>
      <c r="G231" s="94"/>
      <c r="H231" s="94"/>
      <c r="I231" s="28"/>
      <c r="J231" s="26"/>
    </row>
    <row r="232" spans="2:10" ht="11.25" customHeight="1">
      <c r="B232" s="509"/>
      <c r="C232" s="709">
        <v>42017</v>
      </c>
      <c r="D232" s="710">
        <v>34.611600000000017</v>
      </c>
      <c r="E232" s="710">
        <v>35.516547499999994</v>
      </c>
      <c r="F232" s="710">
        <v>766.62766199999999</v>
      </c>
      <c r="G232" s="94"/>
      <c r="H232"/>
      <c r="I232" s="28"/>
      <c r="J232" s="26"/>
    </row>
    <row r="233" spans="2:10" ht="11.25" customHeight="1">
      <c r="B233" s="509"/>
      <c r="C233" s="709">
        <v>42018</v>
      </c>
      <c r="D233" s="710">
        <v>34.611600000000003</v>
      </c>
      <c r="E233" s="710">
        <v>36.54087000000002</v>
      </c>
      <c r="F233" s="710">
        <v>774.66584599999999</v>
      </c>
      <c r="G233" s="94"/>
      <c r="H233"/>
      <c r="I233" s="28"/>
      <c r="J233" s="26"/>
    </row>
    <row r="234" spans="2:10" ht="11.25" customHeight="1">
      <c r="B234" s="509" t="s">
        <v>389</v>
      </c>
      <c r="C234" s="709">
        <v>42019</v>
      </c>
      <c r="D234" s="710">
        <v>34.611600000000017</v>
      </c>
      <c r="E234" s="710">
        <v>34.398106833333316</v>
      </c>
      <c r="F234" s="710">
        <v>766.084566</v>
      </c>
      <c r="G234" s="94"/>
      <c r="H234"/>
      <c r="I234"/>
      <c r="J234" s="26"/>
    </row>
    <row r="235" spans="2:10" ht="11.25" customHeight="1">
      <c r="B235" s="509"/>
      <c r="C235" s="709">
        <v>42020</v>
      </c>
      <c r="D235" s="710">
        <v>34.611600000000017</v>
      </c>
      <c r="E235" s="710">
        <v>28.705919999999992</v>
      </c>
      <c r="F235" s="710">
        <v>766.42274299999997</v>
      </c>
      <c r="G235" s="94"/>
      <c r="H235"/>
      <c r="I235"/>
      <c r="J235" s="26"/>
    </row>
    <row r="236" spans="2:10" ht="11.25" customHeight="1">
      <c r="B236" s="509"/>
      <c r="C236" s="709">
        <v>42021</v>
      </c>
      <c r="D236" s="710">
        <v>34.611600000000017</v>
      </c>
      <c r="E236" s="710">
        <v>42.245159999999956</v>
      </c>
      <c r="F236" s="710">
        <v>697.23071400000003</v>
      </c>
      <c r="G236" s="94"/>
      <c r="H236"/>
      <c r="I236"/>
      <c r="J236" s="26"/>
    </row>
    <row r="237" spans="2:10" ht="11.25" customHeight="1">
      <c r="B237" s="509"/>
      <c r="C237" s="709">
        <v>42022</v>
      </c>
      <c r="D237" s="710">
        <v>34.611600000000017</v>
      </c>
      <c r="E237" s="710">
        <v>37.78156066666665</v>
      </c>
      <c r="F237" s="710">
        <v>668.89746300000002</v>
      </c>
      <c r="G237" s="94"/>
      <c r="H237"/>
      <c r="I237"/>
      <c r="J237" s="26"/>
    </row>
    <row r="238" spans="2:10" ht="11.25" customHeight="1">
      <c r="B238" s="509"/>
      <c r="C238" s="709">
        <v>42023</v>
      </c>
      <c r="D238" s="710">
        <v>34.611600000000017</v>
      </c>
      <c r="E238" s="710">
        <v>22.81109750000001</v>
      </c>
      <c r="F238" s="710">
        <v>790.60382800000002</v>
      </c>
      <c r="G238" s="94"/>
      <c r="H238"/>
      <c r="I238"/>
      <c r="J238" s="26"/>
    </row>
    <row r="239" spans="2:10" ht="11.25" customHeight="1">
      <c r="B239" s="509"/>
      <c r="C239" s="709">
        <v>42024</v>
      </c>
      <c r="D239" s="710">
        <v>34.611600000000017</v>
      </c>
      <c r="E239" s="710">
        <v>54.129022333333239</v>
      </c>
      <c r="F239" s="710">
        <v>820.89923499999998</v>
      </c>
      <c r="G239" s="94"/>
      <c r="H239"/>
      <c r="I239"/>
      <c r="J239" s="26"/>
    </row>
    <row r="240" spans="2:10" ht="11.25" customHeight="1">
      <c r="B240" s="509"/>
      <c r="C240" s="709">
        <v>42025</v>
      </c>
      <c r="D240" s="710">
        <v>34.611600000000017</v>
      </c>
      <c r="E240" s="710">
        <v>39.587628333333292</v>
      </c>
      <c r="F240" s="710">
        <v>815.96327800000006</v>
      </c>
      <c r="G240" s="94"/>
      <c r="H240"/>
      <c r="I240"/>
      <c r="J240" s="26"/>
    </row>
    <row r="241" spans="2:10" ht="11.25" customHeight="1">
      <c r="B241" s="509"/>
      <c r="C241" s="709">
        <v>42026</v>
      </c>
      <c r="D241" s="710">
        <v>34.611600000000017</v>
      </c>
      <c r="E241" s="710">
        <v>15.873386666666679</v>
      </c>
      <c r="F241" s="710">
        <v>810.88861299999996</v>
      </c>
      <c r="G241" s="94"/>
      <c r="H241"/>
      <c r="I241"/>
      <c r="J241" s="26"/>
    </row>
    <row r="242" spans="2:10" ht="11.25" customHeight="1">
      <c r="B242" s="509"/>
      <c r="C242" s="709">
        <v>42027</v>
      </c>
      <c r="D242" s="710">
        <v>34.611600000000017</v>
      </c>
      <c r="E242" s="710">
        <v>13.51302333333334</v>
      </c>
      <c r="F242" s="710">
        <v>795.68968900000004</v>
      </c>
      <c r="G242" s="94"/>
      <c r="H242"/>
      <c r="I242"/>
      <c r="J242" s="26"/>
    </row>
    <row r="243" spans="2:10" ht="11.25" customHeight="1">
      <c r="B243" s="509"/>
      <c r="C243" s="709">
        <v>42028</v>
      </c>
      <c r="D243" s="710">
        <v>34.611600000000017</v>
      </c>
      <c r="E243" s="710">
        <v>45.396584333333301</v>
      </c>
      <c r="F243" s="710">
        <v>713.309256</v>
      </c>
      <c r="G243" s="94"/>
      <c r="H243"/>
      <c r="I243"/>
      <c r="J243" s="26"/>
    </row>
    <row r="244" spans="2:10" ht="11.25" customHeight="1">
      <c r="B244" s="509"/>
      <c r="C244" s="709">
        <v>42029</v>
      </c>
      <c r="D244" s="710">
        <v>34.611600000000017</v>
      </c>
      <c r="E244" s="710">
        <v>53.738841666666602</v>
      </c>
      <c r="F244" s="710">
        <v>658.8858590000001</v>
      </c>
      <c r="G244" s="94"/>
      <c r="H244"/>
      <c r="I244"/>
      <c r="J244" s="26"/>
    </row>
    <row r="245" spans="2:10" ht="11.25" customHeight="1">
      <c r="B245" s="509"/>
      <c r="C245" s="709">
        <v>42030</v>
      </c>
      <c r="D245" s="710">
        <v>34.611600000000017</v>
      </c>
      <c r="E245" s="710">
        <v>25.992347666666667</v>
      </c>
      <c r="F245" s="710">
        <v>776.45693500000004</v>
      </c>
      <c r="G245" s="94"/>
      <c r="H245"/>
      <c r="I245"/>
      <c r="J245" s="26"/>
    </row>
    <row r="246" spans="2:10" ht="11.25" customHeight="1">
      <c r="B246" s="509"/>
      <c r="C246" s="709">
        <v>42031</v>
      </c>
      <c r="D246" s="710">
        <v>34.611600000000017</v>
      </c>
      <c r="E246" s="710">
        <v>20.603102333333339</v>
      </c>
      <c r="F246" s="710">
        <v>788.37655500000005</v>
      </c>
      <c r="G246" s="94"/>
      <c r="H246"/>
      <c r="I246"/>
      <c r="J246" s="26"/>
    </row>
    <row r="247" spans="2:10" ht="11.25" customHeight="1">
      <c r="B247" s="509"/>
      <c r="C247" s="709">
        <v>42032</v>
      </c>
      <c r="D247" s="710">
        <v>34.611600000000017</v>
      </c>
      <c r="E247" s="710">
        <v>30.836907833333349</v>
      </c>
      <c r="F247" s="710">
        <v>779.56345700000008</v>
      </c>
      <c r="G247" s="94"/>
      <c r="H247"/>
      <c r="I247"/>
      <c r="J247" s="26"/>
    </row>
    <row r="248" spans="2:10" ht="11.25" customHeight="1">
      <c r="B248" s="509"/>
      <c r="C248" s="709">
        <v>42033</v>
      </c>
      <c r="D248" s="710">
        <v>34.611600000000003</v>
      </c>
      <c r="E248" s="710">
        <v>12.13248000000001</v>
      </c>
      <c r="F248" s="710">
        <v>780.82142699999997</v>
      </c>
      <c r="G248" s="94"/>
      <c r="H248"/>
      <c r="I248"/>
      <c r="J248" s="26"/>
    </row>
    <row r="249" spans="2:10" ht="11.25" customHeight="1">
      <c r="B249" s="509"/>
      <c r="C249" s="709">
        <v>42034</v>
      </c>
      <c r="D249" s="710">
        <v>35.028590000000023</v>
      </c>
      <c r="E249" s="710">
        <v>17.964871500000001</v>
      </c>
      <c r="F249" s="710">
        <v>773.54403300000001</v>
      </c>
      <c r="G249" s="94"/>
      <c r="H249"/>
      <c r="I249"/>
      <c r="J249" s="26"/>
    </row>
    <row r="250" spans="2:10" ht="11.25" customHeight="1">
      <c r="B250" s="509"/>
      <c r="C250" s="709">
        <v>42035</v>
      </c>
      <c r="D250" s="710">
        <v>44.619360000000029</v>
      </c>
      <c r="E250" s="710">
        <v>34.941943333333342</v>
      </c>
      <c r="F250" s="710">
        <v>688.48421299999995</v>
      </c>
      <c r="G250" s="94"/>
      <c r="H250"/>
      <c r="I250"/>
      <c r="J250" s="26"/>
    </row>
    <row r="251" spans="2:10" ht="11.25" customHeight="1">
      <c r="B251" s="509"/>
      <c r="C251" s="709">
        <v>42036</v>
      </c>
      <c r="D251" s="710">
        <v>44.619360000000029</v>
      </c>
      <c r="E251" s="710">
        <v>29.92378999999999</v>
      </c>
      <c r="F251" s="710">
        <v>655.05174</v>
      </c>
      <c r="G251" s="94"/>
      <c r="H251"/>
      <c r="I251"/>
      <c r="J251" s="26"/>
    </row>
    <row r="252" spans="2:10" ht="11.25" customHeight="1">
      <c r="B252" s="509"/>
      <c r="C252" s="709">
        <v>42037</v>
      </c>
      <c r="D252" s="710">
        <v>44.619360000000029</v>
      </c>
      <c r="E252" s="710">
        <v>27.912867166666661</v>
      </c>
      <c r="F252" s="710">
        <v>786.28889500000002</v>
      </c>
      <c r="G252" s="94"/>
      <c r="H252"/>
      <c r="I252"/>
      <c r="J252" s="26"/>
    </row>
    <row r="253" spans="2:10" ht="11.25" customHeight="1">
      <c r="B253" s="509"/>
      <c r="C253" s="709">
        <v>42038</v>
      </c>
      <c r="D253" s="710">
        <v>44.619360000000029</v>
      </c>
      <c r="E253" s="710">
        <v>23.226315833333341</v>
      </c>
      <c r="F253" s="710">
        <v>807.578665</v>
      </c>
      <c r="G253" s="94"/>
      <c r="H253"/>
      <c r="I253"/>
      <c r="J253" s="26"/>
    </row>
    <row r="254" spans="2:10" ht="11.25" customHeight="1">
      <c r="B254" s="509"/>
      <c r="C254" s="709">
        <v>42039</v>
      </c>
      <c r="D254" s="710">
        <v>44.619360000000029</v>
      </c>
      <c r="E254" s="710">
        <v>42.034628833333322</v>
      </c>
      <c r="F254" s="710">
        <v>820.16817600000002</v>
      </c>
      <c r="G254" s="94"/>
      <c r="H254"/>
      <c r="I254"/>
      <c r="J254" s="26"/>
    </row>
    <row r="255" spans="2:10" ht="11.25" customHeight="1">
      <c r="B255" s="509"/>
      <c r="C255" s="709">
        <v>42040</v>
      </c>
      <c r="D255" s="710">
        <v>44.619360000000029</v>
      </c>
      <c r="E255" s="710">
        <v>20.59116683333334</v>
      </c>
      <c r="F255" s="710">
        <v>818.85340199999996</v>
      </c>
      <c r="G255" s="94"/>
      <c r="H255"/>
      <c r="I255"/>
      <c r="J255" s="26"/>
    </row>
    <row r="256" spans="2:10" ht="11.25" customHeight="1">
      <c r="B256" s="509"/>
      <c r="C256" s="709">
        <v>42041</v>
      </c>
      <c r="D256" s="710">
        <v>44.619360000000029</v>
      </c>
      <c r="E256" s="710">
        <v>34.798995666666663</v>
      </c>
      <c r="F256" s="710">
        <v>820.10793500000011</v>
      </c>
      <c r="G256" s="94"/>
      <c r="H256"/>
      <c r="I256"/>
      <c r="J256" s="26"/>
    </row>
    <row r="257" spans="2:10" ht="11.25" customHeight="1">
      <c r="B257" s="509"/>
      <c r="C257" s="709">
        <v>42042</v>
      </c>
      <c r="D257" s="710">
        <v>44.619360000000015</v>
      </c>
      <c r="E257" s="710">
        <v>35.406848666666676</v>
      </c>
      <c r="F257" s="710">
        <v>746.75496699999997</v>
      </c>
      <c r="G257" s="94"/>
      <c r="H257"/>
      <c r="I257"/>
      <c r="J257" s="26"/>
    </row>
    <row r="258" spans="2:10" ht="11.25" customHeight="1">
      <c r="B258" s="509"/>
      <c r="C258" s="709">
        <v>42043</v>
      </c>
      <c r="D258" s="710">
        <v>44.619360000000043</v>
      </c>
      <c r="E258" s="710">
        <v>35.017459166666669</v>
      </c>
      <c r="F258" s="710">
        <v>682.76574100000005</v>
      </c>
      <c r="G258" s="94"/>
      <c r="H258"/>
      <c r="I258"/>
      <c r="J258" s="26"/>
    </row>
    <row r="259" spans="2:10" ht="11.25" customHeight="1">
      <c r="B259" s="509"/>
      <c r="C259" s="709">
        <v>42044</v>
      </c>
      <c r="D259" s="710">
        <v>44.619360000000029</v>
      </c>
      <c r="E259" s="710">
        <v>19.502835999999999</v>
      </c>
      <c r="F259" s="710">
        <v>795.58507499999996</v>
      </c>
      <c r="G259" s="94"/>
      <c r="H259"/>
      <c r="I259"/>
      <c r="J259" s="26"/>
    </row>
    <row r="260" spans="2:10" ht="11.25" customHeight="1">
      <c r="B260" s="509"/>
      <c r="C260" s="709">
        <v>42045</v>
      </c>
      <c r="D260" s="710">
        <v>44.619360000000015</v>
      </c>
      <c r="E260" s="710">
        <v>17.080540166666669</v>
      </c>
      <c r="F260" s="710">
        <v>811.10305700000004</v>
      </c>
      <c r="G260" s="94"/>
      <c r="H260"/>
      <c r="I260"/>
      <c r="J260" s="26"/>
    </row>
    <row r="261" spans="2:10" ht="11.25" customHeight="1">
      <c r="B261" s="509"/>
      <c r="C261" s="709">
        <v>42046</v>
      </c>
      <c r="D261" s="710">
        <v>44.619360000000029</v>
      </c>
      <c r="E261" s="710">
        <v>16.73259083333334</v>
      </c>
      <c r="F261" s="710">
        <v>797.37588800000003</v>
      </c>
      <c r="G261" s="94"/>
      <c r="H261"/>
      <c r="I261"/>
      <c r="J261" s="26"/>
    </row>
    <row r="262" spans="2:10" ht="11.25" customHeight="1">
      <c r="B262" s="509"/>
      <c r="C262" s="709">
        <v>42047</v>
      </c>
      <c r="D262" s="710">
        <v>44.619360000000029</v>
      </c>
      <c r="E262" s="710">
        <v>16.834952000000001</v>
      </c>
      <c r="F262" s="710">
        <v>786.00784099999998</v>
      </c>
      <c r="G262" s="94"/>
      <c r="H262"/>
      <c r="I262"/>
      <c r="J262" s="26"/>
    </row>
    <row r="263" spans="2:10" ht="11.25" customHeight="1">
      <c r="B263" s="509"/>
      <c r="C263" s="709">
        <v>42048</v>
      </c>
      <c r="D263" s="710">
        <v>44.619360000000043</v>
      </c>
      <c r="E263" s="710">
        <v>16.366094999999998</v>
      </c>
      <c r="F263" s="710">
        <v>761.29633999999999</v>
      </c>
      <c r="G263" s="94"/>
      <c r="H263"/>
      <c r="I263"/>
      <c r="J263" s="26"/>
    </row>
    <row r="264" spans="2:10" ht="11.25" customHeight="1">
      <c r="B264" s="509"/>
      <c r="C264" s="709">
        <v>42049</v>
      </c>
      <c r="D264" s="710">
        <v>44.619360000000029</v>
      </c>
      <c r="E264" s="710">
        <v>14.68713</v>
      </c>
      <c r="F264" s="710">
        <v>684.15303099999994</v>
      </c>
      <c r="G264" s="94"/>
      <c r="H264"/>
      <c r="I264"/>
      <c r="J264" s="26"/>
    </row>
    <row r="265" spans="2:10" ht="11.25" customHeight="1">
      <c r="B265" s="509" t="s">
        <v>390</v>
      </c>
      <c r="C265" s="709">
        <v>42050</v>
      </c>
      <c r="D265" s="710">
        <v>44.619360000000029</v>
      </c>
      <c r="E265" s="710">
        <v>12.13248000000001</v>
      </c>
      <c r="F265" s="710">
        <v>631.01764200000002</v>
      </c>
      <c r="G265" s="94"/>
      <c r="H265"/>
      <c r="I265"/>
      <c r="J265" s="26"/>
    </row>
    <row r="266" spans="2:10" ht="11.25" customHeight="1">
      <c r="B266" s="509"/>
      <c r="C266" s="709">
        <v>42051</v>
      </c>
      <c r="D266" s="710">
        <v>44.619360000000043</v>
      </c>
      <c r="E266" s="710">
        <v>25.992154500000002</v>
      </c>
      <c r="F266" s="710">
        <v>740.78695499999992</v>
      </c>
      <c r="G266" s="94"/>
      <c r="H266"/>
      <c r="I266"/>
      <c r="J266" s="26"/>
    </row>
    <row r="267" spans="2:10" ht="11.25" customHeight="1">
      <c r="B267" s="509"/>
      <c r="C267" s="709">
        <v>42052</v>
      </c>
      <c r="D267" s="710">
        <v>44.619360000000029</v>
      </c>
      <c r="E267" s="710">
        <v>27.293599999999991</v>
      </c>
      <c r="F267" s="710">
        <v>770.94534499999997</v>
      </c>
      <c r="G267" s="94"/>
      <c r="H267"/>
      <c r="I267"/>
      <c r="J267" s="26"/>
    </row>
    <row r="268" spans="2:10" ht="11.25" customHeight="1">
      <c r="B268" s="509"/>
      <c r="C268" s="709">
        <v>42053</v>
      </c>
      <c r="D268" s="710">
        <v>44.619360000000043</v>
      </c>
      <c r="E268" s="710">
        <v>32.938892499999973</v>
      </c>
      <c r="F268" s="710">
        <v>758.55981900000006</v>
      </c>
      <c r="G268" s="94"/>
      <c r="H268"/>
      <c r="I268"/>
      <c r="J268" s="26"/>
    </row>
    <row r="269" spans="2:10" ht="11.25" customHeight="1">
      <c r="B269" s="509"/>
      <c r="C269" s="709">
        <v>42054</v>
      </c>
      <c r="D269" s="710">
        <v>44.619360000000029</v>
      </c>
      <c r="E269" s="710">
        <v>29.430038333333307</v>
      </c>
      <c r="F269" s="710">
        <v>739.42193000000009</v>
      </c>
      <c r="G269" s="94"/>
      <c r="H269"/>
      <c r="I269"/>
      <c r="J269" s="26"/>
    </row>
    <row r="270" spans="2:10" ht="11.25" customHeight="1">
      <c r="B270" s="509"/>
      <c r="C270" s="709">
        <v>42055</v>
      </c>
      <c r="D270" s="710">
        <v>44.619360000000015</v>
      </c>
      <c r="E270" s="710">
        <v>23.933288000000001</v>
      </c>
      <c r="F270" s="710">
        <v>745.01813200000004</v>
      </c>
      <c r="G270" s="94"/>
      <c r="H270"/>
      <c r="I270"/>
      <c r="J270" s="26"/>
    </row>
    <row r="271" spans="2:10" ht="11.25" customHeight="1">
      <c r="B271" s="509"/>
      <c r="C271" s="709">
        <v>42056</v>
      </c>
      <c r="D271" s="710">
        <v>44.619360000000015</v>
      </c>
      <c r="E271" s="710">
        <v>26.619975666666669</v>
      </c>
      <c r="F271" s="710">
        <v>685.61627899999996</v>
      </c>
      <c r="G271" s="94"/>
      <c r="H271"/>
      <c r="I271"/>
      <c r="J271" s="26"/>
    </row>
    <row r="272" spans="2:10" ht="11.25" customHeight="1">
      <c r="B272" s="509"/>
      <c r="C272" s="709">
        <v>42057</v>
      </c>
      <c r="D272" s="710">
        <v>44.619360000000029</v>
      </c>
      <c r="E272" s="710">
        <v>19.499486000000001</v>
      </c>
      <c r="F272" s="710">
        <v>637.30743700000005</v>
      </c>
      <c r="G272" s="94"/>
      <c r="H272"/>
      <c r="I272"/>
      <c r="J272" s="26"/>
    </row>
    <row r="273" spans="2:10" ht="11.25" customHeight="1">
      <c r="B273" s="509"/>
      <c r="C273" s="709">
        <v>42058</v>
      </c>
      <c r="D273" s="710">
        <v>44.619360000000029</v>
      </c>
      <c r="E273" s="710">
        <v>22.287720000000018</v>
      </c>
      <c r="F273" s="710">
        <v>751.20430299999998</v>
      </c>
      <c r="G273" s="94"/>
      <c r="H273"/>
      <c r="I273"/>
      <c r="J273" s="26"/>
    </row>
    <row r="274" spans="2:10" ht="11.25" customHeight="1">
      <c r="B274" s="509"/>
      <c r="C274" s="709">
        <v>42059</v>
      </c>
      <c r="D274" s="710">
        <v>44.619360000000029</v>
      </c>
      <c r="E274" s="710">
        <v>28.51296000000001</v>
      </c>
      <c r="F274" s="710">
        <v>773.62981300000001</v>
      </c>
      <c r="G274" s="94"/>
      <c r="H274"/>
      <c r="I274"/>
      <c r="J274" s="26"/>
    </row>
    <row r="275" spans="2:10" ht="11.25" customHeight="1">
      <c r="B275" s="509"/>
      <c r="C275" s="709">
        <v>42060</v>
      </c>
      <c r="D275" s="710">
        <v>44.619360000000029</v>
      </c>
      <c r="E275" s="710">
        <v>23.637180000000011</v>
      </c>
      <c r="F275" s="710">
        <v>768.00587300000007</v>
      </c>
      <c r="G275" s="94"/>
      <c r="H275"/>
      <c r="I275"/>
      <c r="J275" s="26"/>
    </row>
    <row r="276" spans="2:10" ht="11.25" customHeight="1">
      <c r="B276" s="509"/>
      <c r="C276" s="709">
        <v>42061</v>
      </c>
      <c r="D276" s="710">
        <v>44.619360000000043</v>
      </c>
      <c r="E276" s="710">
        <v>16.852923999999998</v>
      </c>
      <c r="F276" s="710">
        <v>752.72163799999998</v>
      </c>
      <c r="G276" s="94"/>
      <c r="H276"/>
      <c r="I276"/>
      <c r="J276" s="26"/>
    </row>
    <row r="277" spans="2:10" ht="11.25" customHeight="1">
      <c r="B277" s="509"/>
      <c r="C277" s="709">
        <v>42062</v>
      </c>
      <c r="D277" s="710">
        <v>44.619360000000029</v>
      </c>
      <c r="E277" s="710">
        <v>12.642528</v>
      </c>
      <c r="F277" s="710">
        <v>734.68666500000006</v>
      </c>
      <c r="G277" s="94"/>
      <c r="H277"/>
      <c r="I277"/>
      <c r="J277" s="26"/>
    </row>
    <row r="278" spans="2:10" ht="11.25" customHeight="1">
      <c r="B278" s="509"/>
      <c r="C278" s="709">
        <v>42063</v>
      </c>
      <c r="D278" s="710">
        <v>45.029090000000025</v>
      </c>
      <c r="E278" s="710">
        <v>12.13248000000001</v>
      </c>
      <c r="F278" s="710">
        <v>658.41049299999997</v>
      </c>
      <c r="G278" s="94"/>
      <c r="H278"/>
      <c r="I278"/>
      <c r="J278" s="26"/>
    </row>
    <row r="279" spans="2:10" ht="11.25" customHeight="1">
      <c r="B279" s="509"/>
      <c r="C279" s="709">
        <v>42064</v>
      </c>
      <c r="D279" s="710">
        <v>50.383913833333352</v>
      </c>
      <c r="E279" s="710">
        <v>12.13248000000001</v>
      </c>
      <c r="F279" s="710">
        <v>599.31366299999991</v>
      </c>
      <c r="G279" s="94"/>
      <c r="H279"/>
      <c r="I279"/>
      <c r="J279" s="26"/>
    </row>
    <row r="280" spans="2:10" ht="11.25" customHeight="1">
      <c r="B280" s="509"/>
      <c r="C280" s="709">
        <v>42065</v>
      </c>
      <c r="D280" s="710">
        <v>57.320070000000023</v>
      </c>
      <c r="E280" s="710">
        <v>21.925320500000009</v>
      </c>
      <c r="F280" s="710">
        <v>698.81675399999995</v>
      </c>
      <c r="G280" s="94"/>
      <c r="H280"/>
      <c r="I280"/>
      <c r="J280" s="26"/>
    </row>
    <row r="281" spans="2:10" ht="11.25" customHeight="1">
      <c r="B281" s="509"/>
      <c r="C281" s="709">
        <v>42066</v>
      </c>
      <c r="D281" s="710">
        <v>60.30518000000005</v>
      </c>
      <c r="E281" s="710">
        <v>22.432056666666679</v>
      </c>
      <c r="F281" s="710">
        <v>702.91477300000008</v>
      </c>
      <c r="G281" s="94"/>
      <c r="H281"/>
      <c r="I281"/>
      <c r="J281" s="26"/>
    </row>
    <row r="282" spans="2:10" ht="11.25" customHeight="1">
      <c r="B282" s="509"/>
      <c r="C282" s="709">
        <v>42067</v>
      </c>
      <c r="D282" s="710">
        <v>66.30312000000005</v>
      </c>
      <c r="E282" s="710">
        <v>36.530120000000011</v>
      </c>
      <c r="F282" s="710">
        <v>716.26255100000003</v>
      </c>
      <c r="G282" s="94"/>
      <c r="H282"/>
      <c r="I282"/>
      <c r="J282" s="26"/>
    </row>
    <row r="283" spans="2:10" ht="11.25" customHeight="1">
      <c r="B283" s="509"/>
      <c r="C283" s="709">
        <v>42068</v>
      </c>
      <c r="D283" s="710">
        <v>66.30312000000005</v>
      </c>
      <c r="E283" s="710">
        <v>46.692479999999982</v>
      </c>
      <c r="F283" s="710">
        <v>724.23169499999995</v>
      </c>
      <c r="G283" s="94"/>
      <c r="H283"/>
      <c r="I283"/>
      <c r="J283" s="26"/>
    </row>
    <row r="284" spans="2:10" ht="11.25" customHeight="1">
      <c r="B284" s="509"/>
      <c r="C284" s="709">
        <v>42069</v>
      </c>
      <c r="D284" s="710">
        <v>66.30312000000005</v>
      </c>
      <c r="E284" s="710">
        <v>30.236993333333348</v>
      </c>
      <c r="F284" s="710">
        <v>713.51928099999998</v>
      </c>
      <c r="G284" s="94"/>
      <c r="H284"/>
      <c r="I284"/>
      <c r="J284" s="26"/>
    </row>
    <row r="285" spans="2:10" ht="11.25" customHeight="1">
      <c r="B285" s="509"/>
      <c r="C285" s="709">
        <v>42070</v>
      </c>
      <c r="D285" s="710">
        <v>66.303120000000064</v>
      </c>
      <c r="E285" s="710">
        <v>31.45592566666668</v>
      </c>
      <c r="F285" s="710">
        <v>626.67872</v>
      </c>
      <c r="G285" s="94"/>
      <c r="H285"/>
      <c r="I285"/>
      <c r="J285" s="26"/>
    </row>
    <row r="286" spans="2:10" ht="11.25" customHeight="1">
      <c r="B286" s="509"/>
      <c r="C286" s="709">
        <v>42071</v>
      </c>
      <c r="D286" s="710">
        <v>67.065650000000062</v>
      </c>
      <c r="E286" s="710">
        <v>23.949920000000009</v>
      </c>
      <c r="F286" s="710">
        <v>581.53828399999998</v>
      </c>
      <c r="G286" s="94"/>
      <c r="H286"/>
      <c r="I286"/>
      <c r="J286" s="26"/>
    </row>
    <row r="287" spans="2:10" ht="11.25" customHeight="1">
      <c r="B287" s="509"/>
      <c r="C287" s="709">
        <v>42072</v>
      </c>
      <c r="D287" s="710">
        <v>104.35247999999996</v>
      </c>
      <c r="E287" s="710">
        <v>24.873000000000001</v>
      </c>
      <c r="F287" s="710">
        <v>691.26995799999997</v>
      </c>
      <c r="G287" s="94"/>
      <c r="H287"/>
      <c r="I287"/>
      <c r="J287" s="26"/>
    </row>
    <row r="288" spans="2:10" ht="11.25" customHeight="1">
      <c r="B288" s="509"/>
      <c r="C288" s="709">
        <v>42073</v>
      </c>
      <c r="D288" s="710">
        <v>104.35248000000003</v>
      </c>
      <c r="E288" s="710">
        <v>30.657944333333351</v>
      </c>
      <c r="F288" s="710">
        <v>700.98978599999998</v>
      </c>
      <c r="G288" s="94"/>
      <c r="H288"/>
      <c r="I288"/>
      <c r="J288" s="26"/>
    </row>
    <row r="289" spans="2:10" ht="11.25" customHeight="1">
      <c r="B289" s="509"/>
      <c r="C289" s="709">
        <v>42074</v>
      </c>
      <c r="D289" s="710">
        <v>104.75222999999997</v>
      </c>
      <c r="E289" s="710">
        <v>31.448875333333358</v>
      </c>
      <c r="F289" s="710">
        <v>693.62515099999996</v>
      </c>
      <c r="G289" s="94"/>
      <c r="H289"/>
      <c r="I289"/>
      <c r="J289" s="26"/>
    </row>
    <row r="290" spans="2:10" ht="11.25" customHeight="1">
      <c r="B290" s="509"/>
      <c r="C290" s="709">
        <v>42075</v>
      </c>
      <c r="D290" s="710">
        <v>110.13382999999999</v>
      </c>
      <c r="E290" s="710">
        <v>21.523920000000007</v>
      </c>
      <c r="F290" s="710">
        <v>689.25967900000001</v>
      </c>
      <c r="G290" s="94"/>
      <c r="H290"/>
      <c r="I290"/>
      <c r="J290" s="26"/>
    </row>
    <row r="291" spans="2:10" ht="11.25" customHeight="1">
      <c r="B291" s="509"/>
      <c r="C291" s="709">
        <v>42076</v>
      </c>
      <c r="D291" s="710">
        <v>95.645760000000038</v>
      </c>
      <c r="E291" s="710">
        <v>27.645405999999998</v>
      </c>
      <c r="F291" s="710">
        <v>703.49001800000008</v>
      </c>
      <c r="G291" s="94"/>
      <c r="H291"/>
      <c r="I291"/>
      <c r="J291" s="26"/>
    </row>
    <row r="292" spans="2:10" ht="11.25" customHeight="1">
      <c r="B292" s="509"/>
      <c r="C292" s="709">
        <v>42077</v>
      </c>
      <c r="D292" s="710">
        <v>95.645760000000024</v>
      </c>
      <c r="E292" s="710">
        <v>59.369154000000002</v>
      </c>
      <c r="F292" s="710">
        <v>651.86233400000003</v>
      </c>
      <c r="G292" s="94"/>
      <c r="H292"/>
      <c r="I292"/>
      <c r="J292" s="26"/>
    </row>
    <row r="293" spans="2:10" ht="11.25" customHeight="1">
      <c r="B293" s="509" t="s">
        <v>391</v>
      </c>
      <c r="C293" s="709">
        <v>42078</v>
      </c>
      <c r="D293" s="710">
        <v>93.247260000000026</v>
      </c>
      <c r="E293" s="710">
        <v>55.63597399999999</v>
      </c>
      <c r="F293" s="710">
        <v>605.47905100000003</v>
      </c>
      <c r="G293" s="94"/>
      <c r="H293"/>
      <c r="I293"/>
      <c r="J293" s="26"/>
    </row>
    <row r="294" spans="2:10" ht="11.25" customHeight="1">
      <c r="B294" s="509"/>
      <c r="C294" s="709">
        <v>42079</v>
      </c>
      <c r="D294" s="710">
        <v>112.88533999999994</v>
      </c>
      <c r="E294" s="710">
        <v>44.383416666666612</v>
      </c>
      <c r="F294" s="710">
        <v>713.02619900000002</v>
      </c>
      <c r="G294" s="94"/>
      <c r="H294"/>
      <c r="I294"/>
      <c r="J294" s="26"/>
    </row>
    <row r="295" spans="2:10" ht="11.25" customHeight="1">
      <c r="B295" s="509"/>
      <c r="C295" s="709">
        <v>42080</v>
      </c>
      <c r="D295" s="710">
        <v>113.27519999999997</v>
      </c>
      <c r="E295" s="710">
        <v>43.082199999999915</v>
      </c>
      <c r="F295" s="710">
        <v>733.27536999999995</v>
      </c>
      <c r="G295" s="94"/>
      <c r="H295"/>
      <c r="I295"/>
      <c r="J295" s="26"/>
    </row>
    <row r="296" spans="2:10" ht="11.25" customHeight="1">
      <c r="B296" s="509"/>
      <c r="C296" s="709">
        <v>42081</v>
      </c>
      <c r="D296" s="710">
        <v>113.27519999999996</v>
      </c>
      <c r="E296" s="710">
        <v>39.421936666666618</v>
      </c>
      <c r="F296" s="710">
        <v>738.05664300000001</v>
      </c>
      <c r="G296" s="94"/>
      <c r="H296"/>
      <c r="I296"/>
      <c r="J296" s="26"/>
    </row>
    <row r="297" spans="2:10" ht="11.25" customHeight="1">
      <c r="B297" s="509"/>
      <c r="C297" s="709">
        <v>42082</v>
      </c>
      <c r="D297" s="710">
        <v>112.85951016666661</v>
      </c>
      <c r="E297" s="710">
        <v>34.69789500000001</v>
      </c>
      <c r="F297" s="710">
        <v>686.934934</v>
      </c>
      <c r="G297" s="94"/>
      <c r="H297"/>
      <c r="I297"/>
      <c r="J297" s="26"/>
    </row>
    <row r="298" spans="2:10" ht="11.25" customHeight="1">
      <c r="B298" s="509"/>
      <c r="C298" s="709">
        <v>42083</v>
      </c>
      <c r="D298" s="710">
        <v>93.526559999999989</v>
      </c>
      <c r="E298" s="710">
        <v>44.574239999999932</v>
      </c>
      <c r="F298" s="710">
        <v>707.47875299999998</v>
      </c>
      <c r="G298" s="94"/>
      <c r="H298"/>
      <c r="I298"/>
      <c r="J298" s="26"/>
    </row>
    <row r="299" spans="2:10" ht="11.25" customHeight="1">
      <c r="B299" s="509"/>
      <c r="C299" s="709">
        <v>42084</v>
      </c>
      <c r="D299" s="710">
        <v>101.74487999999992</v>
      </c>
      <c r="E299" s="710">
        <v>60.603449999999903</v>
      </c>
      <c r="F299" s="710">
        <v>655.00618999999995</v>
      </c>
      <c r="G299" s="94"/>
      <c r="H299"/>
      <c r="I299"/>
      <c r="J299" s="26"/>
    </row>
    <row r="300" spans="2:10" ht="11.25" customHeight="1">
      <c r="B300" s="509"/>
      <c r="C300" s="709">
        <v>42085</v>
      </c>
      <c r="D300" s="710">
        <v>101.74487999999992</v>
      </c>
      <c r="E300" s="710">
        <v>61.825674166666559</v>
      </c>
      <c r="F300" s="710">
        <v>612.58599199999992</v>
      </c>
      <c r="G300" s="94"/>
      <c r="H300"/>
      <c r="I300"/>
      <c r="J300" s="26"/>
    </row>
    <row r="301" spans="2:10" ht="11.25" customHeight="1">
      <c r="B301" s="509"/>
      <c r="C301" s="709">
        <v>42086</v>
      </c>
      <c r="D301" s="710">
        <v>97.740122333333318</v>
      </c>
      <c r="E301" s="710">
        <v>48.976691833333277</v>
      </c>
      <c r="F301" s="710">
        <v>730.65223700000001</v>
      </c>
      <c r="G301" s="94"/>
      <c r="H301"/>
      <c r="I301"/>
      <c r="J301" s="26"/>
    </row>
    <row r="302" spans="2:10" ht="11.25" customHeight="1">
      <c r="B302" s="509"/>
      <c r="C302" s="709">
        <v>42087</v>
      </c>
      <c r="D302" s="710">
        <v>81.527705000000054</v>
      </c>
      <c r="E302" s="710">
        <v>49.149986333333281</v>
      </c>
      <c r="F302" s="710">
        <v>751.9717290000001</v>
      </c>
      <c r="G302" s="94"/>
      <c r="H302"/>
      <c r="I302"/>
      <c r="J302" s="26"/>
    </row>
    <row r="303" spans="2:10" ht="11.25" customHeight="1">
      <c r="B303" s="509"/>
      <c r="C303" s="709">
        <v>42088</v>
      </c>
      <c r="D303" s="710">
        <v>87.317126000000044</v>
      </c>
      <c r="E303" s="710">
        <v>45.358968499999975</v>
      </c>
      <c r="F303" s="710">
        <v>745.95704000000001</v>
      </c>
      <c r="G303" s="94"/>
      <c r="H303"/>
      <c r="I303"/>
      <c r="J303" s="26"/>
    </row>
    <row r="304" spans="2:10" ht="11.25" customHeight="1">
      <c r="B304" s="509"/>
      <c r="C304" s="709">
        <v>42089</v>
      </c>
      <c r="D304" s="710">
        <v>76.080540000000084</v>
      </c>
      <c r="E304" s="710">
        <v>51.226793333333291</v>
      </c>
      <c r="F304" s="710">
        <v>733.01896099999999</v>
      </c>
      <c r="G304" s="94"/>
      <c r="H304"/>
      <c r="I304"/>
      <c r="J304" s="26"/>
    </row>
    <row r="305" spans="2:10" ht="11.25" customHeight="1">
      <c r="B305" s="509"/>
      <c r="C305" s="709">
        <v>42090</v>
      </c>
      <c r="D305" s="710">
        <v>69.763440000000088</v>
      </c>
      <c r="E305" s="710">
        <v>46.996922333333274</v>
      </c>
      <c r="F305" s="710">
        <v>706.23767500000008</v>
      </c>
      <c r="G305" s="94"/>
      <c r="H305"/>
      <c r="I305"/>
      <c r="J305" s="26"/>
    </row>
    <row r="306" spans="2:10" ht="11.25" customHeight="1">
      <c r="B306" s="509"/>
      <c r="C306" s="709">
        <v>42091</v>
      </c>
      <c r="D306" s="710">
        <v>79.845840000000081</v>
      </c>
      <c r="E306" s="710">
        <v>37.659680000000002</v>
      </c>
      <c r="F306" s="710">
        <v>624.79776500000003</v>
      </c>
      <c r="G306" s="94"/>
      <c r="H306"/>
      <c r="I306"/>
      <c r="J306" s="26"/>
    </row>
    <row r="307" spans="2:10" ht="11.25" customHeight="1">
      <c r="B307" s="509"/>
      <c r="C307" s="709">
        <v>42092</v>
      </c>
      <c r="D307" s="710">
        <v>76.290643333333378</v>
      </c>
      <c r="E307" s="710">
        <v>37.949181999999979</v>
      </c>
      <c r="F307" s="710">
        <v>551.00269300000002</v>
      </c>
      <c r="G307" s="94"/>
      <c r="H307"/>
      <c r="I307"/>
      <c r="J307" s="26"/>
    </row>
    <row r="308" spans="2:10" ht="11.25" customHeight="1">
      <c r="B308" s="509"/>
      <c r="C308" s="709">
        <v>42093</v>
      </c>
      <c r="D308" s="710">
        <v>71.627520000000047</v>
      </c>
      <c r="E308" s="710">
        <v>39.485457499999967</v>
      </c>
      <c r="F308" s="710">
        <v>651.43156700000009</v>
      </c>
      <c r="G308" s="94"/>
      <c r="H308"/>
      <c r="I308"/>
      <c r="J308" s="26"/>
    </row>
    <row r="309" spans="2:10" ht="11.25" customHeight="1">
      <c r="B309" s="509"/>
      <c r="C309" s="709">
        <v>42094</v>
      </c>
      <c r="D309" s="710">
        <v>71.627520000000032</v>
      </c>
      <c r="E309" s="710">
        <v>40.112130999999977</v>
      </c>
      <c r="F309" s="710">
        <v>649.30881299999999</v>
      </c>
      <c r="G309" s="94"/>
      <c r="H309"/>
      <c r="I309"/>
      <c r="J309" s="26"/>
    </row>
    <row r="310" spans="2:10" ht="11.25" customHeight="1">
      <c r="B310" s="509"/>
      <c r="C310" s="709">
        <v>42095</v>
      </c>
      <c r="D310" s="710">
        <v>71.627520000000075</v>
      </c>
      <c r="E310" s="710">
        <v>38.216879999999982</v>
      </c>
      <c r="F310" s="710">
        <v>645.72425600000008</v>
      </c>
      <c r="G310" s="94"/>
      <c r="H310"/>
      <c r="I310"/>
      <c r="J310" s="26"/>
    </row>
    <row r="311" spans="2:10" ht="11.25" customHeight="1">
      <c r="B311" s="509"/>
      <c r="C311" s="709">
        <v>42096</v>
      </c>
      <c r="D311" s="710">
        <v>71.627520000000004</v>
      </c>
      <c r="E311" s="710">
        <v>38.216879999999996</v>
      </c>
      <c r="F311" s="710">
        <v>571.09135700000002</v>
      </c>
      <c r="G311" s="94"/>
      <c r="H311"/>
      <c r="I311"/>
      <c r="J311" s="26"/>
    </row>
    <row r="312" spans="2:10" ht="11.25" customHeight="1">
      <c r="B312" s="509"/>
      <c r="C312" s="709">
        <v>42097</v>
      </c>
      <c r="D312" s="710">
        <v>71.627520000000047</v>
      </c>
      <c r="E312" s="710">
        <v>50.123361666666597</v>
      </c>
      <c r="F312" s="710">
        <v>514.62481000000002</v>
      </c>
      <c r="G312" s="94"/>
      <c r="H312"/>
      <c r="I312"/>
      <c r="J312" s="26"/>
    </row>
    <row r="313" spans="2:10" ht="11.25" customHeight="1">
      <c r="B313" s="509"/>
      <c r="C313" s="709">
        <v>42098</v>
      </c>
      <c r="D313" s="710">
        <v>81.150210000000044</v>
      </c>
      <c r="E313" s="710">
        <v>48.905317499999931</v>
      </c>
      <c r="F313" s="710">
        <v>541.04757499999994</v>
      </c>
      <c r="G313" s="94"/>
      <c r="H313"/>
      <c r="I313"/>
      <c r="J313" s="26"/>
    </row>
    <row r="314" spans="2:10" ht="11.25" customHeight="1">
      <c r="B314" s="509"/>
      <c r="C314" s="709">
        <v>42099</v>
      </c>
      <c r="D314" s="710">
        <v>81.564240000000069</v>
      </c>
      <c r="E314" s="710">
        <v>38.216879999999996</v>
      </c>
      <c r="F314" s="710">
        <v>525.14480600000002</v>
      </c>
      <c r="G314" s="94"/>
      <c r="H314"/>
      <c r="I314"/>
      <c r="J314" s="26"/>
    </row>
    <row r="315" spans="2:10" ht="11.25" customHeight="1">
      <c r="B315" s="509"/>
      <c r="C315" s="709">
        <v>42100</v>
      </c>
      <c r="D315" s="710">
        <v>99.323929999999947</v>
      </c>
      <c r="E315" s="710">
        <v>38.399039999999992</v>
      </c>
      <c r="F315" s="710">
        <v>572.46452099999999</v>
      </c>
      <c r="G315" s="94"/>
      <c r="H315"/>
      <c r="I315"/>
      <c r="J315" s="26"/>
    </row>
    <row r="316" spans="2:10" ht="11.25" customHeight="1">
      <c r="B316" s="509"/>
      <c r="C316" s="709">
        <v>42101</v>
      </c>
      <c r="D316" s="710">
        <v>108.06359999999984</v>
      </c>
      <c r="E316" s="710">
        <v>41.131439999999976</v>
      </c>
      <c r="F316" s="710">
        <v>648.50964099999999</v>
      </c>
      <c r="G316" s="94"/>
      <c r="H316"/>
      <c r="I316"/>
      <c r="J316" s="26"/>
    </row>
    <row r="317" spans="2:10" ht="11.25" customHeight="1">
      <c r="B317" s="509"/>
      <c r="C317" s="709">
        <v>42102</v>
      </c>
      <c r="D317" s="710">
        <v>106.38319999999985</v>
      </c>
      <c r="E317" s="710">
        <v>51.024735999999955</v>
      </c>
      <c r="F317" s="710">
        <v>669.91113699999994</v>
      </c>
      <c r="G317" s="94"/>
      <c r="H317"/>
      <c r="I317"/>
      <c r="J317" s="26"/>
    </row>
    <row r="318" spans="2:10" ht="11.25" customHeight="1">
      <c r="B318" s="509"/>
      <c r="C318" s="709">
        <v>42103</v>
      </c>
      <c r="D318" s="710">
        <v>92.490817999999905</v>
      </c>
      <c r="E318" s="710">
        <v>62.123973999999897</v>
      </c>
      <c r="F318" s="710">
        <v>680.25411299999996</v>
      </c>
      <c r="G318" s="94"/>
      <c r="H318"/>
      <c r="I318"/>
      <c r="J318" s="26"/>
    </row>
    <row r="319" spans="2:10" ht="11.25" customHeight="1">
      <c r="B319" s="509"/>
      <c r="C319" s="709">
        <v>42104</v>
      </c>
      <c r="D319" s="710">
        <v>88.147679999999994</v>
      </c>
      <c r="E319" s="710">
        <v>58.986662499999909</v>
      </c>
      <c r="F319" s="710">
        <v>670.93175199999996</v>
      </c>
      <c r="G319" s="94"/>
      <c r="H319"/>
      <c r="I319"/>
      <c r="J319" s="26"/>
    </row>
    <row r="320" spans="2:10" ht="11.25" customHeight="1">
      <c r="B320" s="509"/>
      <c r="C320" s="709">
        <v>42105</v>
      </c>
      <c r="D320" s="710">
        <v>88.147679999999994</v>
      </c>
      <c r="E320" s="710">
        <v>66.761900666666591</v>
      </c>
      <c r="F320" s="710">
        <v>609.83659</v>
      </c>
      <c r="G320" s="94"/>
      <c r="H320"/>
      <c r="I320"/>
      <c r="J320" s="26"/>
    </row>
    <row r="321" spans="2:10" ht="11.25" customHeight="1">
      <c r="B321" s="509"/>
      <c r="C321" s="709">
        <v>42106</v>
      </c>
      <c r="D321" s="710">
        <v>88.147679999999966</v>
      </c>
      <c r="E321" s="710">
        <v>38.340335666666654</v>
      </c>
      <c r="F321" s="710">
        <v>562.01590300000009</v>
      </c>
      <c r="G321" s="94"/>
      <c r="H321"/>
      <c r="I321"/>
      <c r="J321" s="26"/>
    </row>
    <row r="322" spans="2:10" ht="11.25" customHeight="1">
      <c r="B322" s="509"/>
      <c r="C322" s="709">
        <v>42107</v>
      </c>
      <c r="D322" s="710">
        <v>108.00861999999987</v>
      </c>
      <c r="E322" s="710">
        <v>40.007078333333318</v>
      </c>
      <c r="F322" s="710">
        <v>649.27627099999995</v>
      </c>
      <c r="G322" s="94"/>
      <c r="H322"/>
      <c r="I322"/>
      <c r="J322" s="26"/>
    </row>
    <row r="323" spans="2:10" ht="11.25" customHeight="1">
      <c r="B323" s="509"/>
      <c r="C323" s="709">
        <v>42108</v>
      </c>
      <c r="D323" s="710">
        <v>106.67039999999987</v>
      </c>
      <c r="E323" s="710">
        <v>22.83608583333335</v>
      </c>
      <c r="F323" s="710">
        <v>667.58108400000003</v>
      </c>
      <c r="G323" s="94"/>
      <c r="H323"/>
      <c r="I323"/>
      <c r="J323" s="26"/>
    </row>
    <row r="324" spans="2:10" ht="11.25" customHeight="1">
      <c r="B324" s="509" t="s">
        <v>392</v>
      </c>
      <c r="C324" s="709">
        <v>42109</v>
      </c>
      <c r="D324" s="710">
        <v>106.67039999999984</v>
      </c>
      <c r="E324" s="710">
        <v>36.861464833333329</v>
      </c>
      <c r="F324" s="710">
        <v>673.96673600000008</v>
      </c>
      <c r="G324" s="94"/>
      <c r="H324"/>
      <c r="I324"/>
      <c r="J324" s="26"/>
    </row>
    <row r="325" spans="2:10" ht="11.25" customHeight="1">
      <c r="B325" s="509"/>
      <c r="C325" s="709">
        <v>42110</v>
      </c>
      <c r="D325" s="710">
        <v>106.34491716666658</v>
      </c>
      <c r="E325" s="710">
        <v>43.00340533333334</v>
      </c>
      <c r="F325" s="710">
        <v>665.75767000000008</v>
      </c>
      <c r="G325" s="94"/>
      <c r="H325"/>
      <c r="I325"/>
      <c r="J325" s="26"/>
    </row>
    <row r="326" spans="2:10" ht="11.25" customHeight="1">
      <c r="B326" s="509"/>
      <c r="C326" s="709">
        <v>42111</v>
      </c>
      <c r="D326" s="710">
        <v>96.69815999999993</v>
      </c>
      <c r="E326" s="710">
        <v>34.176674000000013</v>
      </c>
      <c r="F326" s="710">
        <v>667.1895209999999</v>
      </c>
      <c r="G326" s="94"/>
      <c r="H326"/>
      <c r="I326"/>
      <c r="J326" s="26"/>
    </row>
    <row r="327" spans="2:10" ht="11.25" customHeight="1">
      <c r="B327" s="509"/>
      <c r="C327" s="709">
        <v>42112</v>
      </c>
      <c r="D327" s="710">
        <v>112.15751999999991</v>
      </c>
      <c r="E327" s="710">
        <v>25.470038166666651</v>
      </c>
      <c r="F327" s="710">
        <v>598.96281799999997</v>
      </c>
      <c r="G327" s="94"/>
      <c r="H327"/>
      <c r="I327"/>
      <c r="J327" s="26"/>
    </row>
    <row r="328" spans="2:10" ht="11.25" customHeight="1">
      <c r="B328" s="509"/>
      <c r="C328" s="709">
        <v>42113</v>
      </c>
      <c r="D328" s="710">
        <v>112.15751999999986</v>
      </c>
      <c r="E328" s="710">
        <v>23.516694000000012</v>
      </c>
      <c r="F328" s="710">
        <v>553.93596600000001</v>
      </c>
      <c r="G328" s="94"/>
      <c r="H328"/>
      <c r="I328"/>
      <c r="J328" s="26"/>
    </row>
    <row r="329" spans="2:10" ht="11.25" customHeight="1">
      <c r="B329" s="509"/>
      <c r="C329" s="709">
        <v>42114</v>
      </c>
      <c r="D329" s="710">
        <v>112.15751999999996</v>
      </c>
      <c r="E329" s="710">
        <v>22.896100833333342</v>
      </c>
      <c r="F329" s="710">
        <v>643.65120300000001</v>
      </c>
      <c r="G329" s="94"/>
      <c r="H329"/>
      <c r="I329"/>
      <c r="J329" s="26"/>
    </row>
    <row r="330" spans="2:10" ht="11.25" customHeight="1">
      <c r="B330" s="509"/>
      <c r="C330" s="709">
        <v>42115</v>
      </c>
      <c r="D330" s="710">
        <v>112.15751999999988</v>
      </c>
      <c r="E330" s="710">
        <v>39.198888333333308</v>
      </c>
      <c r="F330" s="710">
        <v>662.80265399999996</v>
      </c>
      <c r="G330" s="94"/>
      <c r="H330"/>
      <c r="I330"/>
      <c r="J330" s="26"/>
    </row>
    <row r="331" spans="2:10" ht="11.25" customHeight="1">
      <c r="B331" s="509"/>
      <c r="C331" s="709">
        <v>42116</v>
      </c>
      <c r="D331" s="710">
        <v>112.15043816666655</v>
      </c>
      <c r="E331" s="710">
        <v>51.808019999999935</v>
      </c>
      <c r="F331" s="710">
        <v>658.93644400000005</v>
      </c>
      <c r="G331" s="94"/>
      <c r="H331"/>
      <c r="I331"/>
      <c r="J331" s="26"/>
    </row>
    <row r="332" spans="2:10" ht="11.25" customHeight="1">
      <c r="B332" s="509"/>
      <c r="C332" s="709">
        <v>42117</v>
      </c>
      <c r="D332" s="710">
        <v>101.95967999999989</v>
      </c>
      <c r="E332" s="710">
        <v>60.187679999999929</v>
      </c>
      <c r="F332" s="710">
        <v>648.18180299999995</v>
      </c>
      <c r="G332" s="94"/>
      <c r="H332"/>
      <c r="I332"/>
      <c r="J332" s="26"/>
    </row>
    <row r="333" spans="2:10" ht="11.25" customHeight="1">
      <c r="B333" s="509"/>
      <c r="C333" s="709">
        <v>42118</v>
      </c>
      <c r="D333" s="710">
        <v>95.923542666666606</v>
      </c>
      <c r="E333" s="710">
        <v>42.300279999999979</v>
      </c>
      <c r="F333" s="710">
        <v>636.22864599999991</v>
      </c>
      <c r="G333" s="94"/>
      <c r="H333"/>
      <c r="I333"/>
      <c r="J333" s="26"/>
    </row>
    <row r="334" spans="2:10" ht="11.25" customHeight="1">
      <c r="B334" s="509"/>
      <c r="C334" s="709">
        <v>42119</v>
      </c>
      <c r="D334" s="710">
        <v>108.43205416666649</v>
      </c>
      <c r="E334" s="710">
        <v>37.602080000000008</v>
      </c>
      <c r="F334" s="710">
        <v>599.66721699999994</v>
      </c>
      <c r="G334" s="94"/>
      <c r="H334"/>
      <c r="I334"/>
      <c r="J334" s="26"/>
    </row>
    <row r="335" spans="2:10" ht="11.25" customHeight="1">
      <c r="B335" s="509"/>
      <c r="C335" s="709">
        <v>42120</v>
      </c>
      <c r="D335" s="710">
        <v>108.86265933333321</v>
      </c>
      <c r="E335" s="710">
        <v>59.2125766666666</v>
      </c>
      <c r="F335" s="710">
        <v>552.29586300000005</v>
      </c>
      <c r="G335" s="94"/>
      <c r="H335"/>
      <c r="I335"/>
      <c r="J335" s="26"/>
    </row>
    <row r="336" spans="2:10" ht="11.25" customHeight="1">
      <c r="B336" s="509"/>
      <c r="C336" s="709">
        <v>42121</v>
      </c>
      <c r="D336" s="710">
        <v>101.75303999999983</v>
      </c>
      <c r="E336" s="710">
        <v>80.984427333333372</v>
      </c>
      <c r="F336" s="710">
        <v>649.72075600000005</v>
      </c>
      <c r="G336" s="94"/>
      <c r="H336"/>
      <c r="I336"/>
      <c r="J336" s="26"/>
    </row>
    <row r="337" spans="2:10" ht="11.25" customHeight="1">
      <c r="B337" s="509"/>
      <c r="C337" s="709">
        <v>42122</v>
      </c>
      <c r="D337" s="710">
        <v>101.75303999999991</v>
      </c>
      <c r="E337" s="710">
        <v>90.439401833333378</v>
      </c>
      <c r="F337" s="710">
        <v>659.77964099999997</v>
      </c>
      <c r="G337" s="94"/>
      <c r="H337"/>
      <c r="I337"/>
      <c r="J337" s="26"/>
    </row>
    <row r="338" spans="2:10" ht="11.25" customHeight="1">
      <c r="B338" s="509"/>
      <c r="C338" s="709">
        <v>42123</v>
      </c>
      <c r="D338" s="710">
        <v>103.50900749999992</v>
      </c>
      <c r="E338" s="710">
        <v>84.688320000000047</v>
      </c>
      <c r="F338" s="710">
        <v>662.58533499999999</v>
      </c>
      <c r="G338" s="94"/>
      <c r="H338"/>
      <c r="I338"/>
      <c r="J338" s="26"/>
    </row>
    <row r="339" spans="2:10" ht="11.25" customHeight="1">
      <c r="B339" s="509"/>
      <c r="C339" s="709">
        <v>42124</v>
      </c>
      <c r="D339" s="710">
        <v>125.83487999999983</v>
      </c>
      <c r="E339" s="710">
        <v>79.93378233333334</v>
      </c>
      <c r="F339" s="710">
        <v>670.83946600000002</v>
      </c>
      <c r="G339" s="94"/>
      <c r="H339"/>
      <c r="I339"/>
      <c r="J339" s="26"/>
    </row>
    <row r="340" spans="2:10" ht="11.25" customHeight="1">
      <c r="B340" s="509"/>
      <c r="C340" s="709">
        <v>42125</v>
      </c>
      <c r="D340" s="710">
        <v>135.87215999999981</v>
      </c>
      <c r="E340" s="710">
        <v>55.442517333333321</v>
      </c>
      <c r="F340" s="710">
        <v>545.95156299999996</v>
      </c>
      <c r="G340" s="94"/>
      <c r="H340"/>
      <c r="I340"/>
      <c r="J340" s="26"/>
    </row>
    <row r="341" spans="2:10" ht="11.25" customHeight="1">
      <c r="B341" s="509"/>
      <c r="C341" s="709">
        <v>42126</v>
      </c>
      <c r="D341" s="710">
        <v>135.87215999999984</v>
      </c>
      <c r="E341" s="710">
        <v>68.726092166666618</v>
      </c>
      <c r="F341" s="710">
        <v>567.28912300000002</v>
      </c>
      <c r="G341" s="94"/>
      <c r="H341"/>
      <c r="I341"/>
      <c r="J341" s="26"/>
    </row>
    <row r="342" spans="2:10" ht="11.25" customHeight="1">
      <c r="B342" s="509"/>
      <c r="C342" s="709">
        <v>42127</v>
      </c>
      <c r="D342" s="710">
        <v>149.55335999999969</v>
      </c>
      <c r="E342" s="710">
        <v>76.408184499999976</v>
      </c>
      <c r="F342" s="710">
        <v>551.42188600000009</v>
      </c>
      <c r="G342" s="94"/>
      <c r="H342"/>
      <c r="I342"/>
      <c r="J342" s="26"/>
    </row>
    <row r="343" spans="2:10" ht="11.25" customHeight="1">
      <c r="B343" s="509"/>
      <c r="C343" s="709">
        <v>42128</v>
      </c>
      <c r="D343" s="710">
        <v>158.8138914999999</v>
      </c>
      <c r="E343" s="710">
        <v>65.318782499999941</v>
      </c>
      <c r="F343" s="710">
        <v>660.77808800000003</v>
      </c>
      <c r="G343" s="94"/>
      <c r="H343"/>
      <c r="I343"/>
      <c r="J343" s="26"/>
    </row>
    <row r="344" spans="2:10" ht="11.25" customHeight="1">
      <c r="B344" s="509"/>
      <c r="C344" s="709">
        <v>42129</v>
      </c>
      <c r="D344" s="710">
        <v>151.05983999999992</v>
      </c>
      <c r="E344" s="710">
        <v>64.061938333333231</v>
      </c>
      <c r="F344" s="710">
        <v>673.14155000000005</v>
      </c>
      <c r="G344" s="94"/>
      <c r="H344"/>
      <c r="I344"/>
      <c r="J344" s="26"/>
    </row>
    <row r="345" spans="2:10" ht="11.25" customHeight="1">
      <c r="B345" s="509"/>
      <c r="C345" s="709">
        <v>42130</v>
      </c>
      <c r="D345" s="710">
        <v>151.05983999999981</v>
      </c>
      <c r="E345" s="710">
        <v>50.955526666666643</v>
      </c>
      <c r="F345" s="710">
        <v>666.00357400000007</v>
      </c>
      <c r="G345" s="94"/>
      <c r="H345"/>
      <c r="I345"/>
      <c r="J345" s="26"/>
    </row>
    <row r="346" spans="2:10" ht="11.25" customHeight="1">
      <c r="B346" s="509"/>
      <c r="C346" s="709">
        <v>42131</v>
      </c>
      <c r="D346" s="710">
        <v>151.05983999999992</v>
      </c>
      <c r="E346" s="710">
        <v>35.142884999999985</v>
      </c>
      <c r="F346" s="710">
        <v>674.33637600000009</v>
      </c>
      <c r="G346" s="94"/>
      <c r="H346"/>
      <c r="I346"/>
      <c r="J346" s="26"/>
    </row>
    <row r="347" spans="2:10" ht="11.25" customHeight="1">
      <c r="B347" s="509"/>
      <c r="C347" s="709">
        <v>42132</v>
      </c>
      <c r="D347" s="710">
        <v>150.67375999999993</v>
      </c>
      <c r="E347" s="710">
        <v>18.660963166666669</v>
      </c>
      <c r="F347" s="710">
        <v>678.53926100000001</v>
      </c>
      <c r="G347" s="94"/>
      <c r="H347"/>
      <c r="I347"/>
      <c r="J347" s="26"/>
    </row>
    <row r="348" spans="2:10" ht="11.25" customHeight="1">
      <c r="B348" s="509"/>
      <c r="C348" s="709">
        <v>42133</v>
      </c>
      <c r="D348" s="710">
        <v>141.79391999999993</v>
      </c>
      <c r="E348" s="710">
        <v>16.80998000000001</v>
      </c>
      <c r="F348" s="710">
        <v>611.75904000000003</v>
      </c>
      <c r="G348" s="94"/>
      <c r="H348"/>
      <c r="I348"/>
      <c r="J348" s="26"/>
    </row>
    <row r="349" spans="2:10" ht="11.25" customHeight="1">
      <c r="B349" s="509"/>
      <c r="C349" s="709">
        <v>42134</v>
      </c>
      <c r="D349" s="710">
        <v>141.79391999999993</v>
      </c>
      <c r="E349" s="710">
        <v>30.310389500000021</v>
      </c>
      <c r="F349" s="710">
        <v>562.64093800000001</v>
      </c>
      <c r="G349" s="94"/>
      <c r="H349"/>
      <c r="I349"/>
      <c r="J349" s="26"/>
    </row>
    <row r="350" spans="2:10" ht="11.25" customHeight="1">
      <c r="B350" s="509"/>
      <c r="C350" s="709">
        <v>42135</v>
      </c>
      <c r="D350" s="710">
        <v>174.02044333333322</v>
      </c>
      <c r="E350" s="710">
        <v>43.155505166666643</v>
      </c>
      <c r="F350" s="710">
        <v>671.68045600000005</v>
      </c>
      <c r="G350" s="94"/>
      <c r="H350"/>
      <c r="I350"/>
      <c r="J350" s="26"/>
    </row>
    <row r="351" spans="2:10" ht="11.25" customHeight="1">
      <c r="B351" s="509"/>
      <c r="C351" s="709">
        <v>42136</v>
      </c>
      <c r="D351" s="710">
        <v>178.17447916666671</v>
      </c>
      <c r="E351" s="710">
        <v>45.212700166666643</v>
      </c>
      <c r="F351" s="710">
        <v>688.12151700000004</v>
      </c>
      <c r="G351" s="94"/>
      <c r="H351"/>
      <c r="I351"/>
      <c r="J351" s="26"/>
    </row>
    <row r="352" spans="2:10" ht="11.25" customHeight="1">
      <c r="B352" s="509"/>
      <c r="C352" s="709">
        <v>42137</v>
      </c>
      <c r="D352" s="710">
        <v>165.30552000000003</v>
      </c>
      <c r="E352" s="710">
        <v>49.805536666666661</v>
      </c>
      <c r="F352" s="710">
        <v>698.38768999999991</v>
      </c>
      <c r="G352" s="94"/>
      <c r="H352"/>
      <c r="I352"/>
      <c r="J352" s="26"/>
    </row>
    <row r="353" spans="2:10" ht="11.25" customHeight="1">
      <c r="B353" s="509"/>
      <c r="C353" s="709">
        <v>42138</v>
      </c>
      <c r="D353" s="710">
        <v>168.26077883333321</v>
      </c>
      <c r="E353" s="710">
        <v>43.545718999999984</v>
      </c>
      <c r="F353" s="710">
        <v>711.74916700000006</v>
      </c>
      <c r="G353" s="94"/>
      <c r="H353"/>
      <c r="I353"/>
      <c r="J353" s="26"/>
    </row>
    <row r="354" spans="2:10" ht="11.25" customHeight="1">
      <c r="B354" s="509" t="s">
        <v>391</v>
      </c>
      <c r="C354" s="709">
        <v>42139</v>
      </c>
      <c r="D354" s="710">
        <v>147.3561581666664</v>
      </c>
      <c r="E354" s="710">
        <v>43.381174166666625</v>
      </c>
      <c r="F354" s="710">
        <v>667.644363</v>
      </c>
      <c r="G354" s="94"/>
      <c r="H354"/>
      <c r="I354"/>
      <c r="J354" s="26"/>
    </row>
    <row r="355" spans="2:10" ht="11.25" customHeight="1">
      <c r="B355" s="509"/>
      <c r="C355" s="709">
        <v>42140</v>
      </c>
      <c r="D355" s="710">
        <v>133.01548749999981</v>
      </c>
      <c r="E355" s="710">
        <v>45.942304999999969</v>
      </c>
      <c r="F355" s="710">
        <v>604.04303300000004</v>
      </c>
      <c r="G355" s="94"/>
      <c r="H355"/>
      <c r="I355"/>
      <c r="J355" s="26"/>
    </row>
    <row r="356" spans="2:10" ht="11.25" customHeight="1">
      <c r="B356" s="509"/>
      <c r="C356" s="709">
        <v>42141</v>
      </c>
      <c r="D356" s="710">
        <v>128.81508499999993</v>
      </c>
      <c r="E356" s="710">
        <v>66.157978333333304</v>
      </c>
      <c r="F356" s="710">
        <v>561.30162199999995</v>
      </c>
      <c r="G356" s="94"/>
      <c r="H356"/>
      <c r="I356"/>
      <c r="J356" s="26"/>
    </row>
    <row r="357" spans="2:10" ht="11.25" customHeight="1">
      <c r="B357" s="509"/>
      <c r="C357" s="709">
        <v>42142</v>
      </c>
      <c r="D357" s="710">
        <v>177.26352000000023</v>
      </c>
      <c r="E357" s="710">
        <v>35.164416666666654</v>
      </c>
      <c r="F357" s="710">
        <v>669.31807600000002</v>
      </c>
      <c r="G357" s="94"/>
      <c r="H357"/>
      <c r="I357"/>
      <c r="J357" s="26"/>
    </row>
    <row r="358" spans="2:10" ht="11.25" customHeight="1">
      <c r="B358" s="509"/>
      <c r="C358" s="709">
        <v>42143</v>
      </c>
      <c r="D358" s="710">
        <v>177.26352000000011</v>
      </c>
      <c r="E358" s="710">
        <v>11.583440000000001</v>
      </c>
      <c r="F358" s="710">
        <v>682.49742000000003</v>
      </c>
      <c r="G358" s="94"/>
      <c r="H358"/>
      <c r="I358"/>
      <c r="J358" s="26"/>
    </row>
    <row r="359" spans="2:10" ht="11.25" customHeight="1">
      <c r="B359" s="509"/>
      <c r="C359" s="709">
        <v>42144</v>
      </c>
      <c r="D359" s="710">
        <v>177.2539270000002</v>
      </c>
      <c r="E359" s="710">
        <v>28.19901333333334</v>
      </c>
      <c r="F359" s="710">
        <v>669.95877500000006</v>
      </c>
      <c r="G359" s="94"/>
      <c r="H359"/>
      <c r="I359"/>
      <c r="J359" s="26"/>
    </row>
    <row r="360" spans="2:10" ht="11.25" customHeight="1">
      <c r="B360" s="509"/>
      <c r="C360" s="709">
        <v>42145</v>
      </c>
      <c r="D360" s="710">
        <v>163.4496</v>
      </c>
      <c r="E360" s="710">
        <v>43.30569000000002</v>
      </c>
      <c r="F360" s="710">
        <v>663.34948600000007</v>
      </c>
      <c r="G360" s="94"/>
      <c r="H360"/>
      <c r="I360"/>
      <c r="J360" s="26"/>
    </row>
    <row r="361" spans="2:10" ht="11.25" customHeight="1">
      <c r="B361" s="509"/>
      <c r="C361" s="709">
        <v>42146</v>
      </c>
      <c r="D361" s="710">
        <v>163.4496</v>
      </c>
      <c r="E361" s="710">
        <v>42.471837666666673</v>
      </c>
      <c r="F361" s="710">
        <v>665.16740200000004</v>
      </c>
      <c r="G361" s="94"/>
      <c r="H361"/>
      <c r="I361"/>
      <c r="J361" s="26"/>
    </row>
    <row r="362" spans="2:10" ht="11.25" customHeight="1">
      <c r="B362" s="509"/>
      <c r="C362" s="709">
        <v>42147</v>
      </c>
      <c r="D362" s="710">
        <v>163.4496</v>
      </c>
      <c r="E362" s="710">
        <v>29.44689</v>
      </c>
      <c r="F362" s="710">
        <v>604.46756000000005</v>
      </c>
      <c r="G362" s="94"/>
      <c r="H362"/>
      <c r="I362"/>
      <c r="J362" s="26"/>
    </row>
    <row r="363" spans="2:10" ht="11.25" customHeight="1">
      <c r="B363" s="509"/>
      <c r="C363" s="709">
        <v>42148</v>
      </c>
      <c r="D363" s="710">
        <v>163.4496</v>
      </c>
      <c r="E363" s="710">
        <v>25.04309000000001</v>
      </c>
      <c r="F363" s="710">
        <v>553.69613700000002</v>
      </c>
      <c r="G363" s="94"/>
      <c r="H363"/>
      <c r="I363"/>
      <c r="J363" s="26"/>
    </row>
    <row r="364" spans="2:10" ht="11.25" customHeight="1">
      <c r="B364" s="509"/>
      <c r="C364" s="709">
        <v>42149</v>
      </c>
      <c r="D364" s="710">
        <v>163.4496</v>
      </c>
      <c r="E364" s="710">
        <v>25.14792666666666</v>
      </c>
      <c r="F364" s="710">
        <v>649.93887600000005</v>
      </c>
      <c r="G364" s="94"/>
      <c r="H364"/>
      <c r="I364"/>
      <c r="J364" s="26"/>
    </row>
    <row r="365" spans="2:10" ht="11.25" customHeight="1">
      <c r="B365" s="509"/>
      <c r="C365" s="709">
        <v>42150</v>
      </c>
      <c r="D365" s="710">
        <v>155.20792750000001</v>
      </c>
      <c r="E365" s="710">
        <v>19.148075000000013</v>
      </c>
      <c r="F365" s="710">
        <v>672.40486699999997</v>
      </c>
      <c r="G365" s="94"/>
      <c r="H365"/>
      <c r="I365"/>
      <c r="J365" s="26"/>
    </row>
    <row r="366" spans="2:10" ht="11.25" customHeight="1">
      <c r="B366" s="509"/>
      <c r="C366" s="709">
        <v>42151</v>
      </c>
      <c r="D366" s="710">
        <v>148.23959999999991</v>
      </c>
      <c r="E366" s="710">
        <v>26.603337333333329</v>
      </c>
      <c r="F366" s="710">
        <v>679.40666399999998</v>
      </c>
      <c r="G366" s="94"/>
      <c r="H366"/>
      <c r="I366"/>
      <c r="J366" s="26"/>
    </row>
    <row r="367" spans="2:10" ht="11.25" customHeight="1">
      <c r="B367" s="509"/>
      <c r="C367" s="709">
        <v>42152</v>
      </c>
      <c r="D367" s="710">
        <v>147.86635999999982</v>
      </c>
      <c r="E367" s="710">
        <v>28.617387999999991</v>
      </c>
      <c r="F367" s="710">
        <v>686.49132999999995</v>
      </c>
      <c r="G367" s="94"/>
      <c r="H367"/>
      <c r="I367"/>
      <c r="J367" s="26"/>
    </row>
    <row r="368" spans="2:10" ht="11.25" customHeight="1">
      <c r="B368" s="509"/>
      <c r="C368" s="709">
        <v>42153</v>
      </c>
      <c r="D368" s="710">
        <v>139.21386999999982</v>
      </c>
      <c r="E368" s="710">
        <v>25.679877666666659</v>
      </c>
      <c r="F368" s="710">
        <v>676.056603</v>
      </c>
      <c r="G368" s="94"/>
      <c r="H368"/>
      <c r="I368"/>
      <c r="J368" s="26"/>
    </row>
    <row r="369" spans="2:10" ht="11.25" customHeight="1">
      <c r="B369" s="509"/>
      <c r="C369" s="709">
        <v>42154</v>
      </c>
      <c r="D369" s="710">
        <v>116.32833299999993</v>
      </c>
      <c r="E369" s="710">
        <v>33.910079999999979</v>
      </c>
      <c r="F369" s="710">
        <v>606.19614000000001</v>
      </c>
      <c r="G369" s="94"/>
      <c r="H369"/>
      <c r="I369"/>
      <c r="J369" s="26"/>
    </row>
    <row r="370" spans="2:10" ht="11.25" customHeight="1">
      <c r="B370" s="509"/>
      <c r="C370" s="709">
        <v>42155</v>
      </c>
      <c r="D370" s="710">
        <v>89.423990000000018</v>
      </c>
      <c r="E370" s="710">
        <v>34.745152999999974</v>
      </c>
      <c r="F370" s="710">
        <v>558.59132499999998</v>
      </c>
      <c r="G370" s="94"/>
      <c r="H370"/>
      <c r="I370"/>
      <c r="J370" s="26"/>
    </row>
    <row r="371" spans="2:10" ht="11.25" customHeight="1">
      <c r="B371" s="509"/>
      <c r="C371" s="709">
        <v>42156</v>
      </c>
      <c r="D371" s="710">
        <v>114.88680000000009</v>
      </c>
      <c r="E371" s="710">
        <v>33.663069333333333</v>
      </c>
      <c r="F371" s="710">
        <v>668.14398899999992</v>
      </c>
      <c r="G371" s="94"/>
      <c r="H371"/>
      <c r="I371"/>
      <c r="J371" s="26"/>
    </row>
    <row r="372" spans="2:10" ht="11.25" customHeight="1">
      <c r="B372" s="509"/>
      <c r="C372" s="709">
        <v>42157</v>
      </c>
      <c r="D372" s="710">
        <v>114.88680000000001</v>
      </c>
      <c r="E372" s="710">
        <v>34.531079999999989</v>
      </c>
      <c r="F372" s="710">
        <v>700.58109000000002</v>
      </c>
      <c r="G372" s="94"/>
      <c r="H372"/>
      <c r="I372"/>
      <c r="J372" s="26"/>
    </row>
    <row r="373" spans="2:10" ht="11.25" customHeight="1">
      <c r="B373" s="509"/>
      <c r="C373" s="709">
        <v>42158</v>
      </c>
      <c r="D373" s="710">
        <v>109.35235533333332</v>
      </c>
      <c r="E373" s="710">
        <v>29.250584666666668</v>
      </c>
      <c r="F373" s="710">
        <v>706.56613700000003</v>
      </c>
      <c r="G373" s="94"/>
      <c r="H373"/>
      <c r="I373"/>
      <c r="J373" s="26"/>
    </row>
    <row r="374" spans="2:10" ht="11.25" customHeight="1">
      <c r="B374" s="509"/>
      <c r="C374" s="709">
        <v>42159</v>
      </c>
      <c r="D374" s="710">
        <v>104.84952000000003</v>
      </c>
      <c r="E374" s="710">
        <v>39.110060000000011</v>
      </c>
      <c r="F374" s="710">
        <v>690.95028300000001</v>
      </c>
      <c r="G374" s="94"/>
      <c r="H374"/>
      <c r="I374"/>
      <c r="J374" s="26"/>
    </row>
    <row r="375" spans="2:10" ht="11.25" customHeight="1">
      <c r="B375" s="509"/>
      <c r="C375" s="709">
        <v>42160</v>
      </c>
      <c r="D375" s="710">
        <v>103.116</v>
      </c>
      <c r="E375" s="710">
        <v>56.360914333333376</v>
      </c>
      <c r="F375" s="710">
        <v>700.16166099999998</v>
      </c>
      <c r="G375" s="94"/>
      <c r="H375"/>
      <c r="I375"/>
      <c r="J375" s="26"/>
    </row>
    <row r="376" spans="2:10" ht="11.25" customHeight="1">
      <c r="B376" s="509"/>
      <c r="C376" s="709">
        <v>42161</v>
      </c>
      <c r="D376" s="710">
        <v>100.53478616666663</v>
      </c>
      <c r="E376" s="710">
        <v>85.600267333333349</v>
      </c>
      <c r="F376" s="710">
        <v>639.638238</v>
      </c>
      <c r="G376" s="94"/>
      <c r="H376"/>
      <c r="I376"/>
      <c r="J376" s="26"/>
    </row>
    <row r="377" spans="2:10" ht="11.25" customHeight="1">
      <c r="B377" s="509"/>
      <c r="C377" s="709">
        <v>42162</v>
      </c>
      <c r="D377" s="710">
        <v>66.954480000000089</v>
      </c>
      <c r="E377" s="710">
        <v>86.960237499999948</v>
      </c>
      <c r="F377" s="710">
        <v>586.807998</v>
      </c>
      <c r="G377" s="94"/>
      <c r="H377"/>
      <c r="I377"/>
      <c r="J377" s="26"/>
    </row>
    <row r="378" spans="2:10" ht="11.25" customHeight="1">
      <c r="B378" s="509"/>
      <c r="C378" s="709">
        <v>42163</v>
      </c>
      <c r="D378" s="710">
        <v>77.615760000000094</v>
      </c>
      <c r="E378" s="710">
        <v>63.03788266666664</v>
      </c>
      <c r="F378" s="710">
        <v>709.469919</v>
      </c>
      <c r="G378" s="94"/>
      <c r="H378"/>
      <c r="I378"/>
      <c r="J378" s="26"/>
    </row>
    <row r="379" spans="2:10" ht="11.25" customHeight="1">
      <c r="B379" s="509"/>
      <c r="C379" s="709">
        <v>42164</v>
      </c>
      <c r="D379" s="710">
        <v>77.615760000000108</v>
      </c>
      <c r="E379" s="710">
        <v>52.46317499999995</v>
      </c>
      <c r="F379" s="710">
        <v>716.54273400000011</v>
      </c>
      <c r="G379" s="94"/>
      <c r="H379"/>
      <c r="I379"/>
      <c r="J379" s="26"/>
    </row>
    <row r="380" spans="2:10" ht="11.25" customHeight="1">
      <c r="B380" s="509"/>
      <c r="C380" s="709">
        <v>42165</v>
      </c>
      <c r="D380" s="710">
        <v>77.615760000000122</v>
      </c>
      <c r="E380" s="710">
        <v>64.586106666666524</v>
      </c>
      <c r="F380" s="710">
        <v>716.83165800000006</v>
      </c>
      <c r="G380" s="94"/>
      <c r="H380"/>
      <c r="I380"/>
      <c r="J380" s="26"/>
    </row>
    <row r="381" spans="2:10" ht="11.25" customHeight="1">
      <c r="B381" s="509"/>
      <c r="C381" s="709">
        <v>42166</v>
      </c>
      <c r="D381" s="710">
        <v>77.615760000000094</v>
      </c>
      <c r="E381" s="710">
        <v>60.169144999999951</v>
      </c>
      <c r="F381" s="710">
        <v>704.69864300000006</v>
      </c>
      <c r="G381" s="94"/>
      <c r="H381"/>
      <c r="I381"/>
      <c r="J381" s="26"/>
    </row>
    <row r="382" spans="2:10" ht="11.25" customHeight="1">
      <c r="B382" s="509"/>
      <c r="C382" s="709">
        <v>42167</v>
      </c>
      <c r="D382" s="710">
        <v>75.88224000000011</v>
      </c>
      <c r="E382" s="710">
        <v>53.467679999999923</v>
      </c>
      <c r="F382" s="710">
        <v>684.62249699999995</v>
      </c>
      <c r="G382" s="94"/>
      <c r="H382"/>
      <c r="I382"/>
      <c r="J382" s="26"/>
    </row>
    <row r="383" spans="2:10" ht="11.25" customHeight="1">
      <c r="B383" s="509"/>
      <c r="C383" s="709">
        <v>42168</v>
      </c>
      <c r="D383" s="710">
        <v>74.148720000000097</v>
      </c>
      <c r="E383" s="710">
        <v>60.925367999999857</v>
      </c>
      <c r="F383" s="710">
        <v>612.52693999999997</v>
      </c>
      <c r="G383" s="94"/>
      <c r="H383"/>
      <c r="I383"/>
      <c r="J383" s="26"/>
    </row>
    <row r="384" spans="2:10" ht="11.25" customHeight="1">
      <c r="B384" s="509"/>
      <c r="C384" s="709">
        <v>42169</v>
      </c>
      <c r="D384" s="710">
        <v>81.456120000000098</v>
      </c>
      <c r="E384" s="710">
        <v>51.07452349999992</v>
      </c>
      <c r="F384" s="710">
        <v>556.48208999999997</v>
      </c>
      <c r="G384" s="94"/>
      <c r="H384"/>
      <c r="I384"/>
      <c r="J384" s="26"/>
    </row>
    <row r="385" spans="2:10" ht="11.25" customHeight="1">
      <c r="B385" s="509" t="s">
        <v>393</v>
      </c>
      <c r="C385" s="709">
        <v>42170</v>
      </c>
      <c r="D385" s="710">
        <v>76.809840000000079</v>
      </c>
      <c r="E385" s="710">
        <v>54.276540833333264</v>
      </c>
      <c r="F385" s="710">
        <v>658.39790200000004</v>
      </c>
      <c r="G385" s="94"/>
      <c r="H385"/>
      <c r="I385"/>
      <c r="J385" s="26"/>
    </row>
    <row r="386" spans="2:10" ht="11.25" customHeight="1">
      <c r="B386" s="509"/>
      <c r="C386" s="709">
        <v>42171</v>
      </c>
      <c r="D386" s="710">
        <v>76.809840000000079</v>
      </c>
      <c r="E386" s="710">
        <v>52.423593333333287</v>
      </c>
      <c r="F386" s="710">
        <v>663.45889099999999</v>
      </c>
      <c r="G386" s="94"/>
      <c r="H386"/>
      <c r="I386"/>
      <c r="J386" s="26"/>
    </row>
    <row r="387" spans="2:10" ht="11.25" customHeight="1">
      <c r="B387" s="509"/>
      <c r="C387" s="709">
        <v>42172</v>
      </c>
      <c r="D387" s="710">
        <v>76.809840000000094</v>
      </c>
      <c r="E387" s="710">
        <v>40.824785833333301</v>
      </c>
      <c r="F387" s="710">
        <v>678.58795900000007</v>
      </c>
      <c r="G387" s="94"/>
      <c r="H387"/>
      <c r="I387"/>
      <c r="J387" s="26"/>
    </row>
    <row r="388" spans="2:10" ht="11.25" customHeight="1">
      <c r="B388" s="509"/>
      <c r="C388" s="709">
        <v>42173</v>
      </c>
      <c r="D388" s="710">
        <v>70.650240000000096</v>
      </c>
      <c r="E388" s="710">
        <v>34.024391666666659</v>
      </c>
      <c r="F388" s="710">
        <v>686.4846409999999</v>
      </c>
      <c r="G388" s="94"/>
      <c r="H388"/>
      <c r="I388"/>
      <c r="J388" s="26"/>
    </row>
    <row r="389" spans="2:10" ht="11.25" customHeight="1">
      <c r="B389" s="509"/>
      <c r="C389" s="709">
        <v>42174</v>
      </c>
      <c r="D389" s="710">
        <v>66.954480000000075</v>
      </c>
      <c r="E389" s="710">
        <v>34.419860666666658</v>
      </c>
      <c r="F389" s="710">
        <v>698.89515599999993</v>
      </c>
      <c r="G389" s="94"/>
      <c r="H389"/>
      <c r="I389"/>
      <c r="J389" s="26"/>
    </row>
    <row r="390" spans="2:10" ht="11.25" customHeight="1">
      <c r="B390" s="509"/>
      <c r="C390" s="709">
        <v>42175</v>
      </c>
      <c r="D390" s="710">
        <v>76.372573500000144</v>
      </c>
      <c r="E390" s="710">
        <v>44.56861999999996</v>
      </c>
      <c r="F390" s="710">
        <v>640.7520649999999</v>
      </c>
      <c r="G390" s="94"/>
      <c r="H390"/>
      <c r="I390"/>
      <c r="J390" s="26"/>
    </row>
    <row r="391" spans="2:10" ht="11.25" customHeight="1">
      <c r="B391" s="509"/>
      <c r="C391" s="709">
        <v>42176</v>
      </c>
      <c r="D391" s="710">
        <v>68.585040000000092</v>
      </c>
      <c r="E391" s="710">
        <v>19.683421500000001</v>
      </c>
      <c r="F391" s="710">
        <v>588.54066</v>
      </c>
      <c r="G391" s="94"/>
      <c r="H391"/>
      <c r="I391"/>
      <c r="J391" s="26"/>
    </row>
    <row r="392" spans="2:10" ht="11.25" customHeight="1">
      <c r="B392" s="509"/>
      <c r="C392" s="709">
        <v>42177</v>
      </c>
      <c r="D392" s="710">
        <v>68.58504000000012</v>
      </c>
      <c r="E392" s="710">
        <v>11.50838233333333</v>
      </c>
      <c r="F392" s="710">
        <v>705.271838</v>
      </c>
      <c r="G392" s="94"/>
      <c r="H392"/>
      <c r="I392"/>
      <c r="J392" s="26"/>
    </row>
    <row r="393" spans="2:10" ht="11.25" customHeight="1">
      <c r="B393" s="509"/>
      <c r="C393" s="709">
        <v>42178</v>
      </c>
      <c r="D393" s="710">
        <v>62.439090000000071</v>
      </c>
      <c r="E393" s="710">
        <v>12.29242</v>
      </c>
      <c r="F393" s="710">
        <v>703.68600900000001</v>
      </c>
      <c r="G393" s="94"/>
      <c r="H393"/>
      <c r="I393"/>
      <c r="J393" s="26"/>
    </row>
    <row r="394" spans="2:10" ht="11.25" customHeight="1">
      <c r="B394" s="509"/>
      <c r="C394" s="709">
        <v>42179</v>
      </c>
      <c r="D394" s="710">
        <v>58.751520000000077</v>
      </c>
      <c r="E394" s="710">
        <v>14.754529333333339</v>
      </c>
      <c r="F394" s="710">
        <v>663.85831999999994</v>
      </c>
      <c r="G394" s="94"/>
      <c r="H394"/>
      <c r="I394"/>
      <c r="J394" s="26"/>
    </row>
    <row r="395" spans="2:10" ht="11.25" customHeight="1">
      <c r="B395" s="509"/>
      <c r="C395" s="709">
        <v>42180</v>
      </c>
      <c r="D395" s="710">
        <v>58.751520000000063</v>
      </c>
      <c r="E395" s="710">
        <v>19.227569166666679</v>
      </c>
      <c r="F395" s="710">
        <v>711.29736500000001</v>
      </c>
      <c r="G395" s="94"/>
      <c r="H395"/>
      <c r="I395"/>
      <c r="J395" s="26"/>
    </row>
    <row r="396" spans="2:10" ht="11.25" customHeight="1">
      <c r="B396" s="509"/>
      <c r="C396" s="709">
        <v>42181</v>
      </c>
      <c r="D396" s="710">
        <v>58.751520000000077</v>
      </c>
      <c r="E396" s="710">
        <v>17.831972666666669</v>
      </c>
      <c r="F396" s="710">
        <v>730.36772299999996</v>
      </c>
      <c r="G396" s="94"/>
      <c r="H396"/>
      <c r="I396"/>
      <c r="J396" s="26"/>
    </row>
    <row r="397" spans="2:10" ht="11.25" customHeight="1">
      <c r="B397" s="509"/>
      <c r="C397" s="709">
        <v>42182</v>
      </c>
      <c r="D397" s="710">
        <v>58.751520000000077</v>
      </c>
      <c r="E397" s="710">
        <v>37.006262000000014</v>
      </c>
      <c r="F397" s="710">
        <v>679.10664300000008</v>
      </c>
      <c r="G397" s="94"/>
      <c r="H397"/>
      <c r="I397"/>
      <c r="J397" s="26"/>
    </row>
    <row r="398" spans="2:10" ht="11.25" customHeight="1">
      <c r="B398" s="509"/>
      <c r="C398" s="709">
        <v>42183</v>
      </c>
      <c r="D398" s="710">
        <v>58.950026000000058</v>
      </c>
      <c r="E398" s="710">
        <v>14.86991833333334</v>
      </c>
      <c r="F398" s="710">
        <v>630.96488499999998</v>
      </c>
      <c r="G398" s="94"/>
      <c r="H398"/>
      <c r="I398"/>
      <c r="J398" s="26"/>
    </row>
    <row r="399" spans="2:10" ht="11.25" customHeight="1">
      <c r="B399" s="509"/>
      <c r="C399" s="709">
        <v>42184</v>
      </c>
      <c r="D399" s="710">
        <v>58.751520000000077</v>
      </c>
      <c r="E399" s="710">
        <v>13.204709333333339</v>
      </c>
      <c r="F399" s="710">
        <v>759.05955599999993</v>
      </c>
      <c r="G399" s="94"/>
      <c r="H399"/>
      <c r="I399"/>
      <c r="J399" s="26"/>
    </row>
    <row r="400" spans="2:10" ht="11.25" customHeight="1">
      <c r="B400" s="509"/>
      <c r="C400" s="709">
        <v>42185</v>
      </c>
      <c r="D400" s="710">
        <v>58.751520000000063</v>
      </c>
      <c r="E400" s="710">
        <v>8.2303846666666693</v>
      </c>
      <c r="F400" s="710">
        <v>781.69035199999996</v>
      </c>
      <c r="G400" s="94"/>
      <c r="H400"/>
      <c r="I400"/>
      <c r="J400" s="26"/>
    </row>
    <row r="401" spans="2:10" ht="11.25" customHeight="1">
      <c r="B401" s="509"/>
      <c r="C401" s="709">
        <v>42186</v>
      </c>
      <c r="D401" s="710">
        <v>69.030480000000097</v>
      </c>
      <c r="E401" s="710">
        <v>6.1054799999999991</v>
      </c>
      <c r="F401" s="710">
        <v>778.75746600000002</v>
      </c>
      <c r="G401" s="94"/>
      <c r="H401"/>
      <c r="I401"/>
      <c r="J401" s="26"/>
    </row>
    <row r="402" spans="2:10" ht="11.25" customHeight="1">
      <c r="B402" s="509"/>
      <c r="C402" s="709">
        <v>42187</v>
      </c>
      <c r="D402" s="710">
        <v>69.030480000000082</v>
      </c>
      <c r="E402" s="710">
        <v>15.670232000000011</v>
      </c>
      <c r="F402" s="710">
        <v>759.82264399999997</v>
      </c>
      <c r="G402" s="94"/>
      <c r="H402"/>
      <c r="I402"/>
      <c r="J402" s="26"/>
    </row>
    <row r="403" spans="2:10" ht="11.25" customHeight="1">
      <c r="B403" s="509"/>
      <c r="C403" s="709">
        <v>42188</v>
      </c>
      <c r="D403" s="710">
        <v>69.030480000000082</v>
      </c>
      <c r="E403" s="710">
        <v>28.194826833333369</v>
      </c>
      <c r="F403" s="710">
        <v>762.417551</v>
      </c>
      <c r="G403" s="94"/>
      <c r="H403"/>
      <c r="I403"/>
      <c r="J403" s="26"/>
    </row>
    <row r="404" spans="2:10" ht="11.25" customHeight="1">
      <c r="B404" s="509"/>
      <c r="C404" s="709">
        <v>42189</v>
      </c>
      <c r="D404" s="710">
        <v>69.030480000000097</v>
      </c>
      <c r="E404" s="710">
        <v>35.404418833333374</v>
      </c>
      <c r="F404" s="710">
        <v>693.27235600000006</v>
      </c>
      <c r="G404" s="94"/>
      <c r="H404"/>
      <c r="I404"/>
      <c r="J404" s="26"/>
    </row>
    <row r="405" spans="2:10" ht="11.25" customHeight="1">
      <c r="B405" s="509"/>
      <c r="C405" s="709">
        <v>42190</v>
      </c>
      <c r="D405" s="710">
        <v>69.030480000000068</v>
      </c>
      <c r="E405" s="710">
        <v>18.700827999999991</v>
      </c>
      <c r="F405" s="710">
        <v>652.75155099999995</v>
      </c>
      <c r="G405" s="94"/>
      <c r="H405"/>
      <c r="I405"/>
      <c r="J405" s="26"/>
    </row>
    <row r="406" spans="2:10" ht="11.25" customHeight="1">
      <c r="B406" s="509"/>
      <c r="C406" s="709">
        <v>42191</v>
      </c>
      <c r="D406" s="710">
        <v>69.030480000000082</v>
      </c>
      <c r="E406" s="710">
        <v>17.833101166666658</v>
      </c>
      <c r="F406" s="710">
        <v>783.55716700000005</v>
      </c>
      <c r="G406" s="94"/>
      <c r="H406"/>
      <c r="I406"/>
      <c r="J406" s="26"/>
    </row>
    <row r="407" spans="2:10" ht="11.25" customHeight="1">
      <c r="B407" s="509"/>
      <c r="C407" s="709">
        <v>42192</v>
      </c>
      <c r="D407" s="710">
        <v>69.030480000000082</v>
      </c>
      <c r="E407" s="710">
        <v>23.129377999999988</v>
      </c>
      <c r="F407" s="710">
        <v>813.19259999999997</v>
      </c>
      <c r="G407" s="94"/>
      <c r="H407"/>
      <c r="I407"/>
      <c r="J407" s="26"/>
    </row>
    <row r="408" spans="2:10" ht="11.25" customHeight="1">
      <c r="B408" s="509"/>
      <c r="C408" s="709">
        <v>42193</v>
      </c>
      <c r="D408" s="710">
        <v>69.030480000000082</v>
      </c>
      <c r="E408" s="710">
        <v>20.176366999999999</v>
      </c>
      <c r="F408" s="710">
        <v>806.70058700000004</v>
      </c>
      <c r="G408" s="94"/>
      <c r="H408"/>
      <c r="I408"/>
      <c r="J408" s="26"/>
    </row>
    <row r="409" spans="2:10" ht="11.25" customHeight="1">
      <c r="B409" s="509"/>
      <c r="C409" s="709">
        <v>42194</v>
      </c>
      <c r="D409" s="710">
        <v>69.030480000000082</v>
      </c>
      <c r="E409" s="710">
        <v>16.700400000000009</v>
      </c>
      <c r="F409" s="710">
        <v>793.72991000000002</v>
      </c>
      <c r="G409" s="94"/>
      <c r="H409"/>
      <c r="I409"/>
      <c r="J409" s="26"/>
    </row>
    <row r="410" spans="2:10" ht="11.25" customHeight="1">
      <c r="B410" s="509"/>
      <c r="C410" s="709">
        <v>42195</v>
      </c>
      <c r="D410" s="710">
        <v>68.024650000000094</v>
      </c>
      <c r="E410" s="710">
        <v>17.069204333333339</v>
      </c>
      <c r="F410" s="710">
        <v>778.36209699999995</v>
      </c>
      <c r="G410" s="94"/>
      <c r="H410"/>
      <c r="I410"/>
      <c r="J410" s="26"/>
    </row>
    <row r="411" spans="2:10" ht="11.25" customHeight="1">
      <c r="B411" s="509"/>
      <c r="C411" s="709">
        <v>42196</v>
      </c>
      <c r="D411" s="710">
        <v>44.890560000000022</v>
      </c>
      <c r="E411" s="710">
        <v>31.72002149999998</v>
      </c>
      <c r="F411" s="710">
        <v>694.32959900000003</v>
      </c>
      <c r="G411" s="94"/>
      <c r="H411"/>
      <c r="I411"/>
      <c r="J411" s="26"/>
    </row>
    <row r="412" spans="2:10" ht="11.25" customHeight="1">
      <c r="B412" s="509"/>
      <c r="C412" s="709">
        <v>42197</v>
      </c>
      <c r="D412" s="710">
        <v>44.890560000000029</v>
      </c>
      <c r="E412" s="710">
        <v>36.8342368333333</v>
      </c>
      <c r="F412" s="710">
        <v>641.00340000000006</v>
      </c>
      <c r="G412" s="94"/>
      <c r="H412"/>
      <c r="I412"/>
      <c r="J412" s="26"/>
    </row>
    <row r="413" spans="2:10" ht="11.25" customHeight="1">
      <c r="B413" s="509"/>
      <c r="C413" s="709">
        <v>42198</v>
      </c>
      <c r="D413" s="710">
        <v>44.890560000000029</v>
      </c>
      <c r="E413" s="710">
        <v>27.089030333333341</v>
      </c>
      <c r="F413" s="710">
        <v>775.88296200000002</v>
      </c>
      <c r="G413" s="94"/>
      <c r="H413"/>
      <c r="I413"/>
      <c r="J413" s="26"/>
    </row>
    <row r="414" spans="2:10" ht="11.25" customHeight="1">
      <c r="B414" s="509"/>
      <c r="C414" s="709">
        <v>42199</v>
      </c>
      <c r="D414" s="710">
        <v>44.890560000000022</v>
      </c>
      <c r="E414" s="710">
        <v>20.258939999999999</v>
      </c>
      <c r="F414" s="710">
        <v>800.366758</v>
      </c>
      <c r="G414" s="94"/>
      <c r="H414"/>
      <c r="I414"/>
      <c r="J414" s="26"/>
    </row>
    <row r="415" spans="2:10" ht="11.25" customHeight="1">
      <c r="B415" s="509" t="s">
        <v>393</v>
      </c>
      <c r="C415" s="709">
        <v>42200</v>
      </c>
      <c r="D415" s="710">
        <v>44.890560000000029</v>
      </c>
      <c r="E415" s="710">
        <v>20.565058833333328</v>
      </c>
      <c r="F415" s="710">
        <v>805.94886199999996</v>
      </c>
      <c r="G415" s="94"/>
      <c r="H415"/>
      <c r="I415"/>
      <c r="J415" s="26"/>
    </row>
    <row r="416" spans="2:10" ht="11.25" customHeight="1">
      <c r="B416" s="509"/>
      <c r="C416" s="709">
        <v>42201</v>
      </c>
      <c r="D416" s="710">
        <v>44.890560000000029</v>
      </c>
      <c r="E416" s="710">
        <v>17.378815500000002</v>
      </c>
      <c r="F416" s="710">
        <v>800.39751699999999</v>
      </c>
      <c r="G416" s="94"/>
      <c r="H416"/>
      <c r="I416"/>
      <c r="J416" s="26"/>
    </row>
    <row r="417" spans="2:10" ht="11.25" customHeight="1">
      <c r="B417" s="509"/>
      <c r="C417" s="709">
        <v>42202</v>
      </c>
      <c r="D417" s="710">
        <v>47.513530000000031</v>
      </c>
      <c r="E417" s="710">
        <v>20.839642999999999</v>
      </c>
      <c r="F417" s="710">
        <v>803.45188300000007</v>
      </c>
      <c r="G417" s="94"/>
      <c r="H417"/>
      <c r="I417"/>
      <c r="J417" s="26"/>
    </row>
    <row r="418" spans="2:10" ht="11.25" customHeight="1">
      <c r="B418" s="509"/>
      <c r="C418" s="709">
        <v>42203</v>
      </c>
      <c r="D418" s="710">
        <v>44.890560000000029</v>
      </c>
      <c r="E418" s="710">
        <v>28.853316833333331</v>
      </c>
      <c r="F418" s="710">
        <v>706.89759199999992</v>
      </c>
      <c r="G418" s="94"/>
      <c r="H418"/>
      <c r="I418"/>
      <c r="J418" s="26"/>
    </row>
    <row r="419" spans="2:10" ht="11.25" customHeight="1">
      <c r="B419" s="509"/>
      <c r="C419" s="709">
        <v>42204</v>
      </c>
      <c r="D419" s="710">
        <v>44.890560000000029</v>
      </c>
      <c r="E419" s="710">
        <v>27.660426000000012</v>
      </c>
      <c r="F419" s="710">
        <v>645.32143200000007</v>
      </c>
      <c r="G419" s="94"/>
      <c r="H419"/>
      <c r="I419"/>
      <c r="J419" s="26"/>
    </row>
    <row r="420" spans="2:10" ht="11.25" customHeight="1">
      <c r="B420" s="509"/>
      <c r="C420" s="709">
        <v>42205</v>
      </c>
      <c r="D420" s="710">
        <v>44.890560000000029</v>
      </c>
      <c r="E420" s="710">
        <v>16.02232500000002</v>
      </c>
      <c r="F420" s="710">
        <v>793.53118599999993</v>
      </c>
      <c r="G420" s="94"/>
      <c r="H420"/>
      <c r="I420"/>
      <c r="J420" s="26"/>
    </row>
    <row r="421" spans="2:10" ht="11.25" customHeight="1">
      <c r="B421" s="509"/>
      <c r="C421" s="709">
        <v>42206</v>
      </c>
      <c r="D421" s="710">
        <v>44.890560000000029</v>
      </c>
      <c r="E421" s="710">
        <v>24.120680499999992</v>
      </c>
      <c r="F421" s="710">
        <v>813.85079099999996</v>
      </c>
      <c r="G421" s="94"/>
      <c r="H421"/>
      <c r="I421"/>
      <c r="J421" s="26"/>
    </row>
    <row r="422" spans="2:10" ht="11.25" customHeight="1">
      <c r="B422" s="509"/>
      <c r="C422" s="709">
        <v>42207</v>
      </c>
      <c r="D422" s="710">
        <v>44.890560000000022</v>
      </c>
      <c r="E422" s="710">
        <v>37.033531833333328</v>
      </c>
      <c r="F422" s="710">
        <v>800.37054499999999</v>
      </c>
      <c r="G422" s="94"/>
      <c r="H422"/>
      <c r="I422"/>
      <c r="J422" s="26"/>
    </row>
    <row r="423" spans="2:10" ht="11.25" customHeight="1">
      <c r="B423" s="509"/>
      <c r="C423" s="709">
        <v>42208</v>
      </c>
      <c r="D423" s="710">
        <v>44.890560000000029</v>
      </c>
      <c r="E423" s="710">
        <v>15.76347366666667</v>
      </c>
      <c r="F423" s="710">
        <v>803.84647199999995</v>
      </c>
      <c r="G423" s="94"/>
      <c r="H423"/>
      <c r="I423"/>
      <c r="J423" s="26"/>
    </row>
    <row r="424" spans="2:10" ht="11.25" customHeight="1">
      <c r="B424" s="509"/>
      <c r="C424" s="709">
        <v>42209</v>
      </c>
      <c r="D424" s="710">
        <v>44.890560000000029</v>
      </c>
      <c r="E424" s="710">
        <v>15.364418666666671</v>
      </c>
      <c r="F424" s="710">
        <v>790.76218799999992</v>
      </c>
      <c r="G424" s="94"/>
      <c r="H424"/>
      <c r="I424"/>
      <c r="J424" s="26"/>
    </row>
    <row r="425" spans="2:10" ht="11.25" customHeight="1">
      <c r="B425" s="509"/>
      <c r="C425" s="709">
        <v>42210</v>
      </c>
      <c r="D425" s="710">
        <v>44.890560000000022</v>
      </c>
      <c r="E425" s="710">
        <v>14.60981</v>
      </c>
      <c r="F425" s="710">
        <v>688.22029799999996</v>
      </c>
      <c r="G425" s="94"/>
      <c r="H425"/>
      <c r="I425"/>
      <c r="J425" s="26"/>
    </row>
    <row r="426" spans="2:10" ht="11.25" customHeight="1">
      <c r="B426" s="509"/>
      <c r="C426" s="709">
        <v>42211</v>
      </c>
      <c r="D426" s="710">
        <v>50.311430000000037</v>
      </c>
      <c r="E426" s="710">
        <v>18.540347499999999</v>
      </c>
      <c r="F426" s="710">
        <v>636.419263</v>
      </c>
      <c r="G426" s="94"/>
      <c r="H426"/>
      <c r="I426"/>
      <c r="J426" s="26"/>
    </row>
    <row r="427" spans="2:10" ht="11.25" customHeight="1">
      <c r="B427" s="509"/>
      <c r="C427" s="709">
        <v>42212</v>
      </c>
      <c r="D427" s="710">
        <v>44.890560000000029</v>
      </c>
      <c r="E427" s="710">
        <v>12.460371833333332</v>
      </c>
      <c r="F427" s="710">
        <v>768.71257800000001</v>
      </c>
      <c r="G427" s="94"/>
      <c r="H427"/>
      <c r="I427"/>
      <c r="J427" s="26"/>
    </row>
    <row r="428" spans="2:10" ht="11.25" customHeight="1">
      <c r="B428" s="509"/>
      <c r="C428" s="709">
        <v>42213</v>
      </c>
      <c r="D428" s="710">
        <v>44.890560000000029</v>
      </c>
      <c r="E428" s="710">
        <v>18.071672500000002</v>
      </c>
      <c r="F428" s="710">
        <v>784.06750299999999</v>
      </c>
      <c r="G428" s="94"/>
      <c r="H428"/>
      <c r="I428"/>
      <c r="J428" s="26"/>
    </row>
    <row r="429" spans="2:10" ht="11.25" customHeight="1">
      <c r="B429" s="509"/>
      <c r="C429" s="709">
        <v>42214</v>
      </c>
      <c r="D429" s="710">
        <v>44.890560000000029</v>
      </c>
      <c r="E429" s="710">
        <v>12.948604999999999</v>
      </c>
      <c r="F429" s="710">
        <v>792.13379899999995</v>
      </c>
      <c r="G429" s="94"/>
      <c r="H429"/>
      <c r="I429"/>
      <c r="J429" s="26"/>
    </row>
    <row r="430" spans="2:10" ht="11.25" customHeight="1">
      <c r="B430" s="509"/>
      <c r="C430" s="709">
        <v>42215</v>
      </c>
      <c r="D430" s="710">
        <v>44.890560000000029</v>
      </c>
      <c r="E430" s="710">
        <v>16.692893999999999</v>
      </c>
      <c r="F430" s="710">
        <v>769.36248799999998</v>
      </c>
      <c r="G430" s="94"/>
      <c r="H430"/>
      <c r="I430"/>
      <c r="J430" s="26"/>
    </row>
    <row r="431" spans="2:10" ht="11.25" customHeight="1">
      <c r="B431" s="509"/>
      <c r="C431" s="709">
        <v>42216</v>
      </c>
      <c r="D431" s="710">
        <v>44.883421833333372</v>
      </c>
      <c r="E431" s="710">
        <v>7.3664339999999999</v>
      </c>
      <c r="F431" s="710">
        <v>731.11047400000007</v>
      </c>
      <c r="G431" s="94"/>
      <c r="H431"/>
      <c r="I431"/>
      <c r="J431" s="26"/>
    </row>
    <row r="432" spans="2:10" ht="11.25" customHeight="1">
      <c r="B432" s="509"/>
      <c r="C432" s="709">
        <v>42217</v>
      </c>
      <c r="D432" s="710">
        <v>44.890560000000029</v>
      </c>
      <c r="E432" s="710">
        <v>19.395537000000001</v>
      </c>
      <c r="F432" s="710">
        <v>655.14873999999998</v>
      </c>
      <c r="G432" s="94"/>
      <c r="H432"/>
      <c r="I432"/>
      <c r="J432" s="26"/>
    </row>
    <row r="433" spans="2:10" ht="11.25" customHeight="1">
      <c r="B433" s="509"/>
      <c r="C433" s="709">
        <v>42218</v>
      </c>
      <c r="D433" s="710">
        <v>44.890560000000029</v>
      </c>
      <c r="E433" s="710">
        <v>46.508921166666589</v>
      </c>
      <c r="F433" s="710">
        <v>633.52447600000005</v>
      </c>
      <c r="G433" s="94"/>
      <c r="H433"/>
      <c r="I433"/>
      <c r="J433" s="26"/>
    </row>
    <row r="434" spans="2:10" ht="11.25" customHeight="1">
      <c r="B434" s="509"/>
      <c r="C434" s="709">
        <v>42219</v>
      </c>
      <c r="D434" s="710">
        <v>44.890560000000029</v>
      </c>
      <c r="E434" s="710">
        <v>14.083858500000009</v>
      </c>
      <c r="F434" s="710">
        <v>717.54544799999996</v>
      </c>
      <c r="G434" s="94"/>
      <c r="H434"/>
      <c r="I434"/>
      <c r="J434" s="26"/>
    </row>
    <row r="435" spans="2:10" ht="11.25" customHeight="1">
      <c r="B435" s="509"/>
      <c r="C435" s="709">
        <v>42220</v>
      </c>
      <c r="D435" s="710">
        <v>44.890560000000029</v>
      </c>
      <c r="E435" s="710">
        <v>21.425190833333343</v>
      </c>
      <c r="F435" s="710">
        <v>715.95669999999996</v>
      </c>
      <c r="G435" s="94"/>
      <c r="H435"/>
      <c r="I435"/>
      <c r="J435" s="26"/>
    </row>
    <row r="436" spans="2:10" ht="11.25" customHeight="1">
      <c r="B436" s="509"/>
      <c r="C436" s="709">
        <v>42221</v>
      </c>
      <c r="D436" s="710">
        <v>44.890560000000029</v>
      </c>
      <c r="E436" s="710">
        <v>32.652083333333337</v>
      </c>
      <c r="F436" s="710">
        <v>730.86459000000002</v>
      </c>
      <c r="G436" s="94"/>
      <c r="H436"/>
      <c r="I436"/>
      <c r="J436" s="26"/>
    </row>
    <row r="437" spans="2:10" ht="11.25" customHeight="1">
      <c r="B437" s="509"/>
      <c r="C437" s="709">
        <v>42222</v>
      </c>
      <c r="D437" s="710">
        <v>44.890560000000029</v>
      </c>
      <c r="E437" s="710">
        <v>45.899688999999917</v>
      </c>
      <c r="F437" s="710">
        <v>689.26132799999993</v>
      </c>
      <c r="G437" s="94"/>
      <c r="H437"/>
      <c r="I437"/>
      <c r="J437" s="26"/>
    </row>
    <row r="438" spans="2:10" ht="11.25" customHeight="1">
      <c r="B438" s="509"/>
      <c r="C438" s="709">
        <v>42223</v>
      </c>
      <c r="D438" s="710">
        <v>44.890560000000029</v>
      </c>
      <c r="E438" s="710">
        <v>55.274865499999962</v>
      </c>
      <c r="F438" s="710">
        <v>707.90887199999997</v>
      </c>
      <c r="G438" s="94"/>
      <c r="H438"/>
      <c r="I438"/>
      <c r="J438" s="26"/>
    </row>
    <row r="439" spans="2:10" ht="11.25" customHeight="1">
      <c r="B439" s="509"/>
      <c r="C439" s="709">
        <v>42224</v>
      </c>
      <c r="D439" s="710">
        <v>44.890560000000029</v>
      </c>
      <c r="E439" s="710">
        <v>51.542439333333306</v>
      </c>
      <c r="F439" s="710">
        <v>644.13698599999998</v>
      </c>
      <c r="G439" s="94"/>
      <c r="H439"/>
      <c r="I439"/>
      <c r="J439" s="26"/>
    </row>
    <row r="440" spans="2:10" ht="11.25" customHeight="1">
      <c r="B440" s="509"/>
      <c r="C440" s="709">
        <v>42225</v>
      </c>
      <c r="D440" s="710">
        <v>44.890560000000022</v>
      </c>
      <c r="E440" s="710">
        <v>39.211050166666652</v>
      </c>
      <c r="F440" s="710">
        <v>580.87630000000001</v>
      </c>
      <c r="G440" s="94"/>
      <c r="H440"/>
      <c r="I440"/>
      <c r="J440" s="26"/>
    </row>
    <row r="441" spans="2:10" ht="11.25" customHeight="1">
      <c r="B441" s="509"/>
      <c r="C441" s="709">
        <v>42226</v>
      </c>
      <c r="D441" s="710">
        <v>44.890560000000022</v>
      </c>
      <c r="E441" s="710">
        <v>43.166123666666607</v>
      </c>
      <c r="F441" s="710">
        <v>648.97861</v>
      </c>
      <c r="G441" s="94"/>
      <c r="H441"/>
      <c r="I441"/>
      <c r="J441" s="26"/>
    </row>
    <row r="442" spans="2:10" ht="11.25" customHeight="1">
      <c r="B442" s="509"/>
      <c r="C442" s="709">
        <v>42227</v>
      </c>
      <c r="D442" s="710">
        <v>44.890560000000029</v>
      </c>
      <c r="E442" s="710">
        <v>40.252546999999943</v>
      </c>
      <c r="F442" s="710">
        <v>650.95878000000005</v>
      </c>
      <c r="G442" s="94"/>
      <c r="H442"/>
      <c r="I442"/>
      <c r="J442" s="26"/>
    </row>
    <row r="443" spans="2:10" ht="11.25" customHeight="1">
      <c r="B443" s="509"/>
      <c r="C443" s="709">
        <v>42228</v>
      </c>
      <c r="D443" s="710">
        <v>44.890560000000029</v>
      </c>
      <c r="E443" s="710">
        <v>34.19893166666666</v>
      </c>
      <c r="F443" s="710">
        <v>671.93935499999998</v>
      </c>
      <c r="G443" s="94"/>
      <c r="H443"/>
      <c r="I443"/>
      <c r="J443" s="26"/>
    </row>
    <row r="444" spans="2:10" ht="11.25" customHeight="1">
      <c r="B444" s="509"/>
      <c r="C444" s="709">
        <v>42229</v>
      </c>
      <c r="D444" s="710">
        <v>44.890560000000029</v>
      </c>
      <c r="E444" s="710">
        <v>26.699155000000008</v>
      </c>
      <c r="F444" s="710">
        <v>711.58995400000003</v>
      </c>
      <c r="G444" s="94"/>
      <c r="H444"/>
      <c r="I444"/>
      <c r="J444" s="26"/>
    </row>
    <row r="445" spans="2:10" ht="11.25" customHeight="1">
      <c r="B445" s="509"/>
      <c r="C445" s="709">
        <v>42230</v>
      </c>
      <c r="D445" s="710">
        <v>44.890560000000029</v>
      </c>
      <c r="E445" s="710">
        <v>24.85364233333333</v>
      </c>
      <c r="F445" s="710">
        <v>676.24940800000002</v>
      </c>
      <c r="G445" s="94"/>
      <c r="H445"/>
      <c r="I445"/>
      <c r="J445" s="26"/>
    </row>
    <row r="446" spans="2:10" ht="11.25" customHeight="1">
      <c r="B446" s="509" t="s">
        <v>392</v>
      </c>
      <c r="C446" s="709">
        <v>42231</v>
      </c>
      <c r="D446" s="710">
        <v>44.890560000000043</v>
      </c>
      <c r="E446" s="710">
        <v>30.213583166666659</v>
      </c>
      <c r="F446" s="710">
        <v>600.04287899999997</v>
      </c>
      <c r="G446" s="94"/>
      <c r="H446"/>
      <c r="I446"/>
      <c r="J446" s="26"/>
    </row>
    <row r="447" spans="2:10" ht="11.25" customHeight="1">
      <c r="B447" s="509"/>
      <c r="C447" s="709">
        <v>42232</v>
      </c>
      <c r="D447" s="710">
        <v>44.890560000000029</v>
      </c>
      <c r="E447" s="710">
        <v>22.910155</v>
      </c>
      <c r="F447" s="710">
        <v>561.27696400000002</v>
      </c>
      <c r="G447" s="94"/>
      <c r="H447"/>
      <c r="I447"/>
      <c r="J447" s="26"/>
    </row>
    <row r="448" spans="2:10" ht="11.25" customHeight="1">
      <c r="B448" s="509"/>
      <c r="C448" s="709">
        <v>42233</v>
      </c>
      <c r="D448" s="710">
        <v>44.890560000000022</v>
      </c>
      <c r="E448" s="710">
        <v>16.074480000000012</v>
      </c>
      <c r="F448" s="710">
        <v>640.10146499999996</v>
      </c>
      <c r="G448" s="94"/>
      <c r="H448"/>
      <c r="I448"/>
      <c r="J448" s="26"/>
    </row>
    <row r="449" spans="2:10" ht="11.25" customHeight="1">
      <c r="B449" s="509"/>
      <c r="C449" s="709">
        <v>42234</v>
      </c>
      <c r="D449" s="710">
        <v>44.890560000000029</v>
      </c>
      <c r="E449" s="710">
        <v>16.074480000000012</v>
      </c>
      <c r="F449" s="710">
        <v>648.27123699999993</v>
      </c>
      <c r="G449" s="94"/>
      <c r="H449"/>
      <c r="I449"/>
      <c r="J449" s="26"/>
    </row>
    <row r="450" spans="2:10" ht="11.25" customHeight="1">
      <c r="B450" s="509"/>
      <c r="C450" s="709">
        <v>42235</v>
      </c>
      <c r="D450" s="710">
        <v>44.890560000000029</v>
      </c>
      <c r="E450" s="710">
        <v>16.074480000000012</v>
      </c>
      <c r="F450" s="710">
        <v>647.90371100000004</v>
      </c>
      <c r="G450" s="94"/>
      <c r="H450"/>
      <c r="I450"/>
      <c r="J450" s="26"/>
    </row>
    <row r="451" spans="2:10" ht="11.25" customHeight="1">
      <c r="B451" s="509"/>
      <c r="C451" s="709">
        <v>42236</v>
      </c>
      <c r="D451" s="710">
        <v>44.890560000000029</v>
      </c>
      <c r="E451" s="710">
        <v>17.139191833333342</v>
      </c>
      <c r="F451" s="710">
        <v>673.79468599999996</v>
      </c>
      <c r="G451" s="94"/>
      <c r="H451"/>
      <c r="I451"/>
      <c r="J451" s="26"/>
    </row>
    <row r="452" spans="2:10" ht="11.25" customHeight="1">
      <c r="B452" s="509"/>
      <c r="C452" s="709">
        <v>42237</v>
      </c>
      <c r="D452" s="710">
        <v>44.890560000000029</v>
      </c>
      <c r="E452" s="710">
        <v>9.9408125000000052</v>
      </c>
      <c r="F452" s="710">
        <v>681.30783200000008</v>
      </c>
      <c r="G452" s="94"/>
      <c r="H452"/>
      <c r="I452"/>
      <c r="J452" s="26"/>
    </row>
    <row r="453" spans="2:10" ht="11.25" customHeight="1">
      <c r="B453" s="509"/>
      <c r="C453" s="709">
        <v>42238</v>
      </c>
      <c r="D453" s="710">
        <v>44.890560000000029</v>
      </c>
      <c r="E453" s="710">
        <v>15.226276000000011</v>
      </c>
      <c r="F453" s="710">
        <v>641.82397600000002</v>
      </c>
      <c r="G453" s="94"/>
      <c r="H453"/>
      <c r="I453"/>
      <c r="J453" s="26"/>
    </row>
    <row r="454" spans="2:10" ht="11.25" customHeight="1">
      <c r="B454" s="509"/>
      <c r="C454" s="709">
        <v>42239</v>
      </c>
      <c r="D454" s="710">
        <v>44.890560000000029</v>
      </c>
      <c r="E454" s="710">
        <v>19.827039666666671</v>
      </c>
      <c r="F454" s="710">
        <v>629.73049800000001</v>
      </c>
      <c r="G454" s="94"/>
      <c r="H454"/>
      <c r="I454"/>
      <c r="J454" s="26"/>
    </row>
    <row r="455" spans="2:10" ht="11.25" customHeight="1">
      <c r="B455" s="509"/>
      <c r="C455" s="709">
        <v>42240</v>
      </c>
      <c r="D455" s="710">
        <v>51.482400000000069</v>
      </c>
      <c r="E455" s="710">
        <v>14.40615583333334</v>
      </c>
      <c r="F455" s="710">
        <v>685.535256</v>
      </c>
      <c r="G455" s="94"/>
      <c r="H455"/>
      <c r="I455"/>
      <c r="J455" s="26"/>
    </row>
    <row r="456" spans="2:10" ht="11.25" customHeight="1">
      <c r="B456" s="509"/>
      <c r="C456" s="709">
        <v>42241</v>
      </c>
      <c r="D456" s="710">
        <v>54.778320000000036</v>
      </c>
      <c r="E456" s="710">
        <v>10.36930933333333</v>
      </c>
      <c r="F456" s="710">
        <v>670.60181899999998</v>
      </c>
      <c r="G456" s="94"/>
      <c r="H456"/>
      <c r="I456"/>
      <c r="J456" s="26"/>
    </row>
    <row r="457" spans="2:10" ht="11.25" customHeight="1">
      <c r="B457" s="509"/>
      <c r="C457" s="709">
        <v>42242</v>
      </c>
      <c r="D457" s="710">
        <v>54.778320000000036</v>
      </c>
      <c r="E457" s="710">
        <v>3.3201600000000013</v>
      </c>
      <c r="F457" s="710">
        <v>709.40724999999998</v>
      </c>
      <c r="G457" s="94"/>
      <c r="H457"/>
      <c r="I457"/>
      <c r="J457" s="26"/>
    </row>
    <row r="458" spans="2:10" ht="11.25" customHeight="1">
      <c r="B458" s="509"/>
      <c r="C458" s="709">
        <v>42243</v>
      </c>
      <c r="D458" s="710">
        <v>54.400662500000053</v>
      </c>
      <c r="E458" s="710">
        <v>5.3650360000000026</v>
      </c>
      <c r="F458" s="710">
        <v>727.19728399999997</v>
      </c>
      <c r="G458" s="94"/>
      <c r="H458"/>
      <c r="I458"/>
      <c r="J458" s="26"/>
    </row>
    <row r="459" spans="2:10" ht="11.25" customHeight="1">
      <c r="B459" s="509"/>
      <c r="C459" s="709">
        <v>42244</v>
      </c>
      <c r="D459" s="710">
        <v>44.890560000000029</v>
      </c>
      <c r="E459" s="710">
        <v>11.81905833333334</v>
      </c>
      <c r="F459" s="710">
        <v>751.93620499999997</v>
      </c>
      <c r="G459" s="94"/>
      <c r="H459"/>
      <c r="I459"/>
      <c r="J459" s="26"/>
    </row>
    <row r="460" spans="2:10" ht="11.25" customHeight="1">
      <c r="B460" s="509"/>
      <c r="C460" s="709">
        <v>42245</v>
      </c>
      <c r="D460" s="710">
        <v>44.890560000000029</v>
      </c>
      <c r="E460" s="710">
        <v>48.045777666666638</v>
      </c>
      <c r="F460" s="710">
        <v>722.22364000000005</v>
      </c>
      <c r="G460" s="94"/>
      <c r="H460"/>
      <c r="I460"/>
      <c r="J460" s="26"/>
    </row>
    <row r="461" spans="2:10" ht="11.25" customHeight="1">
      <c r="B461" s="509"/>
      <c r="C461" s="709">
        <v>42246</v>
      </c>
      <c r="D461" s="710">
        <v>44.890560000000029</v>
      </c>
      <c r="E461" s="710">
        <v>41.147278999999976</v>
      </c>
      <c r="F461" s="710">
        <v>677.53843799999993</v>
      </c>
      <c r="G461" s="94"/>
      <c r="H461"/>
      <c r="I461"/>
      <c r="J461" s="26"/>
    </row>
    <row r="462" spans="2:10" ht="11.25" customHeight="1">
      <c r="B462" s="509"/>
      <c r="C462" s="709">
        <v>42247</v>
      </c>
      <c r="D462" s="710">
        <v>44.890560000000029</v>
      </c>
      <c r="E462" s="710">
        <v>15.363930000000009</v>
      </c>
      <c r="F462" s="710">
        <v>774.15998500000001</v>
      </c>
      <c r="G462" s="94"/>
      <c r="H462"/>
      <c r="I462"/>
      <c r="J462" s="26"/>
    </row>
    <row r="463" spans="2:10" ht="11.25" customHeight="1">
      <c r="B463" s="509"/>
      <c r="C463" s="709">
        <v>42248</v>
      </c>
      <c r="D463" s="710">
        <v>44.890560000000043</v>
      </c>
      <c r="E463" s="710">
        <v>13.795840000000009</v>
      </c>
      <c r="F463" s="710">
        <v>726.64171699999997</v>
      </c>
      <c r="G463" s="94"/>
      <c r="H463"/>
      <c r="I463"/>
      <c r="J463" s="26"/>
    </row>
    <row r="464" spans="2:10" ht="11.25" customHeight="1">
      <c r="B464" s="509"/>
      <c r="C464" s="709">
        <v>42249</v>
      </c>
      <c r="D464" s="710">
        <v>44.890560000000029</v>
      </c>
      <c r="E464" s="710">
        <v>19.334633499999999</v>
      </c>
      <c r="F464" s="710">
        <v>722.88143500000001</v>
      </c>
      <c r="G464" s="94"/>
      <c r="H464"/>
      <c r="I464"/>
      <c r="J464" s="26"/>
    </row>
    <row r="465" spans="2:10" ht="11.25" customHeight="1">
      <c r="B465" s="509"/>
      <c r="C465" s="709">
        <v>42250</v>
      </c>
      <c r="D465" s="710">
        <v>44.890560000000029</v>
      </c>
      <c r="E465" s="710">
        <v>9.9224764999999966</v>
      </c>
      <c r="F465" s="710">
        <v>703.86565599999994</v>
      </c>
      <c r="G465" s="94"/>
      <c r="H465"/>
      <c r="I465"/>
      <c r="J465" s="26"/>
    </row>
    <row r="466" spans="2:10" ht="11.25" customHeight="1">
      <c r="B466" s="509"/>
      <c r="C466" s="709">
        <v>42251</v>
      </c>
      <c r="D466" s="710">
        <v>44.890560000000029</v>
      </c>
      <c r="E466" s="710">
        <v>10.861087500000011</v>
      </c>
      <c r="F466" s="710">
        <v>684.02727800000002</v>
      </c>
      <c r="G466" s="94"/>
      <c r="H466"/>
      <c r="I466"/>
      <c r="J466" s="26"/>
    </row>
    <row r="467" spans="2:10" ht="11.25" customHeight="1">
      <c r="B467" s="509"/>
      <c r="C467" s="709">
        <v>42252</v>
      </c>
      <c r="D467" s="710">
        <v>44.890560000000029</v>
      </c>
      <c r="E467" s="710">
        <v>26.61602216666666</v>
      </c>
      <c r="F467" s="710">
        <v>604.00330000000008</v>
      </c>
      <c r="G467" s="94"/>
      <c r="H467"/>
      <c r="I467"/>
      <c r="J467" s="26"/>
    </row>
    <row r="468" spans="2:10" ht="11.25" customHeight="1">
      <c r="B468" s="509"/>
      <c r="C468" s="709">
        <v>42253</v>
      </c>
      <c r="D468" s="710">
        <v>44.890560000000029</v>
      </c>
      <c r="E468" s="710">
        <v>10.572378666666669</v>
      </c>
      <c r="F468" s="710">
        <v>553.91379799999993</v>
      </c>
      <c r="G468" s="94"/>
      <c r="H468"/>
      <c r="I468"/>
      <c r="J468" s="26"/>
    </row>
    <row r="469" spans="2:10" ht="11.25" customHeight="1">
      <c r="B469" s="509"/>
      <c r="C469" s="709">
        <v>42254</v>
      </c>
      <c r="D469" s="710">
        <v>48.357600000000019</v>
      </c>
      <c r="E469" s="710">
        <v>26.726584666666682</v>
      </c>
      <c r="F469" s="710">
        <v>658.009638</v>
      </c>
      <c r="G469" s="94"/>
      <c r="H469"/>
      <c r="I469"/>
      <c r="J469" s="26"/>
    </row>
    <row r="470" spans="2:10" ht="11.25" customHeight="1">
      <c r="B470" s="509"/>
      <c r="C470" s="709">
        <v>42255</v>
      </c>
      <c r="D470" s="710">
        <v>48.356745333333357</v>
      </c>
      <c r="E470" s="710">
        <v>27.165650000000021</v>
      </c>
      <c r="F470" s="710">
        <v>657.37782400000003</v>
      </c>
      <c r="G470" s="94"/>
      <c r="H470"/>
      <c r="I470"/>
      <c r="J470" s="26"/>
    </row>
    <row r="471" spans="2:10" ht="11.25" customHeight="1">
      <c r="B471" s="509"/>
      <c r="C471" s="709">
        <v>42256</v>
      </c>
      <c r="D471" s="710">
        <v>48.686520000000016</v>
      </c>
      <c r="E471" s="710">
        <v>23.616659333333331</v>
      </c>
      <c r="F471" s="710">
        <v>682.59104100000002</v>
      </c>
      <c r="G471" s="94"/>
      <c r="H471"/>
      <c r="I471"/>
      <c r="J471" s="26"/>
    </row>
    <row r="472" spans="2:10" ht="11.25" customHeight="1">
      <c r="B472" s="509"/>
      <c r="C472" s="709">
        <v>42257</v>
      </c>
      <c r="D472" s="710">
        <v>47.009280000000018</v>
      </c>
      <c r="E472" s="710">
        <v>14.432978666666669</v>
      </c>
      <c r="F472" s="710">
        <v>680.389678</v>
      </c>
      <c r="G472" s="94"/>
      <c r="H472"/>
      <c r="I472"/>
      <c r="J472" s="26"/>
    </row>
    <row r="473" spans="2:10" ht="11.25" customHeight="1">
      <c r="B473" s="509"/>
      <c r="C473" s="709">
        <v>42258</v>
      </c>
      <c r="D473" s="710">
        <v>46.479600000000033</v>
      </c>
      <c r="E473" s="710">
        <v>13.568433499999999</v>
      </c>
      <c r="F473" s="710">
        <v>656.16621499999997</v>
      </c>
      <c r="G473" s="94"/>
      <c r="H473"/>
      <c r="I473"/>
      <c r="J473" s="26"/>
    </row>
    <row r="474" spans="2:10" ht="11.25" customHeight="1">
      <c r="B474" s="509"/>
      <c r="C474" s="709">
        <v>42259</v>
      </c>
      <c r="D474" s="710">
        <v>44.890560000000029</v>
      </c>
      <c r="E474" s="710">
        <v>26.396380833333328</v>
      </c>
      <c r="F474" s="710">
        <v>611.78079400000001</v>
      </c>
      <c r="G474" s="94"/>
      <c r="H474"/>
      <c r="I474"/>
      <c r="J474" s="26"/>
    </row>
    <row r="475" spans="2:10" ht="11.25" customHeight="1">
      <c r="B475" s="509"/>
      <c r="C475" s="709">
        <v>42260</v>
      </c>
      <c r="D475" s="710">
        <v>44.890560000000043</v>
      </c>
      <c r="E475" s="710">
        <v>61.094364999999854</v>
      </c>
      <c r="F475" s="710">
        <v>572.91299100000003</v>
      </c>
      <c r="G475" s="94"/>
      <c r="H475"/>
      <c r="I475"/>
      <c r="J475" s="26"/>
    </row>
    <row r="476" spans="2:10" ht="11.25" customHeight="1">
      <c r="B476" s="509"/>
      <c r="C476" s="709">
        <v>42261</v>
      </c>
      <c r="D476" s="710">
        <v>48.357600000000019</v>
      </c>
      <c r="E476" s="710">
        <v>47.321612166666597</v>
      </c>
      <c r="F476" s="710">
        <v>662.06022999999993</v>
      </c>
      <c r="G476" s="94"/>
      <c r="H476"/>
      <c r="I476"/>
      <c r="J476" s="26"/>
    </row>
    <row r="477" spans="2:10" ht="11.25" customHeight="1">
      <c r="B477" s="509" t="s">
        <v>394</v>
      </c>
      <c r="C477" s="709">
        <v>42262</v>
      </c>
      <c r="D477" s="710">
        <v>48.357600000000019</v>
      </c>
      <c r="E477" s="710">
        <v>22.865760000000009</v>
      </c>
      <c r="F477" s="710">
        <v>676.62780899999996</v>
      </c>
      <c r="G477" s="94"/>
      <c r="H477"/>
      <c r="I477"/>
      <c r="J477" s="26"/>
    </row>
    <row r="478" spans="2:10" ht="11.25" customHeight="1">
      <c r="B478" s="509"/>
      <c r="C478" s="709">
        <v>42263</v>
      </c>
      <c r="D478" s="710">
        <v>48.356745333333357</v>
      </c>
      <c r="E478" s="710">
        <v>18.799890000000012</v>
      </c>
      <c r="F478" s="710">
        <v>691.94719700000007</v>
      </c>
      <c r="G478" s="94"/>
      <c r="H478"/>
      <c r="I478"/>
      <c r="J478" s="26"/>
    </row>
    <row r="479" spans="2:10" ht="11.25" customHeight="1">
      <c r="B479" s="509"/>
      <c r="C479" s="709">
        <v>42264</v>
      </c>
      <c r="D479" s="710">
        <v>50.108720000000034</v>
      </c>
      <c r="E479" s="710">
        <v>10.245329333333341</v>
      </c>
      <c r="F479" s="710">
        <v>673.86003000000005</v>
      </c>
      <c r="G479" s="94"/>
      <c r="H479"/>
      <c r="I479"/>
      <c r="J479" s="26"/>
    </row>
    <row r="480" spans="2:10" ht="11.25" customHeight="1">
      <c r="B480" s="509"/>
      <c r="C480" s="709">
        <v>42265</v>
      </c>
      <c r="D480" s="710">
        <v>44.890560000000029</v>
      </c>
      <c r="E480" s="710">
        <v>11.899200000000009</v>
      </c>
      <c r="F480" s="710">
        <v>662.94270400000005</v>
      </c>
      <c r="G480" s="94"/>
      <c r="H480"/>
      <c r="I480"/>
      <c r="J480" s="26"/>
    </row>
    <row r="481" spans="2:10" ht="11.25" customHeight="1">
      <c r="B481" s="509"/>
      <c r="C481" s="709">
        <v>42266</v>
      </c>
      <c r="D481" s="710">
        <v>44.890560000000029</v>
      </c>
      <c r="E481" s="710">
        <v>10.114340000000009</v>
      </c>
      <c r="F481" s="710">
        <v>602.53416200000004</v>
      </c>
      <c r="G481" s="94"/>
      <c r="H481"/>
      <c r="I481"/>
      <c r="J481" s="26"/>
    </row>
    <row r="482" spans="2:10" ht="11.25" customHeight="1">
      <c r="B482" s="509"/>
      <c r="C482" s="709">
        <v>42267</v>
      </c>
      <c r="D482" s="710">
        <v>52.885560000000027</v>
      </c>
      <c r="E482" s="710">
        <v>3.9991445000000039</v>
      </c>
      <c r="F482" s="710">
        <v>557.99584199999993</v>
      </c>
      <c r="G482" s="94"/>
      <c r="H482"/>
      <c r="I482"/>
      <c r="J482" s="26"/>
    </row>
    <row r="483" spans="2:10" ht="11.25" customHeight="1">
      <c r="B483" s="509"/>
      <c r="C483" s="709">
        <v>42268</v>
      </c>
      <c r="D483" s="710">
        <v>54.484560000000045</v>
      </c>
      <c r="E483" s="710">
        <v>8.6675693333333399</v>
      </c>
      <c r="F483" s="710">
        <v>668.58845900000006</v>
      </c>
      <c r="G483" s="94"/>
      <c r="H483"/>
      <c r="I483"/>
      <c r="J483" s="26"/>
    </row>
    <row r="484" spans="2:10" ht="11.25" customHeight="1">
      <c r="B484" s="509"/>
      <c r="C484" s="709">
        <v>42269</v>
      </c>
      <c r="D484" s="710">
        <v>54.484560000000045</v>
      </c>
      <c r="E484" s="710">
        <v>15.399637000000009</v>
      </c>
      <c r="F484" s="710">
        <v>683.256801</v>
      </c>
      <c r="G484" s="94"/>
      <c r="H484"/>
      <c r="I484"/>
      <c r="J484" s="26"/>
    </row>
    <row r="485" spans="2:10" ht="11.25" customHeight="1">
      <c r="B485" s="509"/>
      <c r="C485" s="709">
        <v>42270</v>
      </c>
      <c r="D485" s="710">
        <v>54.48456000000003</v>
      </c>
      <c r="E485" s="710">
        <v>15.80711333333335</v>
      </c>
      <c r="F485" s="710">
        <v>680.58632799999998</v>
      </c>
      <c r="G485" s="94"/>
      <c r="H485"/>
      <c r="I485"/>
      <c r="J485" s="26"/>
    </row>
    <row r="486" spans="2:10" ht="11.25" customHeight="1">
      <c r="B486" s="509"/>
      <c r="C486" s="709">
        <v>42271</v>
      </c>
      <c r="D486" s="710">
        <v>54.484560000000059</v>
      </c>
      <c r="E486" s="710">
        <v>9.6680520000000083</v>
      </c>
      <c r="F486" s="710">
        <v>674.06379900000002</v>
      </c>
      <c r="G486" s="94"/>
      <c r="H486"/>
      <c r="I486"/>
      <c r="J486" s="26"/>
    </row>
    <row r="487" spans="2:10" ht="11.25" customHeight="1">
      <c r="B487" s="509"/>
      <c r="C487" s="709">
        <v>42272</v>
      </c>
      <c r="D487" s="710">
        <v>54.484560000000045</v>
      </c>
      <c r="E487" s="710">
        <v>4.6143560000000017</v>
      </c>
      <c r="F487" s="710">
        <v>671.256846</v>
      </c>
      <c r="G487" s="94"/>
      <c r="H487"/>
      <c r="I487"/>
      <c r="J487" s="26"/>
    </row>
    <row r="488" spans="2:10" ht="11.25" customHeight="1">
      <c r="B488" s="509"/>
      <c r="C488" s="709">
        <v>42273</v>
      </c>
      <c r="D488" s="710">
        <v>54.48456000000003</v>
      </c>
      <c r="E488" s="710">
        <v>15.54003</v>
      </c>
      <c r="F488" s="710">
        <v>605.23161800000003</v>
      </c>
      <c r="G488" s="94"/>
      <c r="H488"/>
      <c r="I488"/>
      <c r="J488" s="26"/>
    </row>
    <row r="489" spans="2:10" ht="11.25" customHeight="1">
      <c r="B489" s="509"/>
      <c r="C489" s="709">
        <v>42274</v>
      </c>
      <c r="D489" s="710">
        <v>54.484560000000045</v>
      </c>
      <c r="E489" s="710">
        <v>37.941866333333351</v>
      </c>
      <c r="F489" s="710">
        <v>560.12632900000006</v>
      </c>
      <c r="G489" s="94"/>
      <c r="H489"/>
      <c r="I489"/>
      <c r="J489" s="26"/>
    </row>
    <row r="490" spans="2:10" ht="11.25" customHeight="1">
      <c r="B490" s="509"/>
      <c r="C490" s="709">
        <v>42275</v>
      </c>
      <c r="D490" s="710">
        <v>72.688800000000086</v>
      </c>
      <c r="E490" s="710">
        <v>33.52688899999999</v>
      </c>
      <c r="F490" s="710">
        <v>661.07131400000003</v>
      </c>
      <c r="G490" s="94"/>
      <c r="H490"/>
      <c r="I490"/>
      <c r="J490" s="26"/>
    </row>
    <row r="491" spans="2:10" ht="11.25" customHeight="1">
      <c r="B491" s="509"/>
      <c r="C491" s="709">
        <v>42276</v>
      </c>
      <c r="D491" s="710">
        <v>72.688800000000072</v>
      </c>
      <c r="E491" s="710">
        <v>37.25350899999998</v>
      </c>
      <c r="F491" s="710">
        <v>673.89155900000003</v>
      </c>
      <c r="G491" s="94"/>
      <c r="H491"/>
      <c r="I491"/>
      <c r="J491" s="26"/>
    </row>
    <row r="492" spans="2:10" ht="11.25" customHeight="1">
      <c r="B492" s="509"/>
      <c r="C492" s="709">
        <v>42277</v>
      </c>
      <c r="D492" s="710">
        <v>72.688800000000086</v>
      </c>
      <c r="E492" s="710">
        <v>30.33288000000001</v>
      </c>
      <c r="F492" s="710">
        <v>669.44063399999993</v>
      </c>
      <c r="G492" s="94"/>
      <c r="H492"/>
      <c r="I492"/>
      <c r="J492" s="26"/>
    </row>
    <row r="493" spans="2:10" ht="11.25" customHeight="1">
      <c r="B493" s="509"/>
      <c r="C493" s="709">
        <v>42278</v>
      </c>
      <c r="D493" s="710">
        <v>71.338325000000083</v>
      </c>
      <c r="E493" s="710">
        <v>37.299263833333363</v>
      </c>
      <c r="F493" s="710">
        <v>669.02714800000001</v>
      </c>
      <c r="G493" s="94"/>
      <c r="H493"/>
      <c r="I493"/>
      <c r="J493" s="26"/>
    </row>
    <row r="494" spans="2:10" ht="11.25" customHeight="1">
      <c r="B494" s="509"/>
      <c r="C494" s="709">
        <v>42279</v>
      </c>
      <c r="D494" s="710">
        <v>61.546467000000078</v>
      </c>
      <c r="E494" s="710">
        <v>38.426508999999996</v>
      </c>
      <c r="F494" s="710">
        <v>664.25241700000004</v>
      </c>
      <c r="G494" s="94"/>
      <c r="H494"/>
      <c r="I494"/>
      <c r="J494" s="26"/>
    </row>
    <row r="495" spans="2:10" ht="11.25" customHeight="1">
      <c r="B495" s="509"/>
      <c r="C495" s="709">
        <v>42280</v>
      </c>
      <c r="D495" s="710">
        <v>54.484560000000045</v>
      </c>
      <c r="E495" s="710">
        <v>45.963558166666694</v>
      </c>
      <c r="F495" s="710">
        <v>597.39046999999994</v>
      </c>
      <c r="G495" s="94"/>
      <c r="H495"/>
      <c r="I495"/>
      <c r="J495" s="26"/>
    </row>
    <row r="496" spans="2:10" ht="11.25" customHeight="1">
      <c r="B496" s="509"/>
      <c r="C496" s="709">
        <v>42281</v>
      </c>
      <c r="D496" s="710">
        <v>74.05852000000003</v>
      </c>
      <c r="E496" s="710">
        <v>62.841755666666749</v>
      </c>
      <c r="F496" s="710">
        <v>554.88542900000004</v>
      </c>
      <c r="G496" s="94"/>
      <c r="H496"/>
      <c r="I496"/>
      <c r="J496" s="26"/>
    </row>
    <row r="497" spans="2:10" ht="11.25" customHeight="1">
      <c r="B497" s="509"/>
      <c r="C497" s="709">
        <v>42282</v>
      </c>
      <c r="D497" s="710">
        <v>93.489932999999979</v>
      </c>
      <c r="E497" s="710">
        <v>63.72692333333341</v>
      </c>
      <c r="F497" s="710">
        <v>676.49750500000005</v>
      </c>
      <c r="G497" s="94"/>
      <c r="H497"/>
      <c r="I497"/>
      <c r="J497" s="26"/>
    </row>
    <row r="498" spans="2:10" ht="11.25" customHeight="1">
      <c r="B498" s="509"/>
      <c r="C498" s="709">
        <v>42283</v>
      </c>
      <c r="D498" s="710">
        <v>81.867960000000082</v>
      </c>
      <c r="E498" s="710">
        <v>71.51427416666678</v>
      </c>
      <c r="F498" s="710">
        <v>678.94383600000003</v>
      </c>
      <c r="G498" s="94"/>
      <c r="H498"/>
      <c r="I498"/>
      <c r="J498" s="26"/>
    </row>
    <row r="499" spans="2:10" ht="11.25" customHeight="1">
      <c r="B499" s="509"/>
      <c r="C499" s="709">
        <v>42284</v>
      </c>
      <c r="D499" s="710">
        <v>74.628960000000063</v>
      </c>
      <c r="E499" s="710">
        <v>69.043166666666707</v>
      </c>
      <c r="F499" s="710">
        <v>666.8543249999999</v>
      </c>
      <c r="G499" s="94"/>
      <c r="H499"/>
      <c r="I499"/>
      <c r="J499" s="26"/>
    </row>
    <row r="500" spans="2:10" ht="11.25" customHeight="1">
      <c r="B500" s="509"/>
      <c r="C500" s="709">
        <v>42285</v>
      </c>
      <c r="D500" s="710">
        <v>74.628960000000035</v>
      </c>
      <c r="E500" s="710">
        <v>65.113775833333435</v>
      </c>
      <c r="F500" s="710">
        <v>663.78225100000009</v>
      </c>
      <c r="G500" s="94"/>
      <c r="H500"/>
      <c r="I500"/>
      <c r="J500" s="26"/>
    </row>
    <row r="501" spans="2:10" ht="11.25" customHeight="1">
      <c r="B501" s="509"/>
      <c r="C501" s="709">
        <v>42286</v>
      </c>
      <c r="D501" s="710">
        <v>74.628960000000077</v>
      </c>
      <c r="E501" s="710">
        <v>61.005775000000106</v>
      </c>
      <c r="F501" s="710">
        <v>648.50814700000001</v>
      </c>
      <c r="G501" s="94"/>
      <c r="H501"/>
      <c r="I501"/>
      <c r="J501" s="26"/>
    </row>
    <row r="502" spans="2:10" ht="11.25" customHeight="1">
      <c r="B502" s="509"/>
      <c r="C502" s="709">
        <v>42287</v>
      </c>
      <c r="D502" s="710">
        <v>83.894880000000086</v>
      </c>
      <c r="E502" s="710">
        <v>56.122453333333382</v>
      </c>
      <c r="F502" s="710">
        <v>586.45927599999993</v>
      </c>
      <c r="G502" s="94"/>
      <c r="H502"/>
      <c r="I502"/>
      <c r="J502" s="26"/>
    </row>
    <row r="503" spans="2:10" ht="11.25" customHeight="1">
      <c r="B503" s="509"/>
      <c r="C503" s="709">
        <v>42288</v>
      </c>
      <c r="D503" s="710">
        <v>83.894880000000057</v>
      </c>
      <c r="E503" s="710">
        <v>47.395003333333364</v>
      </c>
      <c r="F503" s="710">
        <v>544.92945900000007</v>
      </c>
      <c r="G503" s="94"/>
      <c r="H503"/>
      <c r="I503"/>
      <c r="J503" s="26"/>
    </row>
    <row r="504" spans="2:10" ht="11.25" customHeight="1">
      <c r="B504" s="509"/>
      <c r="C504" s="709">
        <v>42289</v>
      </c>
      <c r="D504" s="710">
        <v>83.894880000000086</v>
      </c>
      <c r="E504" s="710">
        <v>41.32246</v>
      </c>
      <c r="F504" s="710">
        <v>553.69470700000011</v>
      </c>
      <c r="G504" s="94"/>
      <c r="H504"/>
      <c r="I504"/>
      <c r="J504" s="26"/>
    </row>
    <row r="505" spans="2:10" ht="11.25" customHeight="1">
      <c r="B505" s="509"/>
      <c r="C505" s="709">
        <v>42290</v>
      </c>
      <c r="D505" s="710">
        <v>83.894880000000057</v>
      </c>
      <c r="E505" s="710">
        <v>52.99860000000001</v>
      </c>
      <c r="F505" s="710">
        <v>645.85571300000004</v>
      </c>
      <c r="G505" s="94"/>
      <c r="H505"/>
      <c r="I505"/>
      <c r="J505" s="26"/>
    </row>
    <row r="506" spans="2:10" ht="11.25" customHeight="1">
      <c r="B506" s="509"/>
      <c r="C506" s="709">
        <v>42291</v>
      </c>
      <c r="D506" s="710">
        <v>83.894880000000043</v>
      </c>
      <c r="E506" s="710">
        <v>51.873300000000029</v>
      </c>
      <c r="F506" s="710">
        <v>652.63324299999999</v>
      </c>
      <c r="G506" s="94"/>
      <c r="H506"/>
      <c r="I506"/>
      <c r="J506" s="26"/>
    </row>
    <row r="507" spans="2:10" ht="11.25" customHeight="1">
      <c r="B507" s="509" t="s">
        <v>395</v>
      </c>
      <c r="C507" s="709">
        <v>42292</v>
      </c>
      <c r="D507" s="710">
        <v>101.95563000000006</v>
      </c>
      <c r="E507" s="710">
        <v>47.455216000000007</v>
      </c>
      <c r="F507" s="710">
        <v>660.28725499999996</v>
      </c>
      <c r="G507" s="94"/>
      <c r="H507"/>
      <c r="I507"/>
      <c r="J507" s="26"/>
    </row>
    <row r="508" spans="2:10" ht="11.25" customHeight="1">
      <c r="B508" s="509"/>
      <c r="C508" s="709">
        <v>42293</v>
      </c>
      <c r="D508" s="710">
        <v>122.04551999999991</v>
      </c>
      <c r="E508" s="710">
        <v>67.393851999999995</v>
      </c>
      <c r="F508" s="710">
        <v>655.49831499999993</v>
      </c>
      <c r="G508" s="94"/>
      <c r="H508"/>
      <c r="I508"/>
      <c r="J508" s="26"/>
    </row>
    <row r="509" spans="2:10" ht="11.25" customHeight="1">
      <c r="B509" s="509"/>
      <c r="C509" s="709">
        <v>42294</v>
      </c>
      <c r="D509" s="710">
        <v>122.04551999999991</v>
      </c>
      <c r="E509" s="710">
        <v>94.489364999999935</v>
      </c>
      <c r="F509" s="710">
        <v>602.68890599999997</v>
      </c>
      <c r="G509" s="94"/>
      <c r="H509"/>
      <c r="I509"/>
      <c r="J509" s="26"/>
    </row>
    <row r="510" spans="2:10" ht="11.25" customHeight="1">
      <c r="B510" s="509"/>
      <c r="C510" s="709">
        <v>42295</v>
      </c>
      <c r="D510" s="710">
        <v>122.04552000000002</v>
      </c>
      <c r="E510" s="710">
        <v>108.84167783333331</v>
      </c>
      <c r="F510" s="710">
        <v>554.4358739999999</v>
      </c>
      <c r="G510" s="94"/>
      <c r="H510"/>
      <c r="I510"/>
      <c r="J510" s="26"/>
    </row>
    <row r="511" spans="2:10" ht="11.25" customHeight="1">
      <c r="B511" s="509"/>
      <c r="C511" s="709">
        <v>42296</v>
      </c>
      <c r="D511" s="710">
        <v>122.04552000000002</v>
      </c>
      <c r="E511" s="710">
        <v>92.088064166666697</v>
      </c>
      <c r="F511" s="710">
        <v>664.25896</v>
      </c>
      <c r="G511" s="94"/>
      <c r="H511"/>
      <c r="I511"/>
      <c r="J511" s="26"/>
    </row>
    <row r="512" spans="2:10" ht="11.25" customHeight="1">
      <c r="B512" s="509"/>
      <c r="C512" s="709">
        <v>42297</v>
      </c>
      <c r="D512" s="710">
        <v>114.78339499999997</v>
      </c>
      <c r="E512" s="710">
        <v>72.362493666666708</v>
      </c>
      <c r="F512" s="710">
        <v>668.88645499999996</v>
      </c>
      <c r="G512" s="94"/>
      <c r="H512"/>
      <c r="I512"/>
      <c r="J512" s="26"/>
    </row>
    <row r="513" spans="2:10" ht="11.25" customHeight="1">
      <c r="B513" s="509"/>
      <c r="C513" s="709">
        <v>42298</v>
      </c>
      <c r="D513" s="710">
        <v>111.19249500000002</v>
      </c>
      <c r="E513" s="710">
        <v>64.466528333333343</v>
      </c>
      <c r="F513" s="710">
        <v>668.64777500000002</v>
      </c>
      <c r="G513" s="94"/>
      <c r="H513"/>
      <c r="I513"/>
      <c r="J513" s="26"/>
    </row>
    <row r="514" spans="2:10" ht="11.25" customHeight="1">
      <c r="B514" s="509"/>
      <c r="C514" s="709">
        <v>42299</v>
      </c>
      <c r="D514" s="710">
        <v>84.464610000000107</v>
      </c>
      <c r="E514" s="710">
        <v>90.853386666666736</v>
      </c>
      <c r="F514" s="710">
        <v>657.39444700000001</v>
      </c>
      <c r="G514" s="94"/>
      <c r="H514"/>
      <c r="I514"/>
      <c r="J514" s="26"/>
    </row>
    <row r="515" spans="2:10" ht="11.25" customHeight="1">
      <c r="B515" s="509"/>
      <c r="C515" s="709">
        <v>42300</v>
      </c>
      <c r="D515" s="710">
        <v>73.002480000000091</v>
      </c>
      <c r="E515" s="710">
        <v>76.087109500000054</v>
      </c>
      <c r="F515" s="710">
        <v>660.07173299999999</v>
      </c>
      <c r="G515" s="94"/>
      <c r="H515"/>
      <c r="I515"/>
      <c r="J515" s="26"/>
    </row>
    <row r="516" spans="2:10" ht="11.25" customHeight="1">
      <c r="B516" s="509"/>
      <c r="C516" s="709">
        <v>42301</v>
      </c>
      <c r="D516" s="710">
        <v>79.674320000000122</v>
      </c>
      <c r="E516" s="710">
        <v>51.986176000000043</v>
      </c>
      <c r="F516" s="710">
        <v>597.33219400000007</v>
      </c>
      <c r="G516" s="94"/>
      <c r="H516"/>
      <c r="I516"/>
      <c r="J516" s="26"/>
    </row>
    <row r="517" spans="2:10" ht="11.25" customHeight="1">
      <c r="B517" s="509"/>
      <c r="C517" s="709">
        <v>42302</v>
      </c>
      <c r="D517" s="710">
        <v>84.801040000000086</v>
      </c>
      <c r="E517" s="710">
        <v>85.111012166666669</v>
      </c>
      <c r="F517" s="710">
        <v>570.69706999999994</v>
      </c>
      <c r="G517" s="94"/>
      <c r="H517"/>
      <c r="I517"/>
      <c r="J517" s="26"/>
    </row>
    <row r="518" spans="2:10" ht="11.25" customHeight="1">
      <c r="B518" s="509"/>
      <c r="C518" s="709">
        <v>42303</v>
      </c>
      <c r="D518" s="710">
        <v>73.002480000000119</v>
      </c>
      <c r="E518" s="710">
        <v>77.625061500000029</v>
      </c>
      <c r="F518" s="710">
        <v>662.75593700000002</v>
      </c>
      <c r="G518" s="94"/>
      <c r="H518"/>
      <c r="I518"/>
      <c r="J518" s="26"/>
    </row>
    <row r="519" spans="2:10" ht="11.25" customHeight="1">
      <c r="B519" s="509"/>
      <c r="C519" s="709">
        <v>42304</v>
      </c>
      <c r="D519" s="710">
        <v>73.002480000000077</v>
      </c>
      <c r="E519" s="710">
        <v>76.689669166666675</v>
      </c>
      <c r="F519" s="710">
        <v>675.357978</v>
      </c>
      <c r="G519" s="94"/>
      <c r="H519"/>
      <c r="I519"/>
      <c r="J519" s="26"/>
    </row>
    <row r="520" spans="2:10" ht="11.25" customHeight="1">
      <c r="B520" s="509"/>
      <c r="C520" s="709">
        <v>42305</v>
      </c>
      <c r="D520" s="710">
        <v>73.002480000000119</v>
      </c>
      <c r="E520" s="710">
        <v>76.475845999999976</v>
      </c>
      <c r="F520" s="710">
        <v>678.04891500000008</v>
      </c>
      <c r="G520" s="94"/>
      <c r="H520"/>
      <c r="I520"/>
      <c r="J520" s="26"/>
    </row>
    <row r="521" spans="2:10" ht="11.25" customHeight="1">
      <c r="B521" s="509"/>
      <c r="C521" s="709">
        <v>42306</v>
      </c>
      <c r="D521" s="710">
        <v>67.59736000000008</v>
      </c>
      <c r="E521" s="710">
        <v>97.043785833333359</v>
      </c>
      <c r="F521" s="710">
        <v>673.57824899999991</v>
      </c>
      <c r="G521" s="94"/>
      <c r="H521"/>
      <c r="I521"/>
      <c r="J521" s="26"/>
    </row>
    <row r="522" spans="2:10" ht="11.25" customHeight="1">
      <c r="B522" s="509"/>
      <c r="C522" s="709">
        <v>42307</v>
      </c>
      <c r="D522" s="710">
        <v>63.736560000000054</v>
      </c>
      <c r="E522" s="710">
        <v>94.950297500000019</v>
      </c>
      <c r="F522" s="710">
        <v>668.35729500000002</v>
      </c>
      <c r="G522" s="94"/>
      <c r="H522"/>
      <c r="I522"/>
      <c r="J522" s="26"/>
    </row>
    <row r="523" spans="2:10" ht="11.25" customHeight="1">
      <c r="B523" s="509"/>
      <c r="C523" s="709">
        <v>42308</v>
      </c>
      <c r="D523" s="710">
        <v>87.622749000000098</v>
      </c>
      <c r="E523" s="710">
        <v>86.479679999999959</v>
      </c>
      <c r="F523" s="710">
        <v>602.25895300000002</v>
      </c>
      <c r="G523" s="94"/>
      <c r="H523"/>
      <c r="I523"/>
      <c r="J523" s="26"/>
    </row>
    <row r="524" spans="2:10" ht="11.25" customHeight="1">
      <c r="B524" s="509"/>
      <c r="C524" s="709">
        <v>42309</v>
      </c>
      <c r="D524" s="710">
        <v>68.899920000000051</v>
      </c>
      <c r="E524" s="710">
        <v>105.2155199999998</v>
      </c>
      <c r="F524" s="710">
        <v>552.82003699999996</v>
      </c>
      <c r="G524" s="94"/>
      <c r="H524"/>
      <c r="I524"/>
      <c r="J524" s="26"/>
    </row>
    <row r="525" spans="2:10" ht="11.25" customHeight="1">
      <c r="B525" s="509"/>
      <c r="C525" s="709">
        <v>42310</v>
      </c>
      <c r="D525" s="710">
        <v>97.735680000000087</v>
      </c>
      <c r="E525" s="710">
        <v>105.2155199999999</v>
      </c>
      <c r="F525" s="710">
        <v>638.543453</v>
      </c>
      <c r="G525" s="94"/>
      <c r="H525"/>
      <c r="I525"/>
      <c r="J525" s="26"/>
    </row>
    <row r="526" spans="2:10" ht="11.25" customHeight="1">
      <c r="B526" s="509"/>
      <c r="C526" s="709">
        <v>42311</v>
      </c>
      <c r="D526" s="710">
        <v>97.735680000000031</v>
      </c>
      <c r="E526" s="710">
        <v>105.2155199999999</v>
      </c>
      <c r="F526" s="710">
        <v>682.68336299999999</v>
      </c>
      <c r="G526" s="94"/>
      <c r="H526"/>
      <c r="I526"/>
      <c r="J526" s="26"/>
    </row>
    <row r="527" spans="2:10" ht="11.25" customHeight="1">
      <c r="B527" s="509"/>
      <c r="C527" s="709">
        <v>42312</v>
      </c>
      <c r="D527" s="710">
        <v>97.735679999999988</v>
      </c>
      <c r="E527" s="710">
        <v>106.9209346666666</v>
      </c>
      <c r="F527" s="710">
        <v>681.225054</v>
      </c>
      <c r="G527" s="94"/>
      <c r="H527"/>
      <c r="I527"/>
      <c r="J527" s="26"/>
    </row>
    <row r="528" spans="2:10" ht="11.25" customHeight="1">
      <c r="B528" s="509"/>
      <c r="C528" s="709">
        <v>42313</v>
      </c>
      <c r="D528" s="710">
        <v>97.735680000000045</v>
      </c>
      <c r="E528" s="710">
        <v>108.32288133333319</v>
      </c>
      <c r="F528" s="710">
        <v>675.49455399999999</v>
      </c>
      <c r="G528" s="94"/>
      <c r="H528"/>
      <c r="I528"/>
      <c r="J528" s="26"/>
    </row>
    <row r="529" spans="2:10" ht="11.25" customHeight="1">
      <c r="B529" s="509"/>
      <c r="C529" s="709">
        <v>42314</v>
      </c>
      <c r="D529" s="710">
        <v>97.735680000000031</v>
      </c>
      <c r="E529" s="710">
        <v>111.34741333333299</v>
      </c>
      <c r="F529" s="710">
        <v>669.85911399999998</v>
      </c>
      <c r="G529" s="94"/>
      <c r="H529"/>
      <c r="I529"/>
      <c r="J529" s="26"/>
    </row>
    <row r="530" spans="2:10" ht="11.25" customHeight="1">
      <c r="B530" s="509"/>
      <c r="C530" s="709">
        <v>42315</v>
      </c>
      <c r="D530" s="710">
        <v>97.735680000000045</v>
      </c>
      <c r="E530" s="710">
        <v>104.4475156666665</v>
      </c>
      <c r="F530" s="710">
        <v>599.73860500000001</v>
      </c>
      <c r="G530" s="94"/>
      <c r="H530"/>
      <c r="I530"/>
      <c r="J530" s="26"/>
    </row>
    <row r="531" spans="2:10" ht="11.25" customHeight="1">
      <c r="B531" s="509"/>
      <c r="C531" s="709">
        <v>42316</v>
      </c>
      <c r="D531" s="710">
        <v>97.735680000000031</v>
      </c>
      <c r="E531" s="710">
        <v>118.2751503333331</v>
      </c>
      <c r="F531" s="710">
        <v>559.74933399999998</v>
      </c>
      <c r="G531" s="94"/>
      <c r="H531"/>
      <c r="I531"/>
      <c r="J531" s="26"/>
    </row>
    <row r="532" spans="2:10" ht="11.25" customHeight="1">
      <c r="B532" s="509"/>
      <c r="C532" s="709">
        <v>42317</v>
      </c>
      <c r="D532" s="710">
        <v>107.11824000000006</v>
      </c>
      <c r="E532" s="710">
        <v>108.33629599999981</v>
      </c>
      <c r="F532" s="710">
        <v>647.72324300000002</v>
      </c>
      <c r="G532" s="94"/>
      <c r="H532"/>
      <c r="I532"/>
      <c r="J532" s="26"/>
    </row>
    <row r="533" spans="2:10" ht="11.25" customHeight="1">
      <c r="B533" s="509"/>
      <c r="C533" s="709">
        <v>42318</v>
      </c>
      <c r="D533" s="710">
        <v>107.11824000000006</v>
      </c>
      <c r="E533" s="710">
        <v>111.65282399999981</v>
      </c>
      <c r="F533" s="710">
        <v>663.41976</v>
      </c>
      <c r="G533" s="94"/>
      <c r="H533"/>
      <c r="I533"/>
      <c r="J533" s="26"/>
    </row>
    <row r="534" spans="2:10" ht="11.25" customHeight="1">
      <c r="B534" s="509"/>
      <c r="C534" s="709">
        <v>42319</v>
      </c>
      <c r="D534" s="710">
        <v>106.98962333333341</v>
      </c>
      <c r="E534" s="710">
        <v>119.0516063333332</v>
      </c>
      <c r="F534" s="710">
        <v>664.88947199999996</v>
      </c>
      <c r="G534" s="94"/>
      <c r="H534"/>
      <c r="I534"/>
      <c r="J534" s="26"/>
    </row>
    <row r="535" spans="2:10" ht="11.25" customHeight="1">
      <c r="B535" s="509"/>
      <c r="C535" s="709">
        <v>42320</v>
      </c>
      <c r="D535" s="710">
        <v>97.857840000000024</v>
      </c>
      <c r="E535" s="710">
        <v>113.12627499999981</v>
      </c>
      <c r="F535" s="710">
        <v>664.880942</v>
      </c>
      <c r="G535" s="94"/>
      <c r="H535"/>
      <c r="I535"/>
      <c r="J535" s="26"/>
    </row>
    <row r="536" spans="2:10" ht="11.25" customHeight="1">
      <c r="B536" s="509"/>
      <c r="C536" s="709">
        <v>42321</v>
      </c>
      <c r="D536" s="710">
        <v>97.857840000000067</v>
      </c>
      <c r="E536" s="710">
        <v>123.8657116666665</v>
      </c>
      <c r="F536" s="710">
        <v>668.69906000000003</v>
      </c>
      <c r="G536" s="94"/>
      <c r="H536"/>
      <c r="I536"/>
      <c r="J536" s="26"/>
    </row>
    <row r="537" spans="2:10" ht="11.25" customHeight="1">
      <c r="B537" s="509"/>
      <c r="C537" s="709">
        <v>42322</v>
      </c>
      <c r="D537" s="710">
        <v>97.857840000000053</v>
      </c>
      <c r="E537" s="710">
        <v>109.90405466666661</v>
      </c>
      <c r="F537" s="710">
        <v>595.16769999999997</v>
      </c>
      <c r="G537" s="94"/>
      <c r="H537"/>
      <c r="I537"/>
      <c r="J537" s="26"/>
    </row>
    <row r="538" spans="2:10" ht="11.25" customHeight="1">
      <c r="B538" s="509" t="s">
        <v>396</v>
      </c>
      <c r="C538" s="709">
        <v>42323</v>
      </c>
      <c r="D538" s="710">
        <v>97.857840000000039</v>
      </c>
      <c r="E538" s="710">
        <v>87.036969666666593</v>
      </c>
      <c r="F538" s="710">
        <v>550.19022199999995</v>
      </c>
      <c r="G538" s="94"/>
      <c r="H538"/>
      <c r="I538"/>
      <c r="J538" s="26"/>
    </row>
    <row r="539" spans="2:10" ht="11.25" customHeight="1">
      <c r="B539" s="509"/>
      <c r="C539" s="709">
        <v>42324</v>
      </c>
      <c r="D539" s="710">
        <v>125.95127999999991</v>
      </c>
      <c r="E539" s="710">
        <v>90.792880666666505</v>
      </c>
      <c r="F539" s="710">
        <v>675.40602800000011</v>
      </c>
      <c r="G539" s="94"/>
      <c r="H539"/>
      <c r="I539"/>
      <c r="J539" s="26"/>
    </row>
    <row r="540" spans="2:10" ht="11.25" customHeight="1">
      <c r="B540" s="509"/>
      <c r="C540" s="709">
        <v>42325</v>
      </c>
      <c r="D540" s="710">
        <v>122.36766333333333</v>
      </c>
      <c r="E540" s="710">
        <v>82.028329166666538</v>
      </c>
      <c r="F540" s="710">
        <v>694.51208099999997</v>
      </c>
      <c r="G540" s="94"/>
      <c r="H540"/>
      <c r="I540"/>
      <c r="J540" s="26"/>
    </row>
    <row r="541" spans="2:10" ht="11.25" customHeight="1">
      <c r="B541" s="509"/>
      <c r="C541" s="709">
        <v>42326</v>
      </c>
      <c r="D541" s="710">
        <v>116.56872000000001</v>
      </c>
      <c r="E541" s="710">
        <v>91.141077666666519</v>
      </c>
      <c r="F541" s="710">
        <v>695.01660100000004</v>
      </c>
      <c r="G541" s="94"/>
      <c r="H541"/>
      <c r="I541"/>
      <c r="J541" s="26"/>
    </row>
    <row r="542" spans="2:10" ht="11.25" customHeight="1">
      <c r="B542" s="509"/>
      <c r="C542" s="709">
        <v>42327</v>
      </c>
      <c r="D542" s="710">
        <v>116.56872000000003</v>
      </c>
      <c r="E542" s="710">
        <v>87.915045999999862</v>
      </c>
      <c r="F542" s="710">
        <v>689.89496400000007</v>
      </c>
      <c r="G542" s="94"/>
      <c r="H542"/>
      <c r="I542"/>
      <c r="J542" s="26"/>
    </row>
    <row r="543" spans="2:10" ht="11.25" customHeight="1">
      <c r="B543" s="509"/>
      <c r="C543" s="709">
        <v>42328</v>
      </c>
      <c r="D543" s="710">
        <v>116.56158183333332</v>
      </c>
      <c r="E543" s="710">
        <v>93.364669999999819</v>
      </c>
      <c r="F543" s="710">
        <v>697.86866099999997</v>
      </c>
      <c r="G543" s="94"/>
      <c r="H543"/>
      <c r="I543"/>
      <c r="J543" s="26"/>
    </row>
    <row r="544" spans="2:10" ht="11.25" customHeight="1">
      <c r="B544" s="509"/>
      <c r="C544" s="709">
        <v>42329</v>
      </c>
      <c r="D544" s="710">
        <v>106.28976000000002</v>
      </c>
      <c r="E544" s="710">
        <v>127.11386116666631</v>
      </c>
      <c r="F544" s="710">
        <v>633.34972100000005</v>
      </c>
      <c r="G544" s="94"/>
      <c r="H544"/>
      <c r="I544"/>
      <c r="J544" s="26"/>
    </row>
    <row r="545" spans="2:10" ht="11.25" customHeight="1">
      <c r="B545" s="509"/>
      <c r="C545" s="709">
        <v>42330</v>
      </c>
      <c r="D545" s="710">
        <v>106.27616600000005</v>
      </c>
      <c r="E545" s="710">
        <v>127.77505883333299</v>
      </c>
      <c r="F545" s="710">
        <v>590.83499500000005</v>
      </c>
      <c r="G545" s="94"/>
      <c r="H545"/>
      <c r="I545"/>
      <c r="J545" s="26"/>
    </row>
    <row r="546" spans="2:10" ht="11.25" customHeight="1">
      <c r="B546" s="509"/>
      <c r="C546" s="709">
        <v>42331</v>
      </c>
      <c r="D546" s="710">
        <v>86.71440000000004</v>
      </c>
      <c r="E546" s="710">
        <v>132.03128016666631</v>
      </c>
      <c r="F546" s="710">
        <v>723.77010699999994</v>
      </c>
      <c r="G546" s="94"/>
      <c r="H546"/>
      <c r="I546"/>
      <c r="J546" s="26"/>
    </row>
    <row r="547" spans="2:10" ht="11.25" customHeight="1">
      <c r="B547" s="509"/>
      <c r="C547" s="709">
        <v>42332</v>
      </c>
      <c r="D547" s="710">
        <v>83.208425000000048</v>
      </c>
      <c r="E547" s="710">
        <v>112.1981343333331</v>
      </c>
      <c r="F547" s="710">
        <v>744.50110900000004</v>
      </c>
      <c r="G547" s="94"/>
      <c r="H547"/>
      <c r="I547"/>
      <c r="J547" s="26"/>
    </row>
    <row r="548" spans="2:10" ht="11.25" customHeight="1">
      <c r="B548" s="509"/>
      <c r="C548" s="709">
        <v>42333</v>
      </c>
      <c r="D548" s="710">
        <v>78.369600000000062</v>
      </c>
      <c r="E548" s="710">
        <v>113.37938566666631</v>
      </c>
      <c r="F548" s="710">
        <v>749.10221000000001</v>
      </c>
      <c r="G548" s="94"/>
      <c r="H548"/>
      <c r="I548"/>
      <c r="J548" s="26"/>
    </row>
    <row r="549" spans="2:10" ht="11.25" customHeight="1">
      <c r="B549" s="509"/>
      <c r="C549" s="709">
        <v>42334</v>
      </c>
      <c r="D549" s="710">
        <v>78.369600000000062</v>
      </c>
      <c r="E549" s="710">
        <v>88.045849999999959</v>
      </c>
      <c r="F549" s="710">
        <v>740.81037600000002</v>
      </c>
      <c r="G549" s="94"/>
      <c r="H549"/>
      <c r="I549"/>
      <c r="J549" s="26"/>
    </row>
    <row r="550" spans="2:10" ht="11.25" customHeight="1">
      <c r="B550" s="509"/>
      <c r="C550" s="709">
        <v>42335</v>
      </c>
      <c r="D550" s="710">
        <v>75.906206666666719</v>
      </c>
      <c r="E550" s="710">
        <v>88.883996333333229</v>
      </c>
      <c r="F550" s="710">
        <v>728.24059299999999</v>
      </c>
      <c r="G550" s="94"/>
      <c r="H550"/>
      <c r="I550"/>
      <c r="J550" s="26"/>
    </row>
    <row r="551" spans="2:10" ht="11.25" customHeight="1">
      <c r="B551" s="509"/>
      <c r="C551" s="709">
        <v>42336</v>
      </c>
      <c r="D551" s="710">
        <v>65.700720000000032</v>
      </c>
      <c r="E551" s="710">
        <v>85.70781999999997</v>
      </c>
      <c r="F551" s="710">
        <v>657.8997730000001</v>
      </c>
      <c r="G551" s="94"/>
      <c r="H551"/>
      <c r="I551"/>
      <c r="J551" s="26"/>
    </row>
    <row r="552" spans="2:10" ht="11.25" customHeight="1">
      <c r="B552" s="509"/>
      <c r="C552" s="709">
        <v>42337</v>
      </c>
      <c r="D552" s="710">
        <v>65.700720000000004</v>
      </c>
      <c r="E552" s="710">
        <v>90.96557116666655</v>
      </c>
      <c r="F552" s="710">
        <v>613.16720200000009</v>
      </c>
      <c r="G552" s="94"/>
      <c r="H552"/>
      <c r="I552"/>
      <c r="J552" s="26"/>
    </row>
    <row r="553" spans="2:10" ht="11.25" customHeight="1">
      <c r="B553" s="509"/>
      <c r="C553" s="709">
        <v>42338</v>
      </c>
      <c r="D553" s="710">
        <v>75.092159999999993</v>
      </c>
      <c r="E553" s="710">
        <v>104.23210433333321</v>
      </c>
      <c r="F553" s="710">
        <v>727.56537600000001</v>
      </c>
      <c r="G553" s="94"/>
      <c r="H553"/>
      <c r="I553"/>
      <c r="J553" s="26"/>
    </row>
    <row r="554" spans="2:10" ht="11.25" customHeight="1">
      <c r="B554" s="509"/>
      <c r="C554" s="709">
        <v>42339</v>
      </c>
      <c r="D554" s="710">
        <v>75.092160000000007</v>
      </c>
      <c r="E554" s="710">
        <v>105.6281161666666</v>
      </c>
      <c r="F554" s="710">
        <v>738.40917400000001</v>
      </c>
      <c r="G554" s="94"/>
      <c r="H554"/>
      <c r="I554"/>
      <c r="J554" s="26"/>
    </row>
    <row r="555" spans="2:10" ht="11.25" customHeight="1">
      <c r="B555" s="509"/>
      <c r="C555" s="709">
        <v>42340</v>
      </c>
      <c r="D555" s="710">
        <v>67.686419999999998</v>
      </c>
      <c r="E555" s="710">
        <v>104.71299816666659</v>
      </c>
      <c r="F555" s="710">
        <v>736.48047699999995</v>
      </c>
      <c r="G555" s="94"/>
      <c r="H555"/>
      <c r="I555"/>
      <c r="J555" s="26"/>
    </row>
    <row r="556" spans="2:10" ht="11.25" customHeight="1">
      <c r="B556" s="509"/>
      <c r="C556" s="709">
        <v>42341</v>
      </c>
      <c r="D556" s="710">
        <v>55.343520000000005</v>
      </c>
      <c r="E556" s="710">
        <v>95.098483666666439</v>
      </c>
      <c r="F556" s="710">
        <v>739.76549999999997</v>
      </c>
      <c r="G556" s="94"/>
      <c r="H556"/>
      <c r="I556"/>
      <c r="J556" s="26"/>
    </row>
    <row r="557" spans="2:10" ht="11.25" customHeight="1">
      <c r="B557" s="509"/>
      <c r="C557" s="709">
        <v>42342</v>
      </c>
      <c r="D557" s="710">
        <v>55.343520000000005</v>
      </c>
      <c r="E557" s="710">
        <v>81.873422500000004</v>
      </c>
      <c r="F557" s="710">
        <v>732.33466099999998</v>
      </c>
      <c r="G557" s="94"/>
      <c r="H557"/>
      <c r="I557"/>
      <c r="J557" s="26"/>
    </row>
    <row r="558" spans="2:10" ht="11.25" customHeight="1">
      <c r="B558" s="509"/>
      <c r="C558" s="709">
        <v>42343</v>
      </c>
      <c r="D558" s="710">
        <v>55.343520000000012</v>
      </c>
      <c r="E558" s="710">
        <v>83.531357499999913</v>
      </c>
      <c r="F558" s="710">
        <v>656.89916599999992</v>
      </c>
      <c r="G558" s="94"/>
      <c r="H558"/>
      <c r="I558"/>
      <c r="J558" s="26"/>
    </row>
    <row r="559" spans="2:10" ht="11.25" customHeight="1">
      <c r="B559" s="509"/>
      <c r="C559" s="709">
        <v>42344</v>
      </c>
      <c r="D559" s="710">
        <v>55.343520000000005</v>
      </c>
      <c r="E559" s="710">
        <v>78.490928999999966</v>
      </c>
      <c r="F559" s="710">
        <v>609.91473199999996</v>
      </c>
      <c r="G559" s="94"/>
      <c r="H559"/>
      <c r="I559"/>
      <c r="J559" s="26"/>
    </row>
    <row r="560" spans="2:10" ht="11.25" customHeight="1">
      <c r="B560" s="509"/>
      <c r="C560" s="709">
        <v>42345</v>
      </c>
      <c r="D560" s="710">
        <v>55.343520000000005</v>
      </c>
      <c r="E560" s="710">
        <v>76.654911499999884</v>
      </c>
      <c r="F560" s="710">
        <v>646.53697499999998</v>
      </c>
      <c r="G560" s="94"/>
      <c r="H560"/>
      <c r="I560"/>
      <c r="J560" s="26"/>
    </row>
    <row r="561" spans="2:10" ht="11.25" customHeight="1">
      <c r="B561" s="509"/>
      <c r="C561" s="709">
        <v>42346</v>
      </c>
      <c r="D561" s="710">
        <v>55.343520000000005</v>
      </c>
      <c r="E561" s="710">
        <v>80.601463333333214</v>
      </c>
      <c r="F561" s="710">
        <v>617.37214700000004</v>
      </c>
      <c r="G561" s="94"/>
      <c r="H561"/>
      <c r="I561"/>
      <c r="J561" s="26"/>
    </row>
    <row r="562" spans="2:10" ht="11.25" customHeight="1">
      <c r="B562" s="509"/>
      <c r="C562" s="709">
        <v>42347</v>
      </c>
      <c r="D562" s="710">
        <v>55.326923333333333</v>
      </c>
      <c r="E562" s="710">
        <v>79.867290999999938</v>
      </c>
      <c r="F562" s="710">
        <v>722.67414500000007</v>
      </c>
      <c r="G562" s="94"/>
      <c r="H562"/>
      <c r="I562"/>
      <c r="J562" s="26"/>
    </row>
    <row r="563" spans="2:10" ht="11.25" customHeight="1">
      <c r="B563" s="509"/>
      <c r="C563" s="709">
        <v>42348</v>
      </c>
      <c r="D563" s="710">
        <v>31.444320000000012</v>
      </c>
      <c r="E563" s="710">
        <v>99.053169500000024</v>
      </c>
      <c r="F563" s="710">
        <v>743.88023199999998</v>
      </c>
      <c r="G563" s="94"/>
      <c r="H563"/>
      <c r="I563"/>
      <c r="J563" s="26"/>
    </row>
    <row r="564" spans="2:10" ht="11.25" customHeight="1">
      <c r="B564" s="509"/>
      <c r="C564" s="709">
        <v>42349</v>
      </c>
      <c r="D564" s="710">
        <v>31.444320000000012</v>
      </c>
      <c r="E564" s="710">
        <v>99.259569833333387</v>
      </c>
      <c r="F564" s="710">
        <v>740.94802599999991</v>
      </c>
      <c r="G564" s="94"/>
      <c r="H564"/>
      <c r="I564"/>
      <c r="J564" s="26"/>
    </row>
    <row r="565" spans="2:10" ht="11.25" customHeight="1">
      <c r="B565" s="509"/>
      <c r="C565" s="709">
        <v>42350</v>
      </c>
      <c r="D565" s="710">
        <v>31.444320000000012</v>
      </c>
      <c r="E565" s="710">
        <v>96.7192583333333</v>
      </c>
      <c r="F565" s="710">
        <v>668.16720299999997</v>
      </c>
      <c r="G565" s="94"/>
      <c r="H565"/>
      <c r="I565"/>
      <c r="J565" s="26"/>
    </row>
    <row r="566" spans="2:10" ht="11.25" customHeight="1">
      <c r="B566" s="509"/>
      <c r="C566" s="709">
        <v>42351</v>
      </c>
      <c r="D566" s="710">
        <v>31.444320000000012</v>
      </c>
      <c r="E566" s="710">
        <v>77.942205499999943</v>
      </c>
      <c r="F566" s="710">
        <v>624.54775100000006</v>
      </c>
      <c r="G566" s="94"/>
      <c r="H566"/>
      <c r="I566"/>
      <c r="J566" s="26"/>
    </row>
    <row r="567" spans="2:10" ht="11.25" customHeight="1">
      <c r="B567" s="509"/>
      <c r="C567" s="709">
        <v>42352</v>
      </c>
      <c r="D567" s="710">
        <v>31.444320000000012</v>
      </c>
      <c r="E567" s="710">
        <v>62.938409333333304</v>
      </c>
      <c r="F567" s="710">
        <v>741.47647199999994</v>
      </c>
      <c r="G567" s="94"/>
      <c r="H567"/>
      <c r="I567"/>
      <c r="J567" s="26"/>
    </row>
    <row r="568" spans="2:10" ht="11.25" customHeight="1">
      <c r="B568" s="509" t="s">
        <v>397</v>
      </c>
      <c r="C568" s="709">
        <v>42353</v>
      </c>
      <c r="D568" s="710">
        <v>31.444320000000001</v>
      </c>
      <c r="E568" s="710">
        <v>69.325321999999957</v>
      </c>
      <c r="F568" s="710">
        <v>744.383734</v>
      </c>
      <c r="G568" s="94"/>
      <c r="H568"/>
      <c r="I568"/>
      <c r="J568" s="26"/>
    </row>
    <row r="569" spans="2:10" ht="11.25" customHeight="1">
      <c r="B569" s="509"/>
      <c r="C569" s="709">
        <v>42354</v>
      </c>
      <c r="D569" s="710">
        <v>31.444320000000012</v>
      </c>
      <c r="E569" s="710">
        <v>64.93899666666664</v>
      </c>
      <c r="F569" s="710">
        <v>738.19320999999991</v>
      </c>
      <c r="G569" s="94"/>
      <c r="H569"/>
      <c r="I569"/>
      <c r="J569" s="26"/>
    </row>
    <row r="570" spans="2:10" ht="11.25" customHeight="1">
      <c r="B570" s="509"/>
      <c r="C570" s="709">
        <v>42355</v>
      </c>
      <c r="D570" s="710">
        <v>31.444320000000012</v>
      </c>
      <c r="E570" s="710">
        <v>79.114119833333277</v>
      </c>
      <c r="F570" s="710">
        <v>731.57851700000003</v>
      </c>
      <c r="G570" s="94"/>
      <c r="H570"/>
      <c r="I570"/>
      <c r="J570" s="26"/>
    </row>
    <row r="571" spans="2:10" ht="11.25" customHeight="1">
      <c r="B571" s="509"/>
      <c r="C571" s="709">
        <v>42356</v>
      </c>
      <c r="D571" s="710">
        <v>31.444320000000012</v>
      </c>
      <c r="E571" s="710">
        <v>59.746241166666749</v>
      </c>
      <c r="F571" s="710">
        <v>717.45717400000001</v>
      </c>
      <c r="G571" s="94"/>
      <c r="H571"/>
      <c r="I571"/>
      <c r="J571" s="26"/>
    </row>
    <row r="572" spans="2:10" ht="11.25" customHeight="1">
      <c r="B572" s="509"/>
      <c r="C572" s="709">
        <v>42357</v>
      </c>
      <c r="D572" s="710">
        <v>31.444320000000012</v>
      </c>
      <c r="E572" s="710">
        <v>74.225360833333369</v>
      </c>
      <c r="F572" s="710">
        <v>660.887655</v>
      </c>
      <c r="G572" s="94"/>
      <c r="H572"/>
      <c r="I572"/>
      <c r="J572" s="26"/>
    </row>
    <row r="573" spans="2:10" ht="11.25" customHeight="1">
      <c r="B573" s="509"/>
      <c r="C573" s="709">
        <v>42358</v>
      </c>
      <c r="D573" s="710">
        <v>31.444320000000012</v>
      </c>
      <c r="E573" s="710">
        <v>47.693950000000044</v>
      </c>
      <c r="F573" s="710">
        <v>609.52009499999997</v>
      </c>
      <c r="G573" s="94"/>
      <c r="H573"/>
      <c r="I573"/>
      <c r="J573" s="26"/>
    </row>
    <row r="574" spans="2:10" ht="11.25" customHeight="1">
      <c r="B574" s="509"/>
      <c r="C574" s="709">
        <v>42359</v>
      </c>
      <c r="D574" s="710">
        <v>31.444320000000012</v>
      </c>
      <c r="E574" s="710">
        <v>75.384625999999912</v>
      </c>
      <c r="F574" s="710">
        <v>701.914309</v>
      </c>
      <c r="G574" s="94"/>
      <c r="H574"/>
      <c r="I574"/>
      <c r="J574" s="26"/>
    </row>
    <row r="575" spans="2:10" ht="11.25" customHeight="1">
      <c r="B575" s="509"/>
      <c r="C575" s="709">
        <v>42360</v>
      </c>
      <c r="D575" s="710">
        <v>31.444320000000012</v>
      </c>
      <c r="E575" s="710">
        <v>79.499553999999947</v>
      </c>
      <c r="F575" s="710">
        <v>712.74065700000006</v>
      </c>
      <c r="G575" s="94"/>
      <c r="H575"/>
      <c r="I575"/>
      <c r="J575" s="26"/>
    </row>
    <row r="576" spans="2:10" ht="11.25" customHeight="1">
      <c r="B576" s="509"/>
      <c r="C576" s="709">
        <v>42361</v>
      </c>
      <c r="D576" s="710">
        <v>31.444320000000012</v>
      </c>
      <c r="E576" s="710">
        <v>65.042615833333386</v>
      </c>
      <c r="F576" s="710">
        <v>697.17536899999993</v>
      </c>
      <c r="G576" s="94"/>
      <c r="H576"/>
      <c r="I576"/>
      <c r="J576" s="26"/>
    </row>
    <row r="577" spans="2:10" ht="11.25" customHeight="1">
      <c r="B577" s="509"/>
      <c r="C577" s="709">
        <v>42362</v>
      </c>
      <c r="D577" s="710">
        <v>31.444320000000012</v>
      </c>
      <c r="E577" s="710">
        <v>54.429971999999999</v>
      </c>
      <c r="F577" s="710">
        <v>615.44651299999998</v>
      </c>
      <c r="G577" s="94"/>
      <c r="H577"/>
      <c r="I577"/>
      <c r="J577" s="26"/>
    </row>
    <row r="578" spans="2:10" ht="11.25" customHeight="1">
      <c r="B578" s="509"/>
      <c r="C578" s="709">
        <v>42363</v>
      </c>
      <c r="D578" s="710">
        <v>31.444320000000012</v>
      </c>
      <c r="E578" s="710">
        <v>56.894399999999969</v>
      </c>
      <c r="F578" s="710">
        <v>523.61383799999999</v>
      </c>
      <c r="G578" s="94"/>
      <c r="H578"/>
      <c r="I578"/>
      <c r="J578" s="26"/>
    </row>
    <row r="579" spans="2:10" ht="11.25" customHeight="1">
      <c r="B579" s="509"/>
      <c r="C579" s="709">
        <v>42364</v>
      </c>
      <c r="D579" s="710">
        <v>31.444320000000012</v>
      </c>
      <c r="E579" s="710">
        <v>76.418279166666508</v>
      </c>
      <c r="F579" s="710">
        <v>578.24569299999996</v>
      </c>
      <c r="G579" s="94"/>
      <c r="H579"/>
      <c r="I579"/>
      <c r="J579" s="26"/>
    </row>
    <row r="580" spans="2:10" ht="11.25" customHeight="1">
      <c r="B580" s="509"/>
      <c r="C580" s="709">
        <v>42365</v>
      </c>
      <c r="D580" s="710">
        <v>31.444320000000012</v>
      </c>
      <c r="E580" s="710">
        <v>70.26719999999986</v>
      </c>
      <c r="F580" s="710">
        <v>575.37556999999993</v>
      </c>
      <c r="G580" s="94"/>
      <c r="H580"/>
      <c r="I580"/>
      <c r="J580" s="26"/>
    </row>
    <row r="581" spans="2:10" ht="11.25" customHeight="1">
      <c r="B581" s="509"/>
      <c r="C581" s="709">
        <v>42366</v>
      </c>
      <c r="D581" s="710">
        <v>31.444320000000001</v>
      </c>
      <c r="E581" s="710">
        <v>65.377772999999948</v>
      </c>
      <c r="F581" s="710">
        <v>659.96759600000007</v>
      </c>
      <c r="G581" s="94"/>
      <c r="H581"/>
      <c r="I581"/>
      <c r="J581" s="26"/>
    </row>
    <row r="582" spans="2:10" ht="11.25" customHeight="1">
      <c r="B582" s="509"/>
      <c r="C582" s="709">
        <v>42367</v>
      </c>
      <c r="D582" s="710">
        <v>31.444320000000012</v>
      </c>
      <c r="E582" s="710">
        <v>54.315134999999991</v>
      </c>
      <c r="F582" s="710">
        <v>656.65722100000005</v>
      </c>
      <c r="G582" s="94"/>
      <c r="H582"/>
      <c r="I582"/>
      <c r="J582" s="26"/>
    </row>
    <row r="583" spans="2:10" ht="11.25" customHeight="1">
      <c r="B583" s="509"/>
      <c r="C583" s="709">
        <v>42368</v>
      </c>
      <c r="D583" s="710">
        <v>31.444320000000012</v>
      </c>
      <c r="E583" s="710">
        <v>49.700159999999954</v>
      </c>
      <c r="F583" s="710">
        <v>651.76933799999995</v>
      </c>
      <c r="G583" s="94"/>
      <c r="H583"/>
      <c r="I583"/>
      <c r="J583" s="26"/>
    </row>
    <row r="584" spans="2:10" ht="11.25" customHeight="1">
      <c r="B584" s="509"/>
      <c r="C584" s="711">
        <v>42369</v>
      </c>
      <c r="D584" s="712">
        <v>31.444320000000012</v>
      </c>
      <c r="E584" s="712">
        <v>55.444319999999912</v>
      </c>
      <c r="F584" s="712">
        <v>601.28006099999993</v>
      </c>
      <c r="G584" s="94"/>
      <c r="H584"/>
      <c r="I584"/>
      <c r="J584" s="26"/>
    </row>
    <row r="585" spans="2:10" ht="11.25" customHeight="1">
      <c r="B585" s="27"/>
      <c r="C585" s="26"/>
      <c r="D585" s="224">
        <f>SUM(D220:D584)</f>
        <v>26370.307358166632</v>
      </c>
      <c r="E585" s="224">
        <f>SUM(E220:E584)</f>
        <v>16380.100161999997</v>
      </c>
      <c r="F585" s="224">
        <f>SUM(F220:F584)</f>
        <v>248046.85928400001</v>
      </c>
      <c r="G585" s="93"/>
      <c r="H585"/>
      <c r="I585"/>
      <c r="J585" s="26"/>
    </row>
    <row r="587" spans="2:10">
      <c r="C587" s="502" t="s">
        <v>525</v>
      </c>
      <c r="D587" s="503"/>
      <c r="E587" s="503"/>
      <c r="F587" s="503"/>
      <c r="G587" s="503"/>
      <c r="H587" s="504"/>
    </row>
    <row r="588" spans="2:10">
      <c r="C588" s="713"/>
      <c r="D588" s="714">
        <v>2011</v>
      </c>
      <c r="E588" s="714">
        <v>2012</v>
      </c>
      <c r="F588" s="714">
        <v>2013</v>
      </c>
      <c r="G588" s="714">
        <v>2014</v>
      </c>
      <c r="H588" s="714">
        <v>2015</v>
      </c>
    </row>
    <row r="589" spans="2:10">
      <c r="C589" s="715" t="s">
        <v>519</v>
      </c>
      <c r="D589" s="716">
        <f>'Data 1'!I121</f>
        <v>30269.749269500004</v>
      </c>
      <c r="E589" s="716">
        <f>'Data 1'!J121</f>
        <v>20308.536622399999</v>
      </c>
      <c r="F589" s="716">
        <f>'Data 1'!K121</f>
        <v>36505.845255000015</v>
      </c>
      <c r="G589" s="716">
        <f>'Data 1'!L121</f>
        <v>38797.681498299986</v>
      </c>
      <c r="H589" s="716">
        <f>'Data 1'!M121</f>
        <v>27651.158147700011</v>
      </c>
    </row>
    <row r="590" spans="2:10">
      <c r="C590" s="715" t="s">
        <v>516</v>
      </c>
      <c r="D590" s="716">
        <f>'Data 1'!I126</f>
        <v>42105.432999999997</v>
      </c>
      <c r="E590" s="716">
        <f>'Data 1'!J126</f>
        <v>48140.065000000002</v>
      </c>
      <c r="F590" s="716">
        <f>'Data 1'!K126</f>
        <v>54344.351999999999</v>
      </c>
      <c r="G590" s="716">
        <f>'Data 1'!L126</f>
        <v>50634.89</v>
      </c>
      <c r="H590" s="716">
        <f>'Data 1'!M126</f>
        <v>47707.211000000003</v>
      </c>
    </row>
    <row r="591" spans="2:10">
      <c r="C591" s="715" t="s">
        <v>320</v>
      </c>
      <c r="D591" s="716">
        <f>'Data 1'!I127</f>
        <v>7091.6880000000001</v>
      </c>
      <c r="E591" s="716">
        <f>'Data 1'!J127</f>
        <v>7829.9009999999998</v>
      </c>
      <c r="F591" s="716">
        <f>'Data 1'!K127</f>
        <v>7918.0379999999996</v>
      </c>
      <c r="G591" s="716">
        <f>'Data 1'!L127</f>
        <v>7802.424</v>
      </c>
      <c r="H591" s="716">
        <f>'Data 1'!M127</f>
        <v>7838.6819999999998</v>
      </c>
    </row>
    <row r="592" spans="2:10">
      <c r="C592" s="715" t="s">
        <v>321</v>
      </c>
      <c r="D592" s="716">
        <f>'Data 1'!I128</f>
        <v>1832.357</v>
      </c>
      <c r="E592" s="716">
        <f>'Data 1'!J128</f>
        <v>3444.134</v>
      </c>
      <c r="F592" s="716">
        <f>'Data 1'!K128</f>
        <v>4441.527</v>
      </c>
      <c r="G592" s="716">
        <f>'Data 1'!L128</f>
        <v>4958.915</v>
      </c>
      <c r="H592" s="716">
        <f>'Data 1'!M128</f>
        <v>5085.22</v>
      </c>
    </row>
    <row r="593" spans="3:8">
      <c r="C593" s="619" t="s">
        <v>405</v>
      </c>
      <c r="D593" s="716">
        <f>'Data 1'!I129</f>
        <v>4284.8410000000003</v>
      </c>
      <c r="E593" s="716">
        <f>'Data 1'!J129</f>
        <v>4746.1490000000003</v>
      </c>
      <c r="F593" s="716">
        <f>'Data 1'!K129</f>
        <v>5065.5659999999998</v>
      </c>
      <c r="G593" s="716">
        <f>'Data 1'!L129</f>
        <v>4717.9780000000001</v>
      </c>
      <c r="H593" s="716">
        <f>'Data 1'!M129</f>
        <v>4614.5680000000002</v>
      </c>
    </row>
    <row r="594" spans="3:8">
      <c r="C594" s="623" t="s">
        <v>305</v>
      </c>
      <c r="D594" s="717">
        <f>SUM(D589:D593)</f>
        <v>85584.0682695</v>
      </c>
      <c r="E594" s="717">
        <f>SUM(E589:E593)</f>
        <v>84468.785622400013</v>
      </c>
      <c r="F594" s="717">
        <f>SUM(F589:F593)</f>
        <v>108275.32825500001</v>
      </c>
      <c r="G594" s="717">
        <f>SUM(G589:G593)</f>
        <v>106911.88849829997</v>
      </c>
      <c r="H594" s="717">
        <f>SUM(H589:H593)</f>
        <v>92896.839147700011</v>
      </c>
    </row>
    <row r="595" spans="3:8" ht="12.75">
      <c r="C595" s="501"/>
      <c r="D595" s="506"/>
      <c r="E595" s="506"/>
      <c r="F595" s="506"/>
      <c r="G595" s="506"/>
      <c r="H595" s="506"/>
    </row>
    <row r="596" spans="3:8">
      <c r="C596" s="502" t="s">
        <v>526</v>
      </c>
      <c r="D596" s="503"/>
      <c r="E596" s="503"/>
      <c r="F596" s="503"/>
      <c r="G596" s="503"/>
      <c r="H596" s="504"/>
    </row>
    <row r="597" spans="3:8">
      <c r="C597" s="718"/>
      <c r="D597" s="714">
        <v>2011</v>
      </c>
      <c r="E597" s="714">
        <v>2012</v>
      </c>
      <c r="F597" s="714">
        <v>2013</v>
      </c>
      <c r="G597" s="714">
        <v>2014</v>
      </c>
      <c r="H597" s="714">
        <v>2015</v>
      </c>
    </row>
    <row r="598" spans="3:8">
      <c r="C598" s="715" t="s">
        <v>519</v>
      </c>
      <c r="D598" s="716">
        <v>16708.358179999999</v>
      </c>
      <c r="E598" s="716">
        <v>16928.16318</v>
      </c>
      <c r="F598" s="716">
        <v>16992.455999999998</v>
      </c>
      <c r="G598" s="716">
        <v>16998.686000000002</v>
      </c>
      <c r="H598" s="716">
        <v>17022.826000000001</v>
      </c>
    </row>
    <row r="599" spans="3:8">
      <c r="C599" s="715" t="s">
        <v>516</v>
      </c>
      <c r="D599" s="716">
        <f>'Data 1'!I99</f>
        <v>21017.087450000003</v>
      </c>
      <c r="E599" s="716">
        <f>'Data 1'!J99</f>
        <v>22607.70205</v>
      </c>
      <c r="F599" s="716">
        <f>'Data 1'!K99</f>
        <v>22845.770999999993</v>
      </c>
      <c r="G599" s="716">
        <f>'Data 1'!L99</f>
        <v>22864.240999999995</v>
      </c>
      <c r="H599" s="716">
        <f>'Data 1'!M99</f>
        <v>22864.240999999995</v>
      </c>
    </row>
    <row r="600" spans="3:8">
      <c r="C600" s="715" t="s">
        <v>320</v>
      </c>
      <c r="D600" s="716">
        <f>'Data 1'!I100</f>
        <v>4058.6172400001406</v>
      </c>
      <c r="E600" s="716">
        <f>'Data 1'!J100</f>
        <v>4320.9375100001462</v>
      </c>
      <c r="F600" s="716">
        <f>'Data 1'!K100</f>
        <v>4396.4600000001174</v>
      </c>
      <c r="G600" s="716">
        <f>'Data 1'!L100</f>
        <v>4402.6160000001173</v>
      </c>
      <c r="H600" s="716">
        <f>'Data 1'!M100</f>
        <v>4420.38800000012</v>
      </c>
    </row>
    <row r="601" spans="3:8">
      <c r="C601" s="715" t="s">
        <v>321</v>
      </c>
      <c r="D601" s="716">
        <f>'Data 1'!I101</f>
        <v>998.62</v>
      </c>
      <c r="E601" s="716">
        <f>'Data 1'!J101</f>
        <v>1950.02</v>
      </c>
      <c r="F601" s="716">
        <f>'Data 1'!K101</f>
        <v>2299.527</v>
      </c>
      <c r="G601" s="716">
        <f>'Data 1'!L101</f>
        <v>2299.527</v>
      </c>
      <c r="H601" s="716">
        <f>'Data 1'!M101</f>
        <v>2299.527</v>
      </c>
    </row>
    <row r="602" spans="3:8">
      <c r="C602" s="619" t="s">
        <v>405</v>
      </c>
      <c r="D602" s="716">
        <f>'Data 1'!I102</f>
        <v>883.69991000000016</v>
      </c>
      <c r="E602" s="716">
        <f>'Data 1'!J102</f>
        <v>969.91141000000016</v>
      </c>
      <c r="F602" s="716">
        <f>'Data 1'!K102</f>
        <v>945.22199999999998</v>
      </c>
      <c r="G602" s="716">
        <f>'Data 1'!L102</f>
        <v>982.74499999999989</v>
      </c>
      <c r="H602" s="716">
        <f>'Data 1'!M102</f>
        <v>741.68700000000013</v>
      </c>
    </row>
    <row r="603" spans="3:8">
      <c r="C603" s="623" t="s">
        <v>305</v>
      </c>
      <c r="D603" s="717">
        <f>SUM(D598:D602)</f>
        <v>43666.382780000145</v>
      </c>
      <c r="E603" s="717">
        <f>SUM(E598:E602)</f>
        <v>46776.734150000142</v>
      </c>
      <c r="F603" s="717">
        <f>SUM(F598:F602)</f>
        <v>47479.436000000111</v>
      </c>
      <c r="G603" s="717">
        <f>SUM(G598:G602)</f>
        <v>47547.815000000119</v>
      </c>
      <c r="H603" s="717">
        <f>SUM(H598:H602)</f>
        <v>47348.669000000118</v>
      </c>
    </row>
  </sheetData>
  <mergeCells count="9">
    <mergeCell ref="E208:F208"/>
    <mergeCell ref="G208:H208"/>
    <mergeCell ref="I208:J208"/>
    <mergeCell ref="F6:H6"/>
    <mergeCell ref="I6:I7"/>
    <mergeCell ref="F71:H71"/>
    <mergeCell ref="I71:I72"/>
    <mergeCell ref="F136:H136"/>
    <mergeCell ref="I136:I137"/>
  </mergeCells>
  <hyperlinks>
    <hyperlink ref="C3" location="Indice!A1" display="Indice!A1"/>
  </hyperlinks>
  <printOptions gridLines="1"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autoPageBreaks="0" fitToPage="1"/>
  </sheetPr>
  <dimension ref="A1:Y329"/>
  <sheetViews>
    <sheetView showOutlineSymbols="0" topLeftCell="A183" zoomScaleNormal="100" workbookViewId="0">
      <selection activeCell="X185" sqref="X185:X200"/>
    </sheetView>
  </sheetViews>
  <sheetFormatPr baseColWidth="10" defaultRowHeight="11.25"/>
  <cols>
    <col min="1" max="1" width="0.140625" style="719" customWidth="1"/>
    <col min="2" max="2" width="2.7109375" style="719" customWidth="1"/>
    <col min="3" max="3" width="25.5703125" style="723" customWidth="1"/>
    <col min="4" max="4" width="12.85546875" style="723" customWidth="1"/>
    <col min="5" max="5" width="12.7109375" style="723" customWidth="1"/>
    <col min="6" max="6" width="15.42578125" style="723" customWidth="1"/>
    <col min="7" max="11" width="12.5703125" style="723" customWidth="1"/>
    <col min="12" max="13" width="11.28515625" style="723" bestFit="1" customWidth="1"/>
    <col min="14" max="14" width="11" style="723" bestFit="1" customWidth="1"/>
    <col min="15" max="18" width="11.28515625" style="723" bestFit="1" customWidth="1"/>
    <col min="19" max="19" width="11" style="723" bestFit="1" customWidth="1"/>
    <col min="20" max="23" width="11.28515625" style="723" bestFit="1" customWidth="1"/>
    <col min="24" max="256" width="11.42578125" style="723"/>
    <col min="257" max="257" width="0.140625" style="723" customWidth="1"/>
    <col min="258" max="258" width="2.7109375" style="723" customWidth="1"/>
    <col min="259" max="259" width="42.5703125" style="723" customWidth="1"/>
    <col min="260" max="260" width="12.85546875" style="723" customWidth="1"/>
    <col min="261" max="261" width="12.7109375" style="723" customWidth="1"/>
    <col min="262" max="262" width="15.42578125" style="723" customWidth="1"/>
    <col min="263" max="267" width="12.5703125" style="723" customWidth="1"/>
    <col min="268" max="269" width="11.28515625" style="723" bestFit="1" customWidth="1"/>
    <col min="270" max="270" width="11" style="723" bestFit="1" customWidth="1"/>
    <col min="271" max="271" width="10.85546875" style="723" bestFit="1" customWidth="1"/>
    <col min="272" max="272" width="11.28515625" style="723" bestFit="1" customWidth="1"/>
    <col min="273" max="273" width="7.85546875" style="723" bestFit="1" customWidth="1"/>
    <col min="274" max="274" width="7" style="723" customWidth="1"/>
    <col min="275" max="275" width="17.42578125" style="723" customWidth="1"/>
    <col min="276" max="276" width="7.140625" style="723" customWidth="1"/>
    <col min="277" max="277" width="9.5703125" style="723" customWidth="1"/>
    <col min="278" max="279" width="15.5703125" style="723" customWidth="1"/>
    <col min="280" max="280" width="1.85546875" style="723" customWidth="1"/>
    <col min="281" max="281" width="1.7109375" style="723" customWidth="1"/>
    <col min="282" max="282" width="1.85546875" style="723" customWidth="1"/>
    <col min="283" max="286" width="12.140625" style="723" customWidth="1"/>
    <col min="287" max="287" width="1.85546875" style="723" customWidth="1"/>
    <col min="288" max="289" width="1.42578125" style="723" customWidth="1"/>
    <col min="290" max="290" width="11.42578125" style="723"/>
    <col min="291" max="293" width="18.7109375" style="723" customWidth="1"/>
    <col min="294" max="512" width="11.42578125" style="723"/>
    <col min="513" max="513" width="0.140625" style="723" customWidth="1"/>
    <col min="514" max="514" width="2.7109375" style="723" customWidth="1"/>
    <col min="515" max="515" width="42.5703125" style="723" customWidth="1"/>
    <col min="516" max="516" width="12.85546875" style="723" customWidth="1"/>
    <col min="517" max="517" width="12.7109375" style="723" customWidth="1"/>
    <col min="518" max="518" width="15.42578125" style="723" customWidth="1"/>
    <col min="519" max="523" width="12.5703125" style="723" customWidth="1"/>
    <col min="524" max="525" width="11.28515625" style="723" bestFit="1" customWidth="1"/>
    <col min="526" max="526" width="11" style="723" bestFit="1" customWidth="1"/>
    <col min="527" max="527" width="10.85546875" style="723" bestFit="1" customWidth="1"/>
    <col min="528" max="528" width="11.28515625" style="723" bestFit="1" customWidth="1"/>
    <col min="529" max="529" width="7.85546875" style="723" bestFit="1" customWidth="1"/>
    <col min="530" max="530" width="7" style="723" customWidth="1"/>
    <col min="531" max="531" width="17.42578125" style="723" customWidth="1"/>
    <col min="532" max="532" width="7.140625" style="723" customWidth="1"/>
    <col min="533" max="533" width="9.5703125" style="723" customWidth="1"/>
    <col min="534" max="535" width="15.5703125" style="723" customWidth="1"/>
    <col min="536" max="536" width="1.85546875" style="723" customWidth="1"/>
    <col min="537" max="537" width="1.7109375" style="723" customWidth="1"/>
    <col min="538" max="538" width="1.85546875" style="723" customWidth="1"/>
    <col min="539" max="542" width="12.140625" style="723" customWidth="1"/>
    <col min="543" max="543" width="1.85546875" style="723" customWidth="1"/>
    <col min="544" max="545" width="1.42578125" style="723" customWidth="1"/>
    <col min="546" max="546" width="11.42578125" style="723"/>
    <col min="547" max="549" width="18.7109375" style="723" customWidth="1"/>
    <col min="550" max="768" width="11.42578125" style="723"/>
    <col min="769" max="769" width="0.140625" style="723" customWidth="1"/>
    <col min="770" max="770" width="2.7109375" style="723" customWidth="1"/>
    <col min="771" max="771" width="42.5703125" style="723" customWidth="1"/>
    <col min="772" max="772" width="12.85546875" style="723" customWidth="1"/>
    <col min="773" max="773" width="12.7109375" style="723" customWidth="1"/>
    <col min="774" max="774" width="15.42578125" style="723" customWidth="1"/>
    <col min="775" max="779" width="12.5703125" style="723" customWidth="1"/>
    <col min="780" max="781" width="11.28515625" style="723" bestFit="1" customWidth="1"/>
    <col min="782" max="782" width="11" style="723" bestFit="1" customWidth="1"/>
    <col min="783" max="783" width="10.85546875" style="723" bestFit="1" customWidth="1"/>
    <col min="784" max="784" width="11.28515625" style="723" bestFit="1" customWidth="1"/>
    <col min="785" max="785" width="7.85546875" style="723" bestFit="1" customWidth="1"/>
    <col min="786" max="786" width="7" style="723" customWidth="1"/>
    <col min="787" max="787" width="17.42578125" style="723" customWidth="1"/>
    <col min="788" max="788" width="7.140625" style="723" customWidth="1"/>
    <col min="789" max="789" width="9.5703125" style="723" customWidth="1"/>
    <col min="790" max="791" width="15.5703125" style="723" customWidth="1"/>
    <col min="792" max="792" width="1.85546875" style="723" customWidth="1"/>
    <col min="793" max="793" width="1.7109375" style="723" customWidth="1"/>
    <col min="794" max="794" width="1.85546875" style="723" customWidth="1"/>
    <col min="795" max="798" width="12.140625" style="723" customWidth="1"/>
    <col min="799" max="799" width="1.85546875" style="723" customWidth="1"/>
    <col min="800" max="801" width="1.42578125" style="723" customWidth="1"/>
    <col min="802" max="802" width="11.42578125" style="723"/>
    <col min="803" max="805" width="18.7109375" style="723" customWidth="1"/>
    <col min="806" max="1024" width="11.42578125" style="723"/>
    <col min="1025" max="1025" width="0.140625" style="723" customWidth="1"/>
    <col min="1026" max="1026" width="2.7109375" style="723" customWidth="1"/>
    <col min="1027" max="1027" width="42.5703125" style="723" customWidth="1"/>
    <col min="1028" max="1028" width="12.85546875" style="723" customWidth="1"/>
    <col min="1029" max="1029" width="12.7109375" style="723" customWidth="1"/>
    <col min="1030" max="1030" width="15.42578125" style="723" customWidth="1"/>
    <col min="1031" max="1035" width="12.5703125" style="723" customWidth="1"/>
    <col min="1036" max="1037" width="11.28515625" style="723" bestFit="1" customWidth="1"/>
    <col min="1038" max="1038" width="11" style="723" bestFit="1" customWidth="1"/>
    <col min="1039" max="1039" width="10.85546875" style="723" bestFit="1" customWidth="1"/>
    <col min="1040" max="1040" width="11.28515625" style="723" bestFit="1" customWidth="1"/>
    <col min="1041" max="1041" width="7.85546875" style="723" bestFit="1" customWidth="1"/>
    <col min="1042" max="1042" width="7" style="723" customWidth="1"/>
    <col min="1043" max="1043" width="17.42578125" style="723" customWidth="1"/>
    <col min="1044" max="1044" width="7.140625" style="723" customWidth="1"/>
    <col min="1045" max="1045" width="9.5703125" style="723" customWidth="1"/>
    <col min="1046" max="1047" width="15.5703125" style="723" customWidth="1"/>
    <col min="1048" max="1048" width="1.85546875" style="723" customWidth="1"/>
    <col min="1049" max="1049" width="1.7109375" style="723" customWidth="1"/>
    <col min="1050" max="1050" width="1.85546875" style="723" customWidth="1"/>
    <col min="1051" max="1054" width="12.140625" style="723" customWidth="1"/>
    <col min="1055" max="1055" width="1.85546875" style="723" customWidth="1"/>
    <col min="1056" max="1057" width="1.42578125" style="723" customWidth="1"/>
    <col min="1058" max="1058" width="11.42578125" style="723"/>
    <col min="1059" max="1061" width="18.7109375" style="723" customWidth="1"/>
    <col min="1062" max="1280" width="11.42578125" style="723"/>
    <col min="1281" max="1281" width="0.140625" style="723" customWidth="1"/>
    <col min="1282" max="1282" width="2.7109375" style="723" customWidth="1"/>
    <col min="1283" max="1283" width="42.5703125" style="723" customWidth="1"/>
    <col min="1284" max="1284" width="12.85546875" style="723" customWidth="1"/>
    <col min="1285" max="1285" width="12.7109375" style="723" customWidth="1"/>
    <col min="1286" max="1286" width="15.42578125" style="723" customWidth="1"/>
    <col min="1287" max="1291" width="12.5703125" style="723" customWidth="1"/>
    <col min="1292" max="1293" width="11.28515625" style="723" bestFit="1" customWidth="1"/>
    <col min="1294" max="1294" width="11" style="723" bestFit="1" customWidth="1"/>
    <col min="1295" max="1295" width="10.85546875" style="723" bestFit="1" customWidth="1"/>
    <col min="1296" max="1296" width="11.28515625" style="723" bestFit="1" customWidth="1"/>
    <col min="1297" max="1297" width="7.85546875" style="723" bestFit="1" customWidth="1"/>
    <col min="1298" max="1298" width="7" style="723" customWidth="1"/>
    <col min="1299" max="1299" width="17.42578125" style="723" customWidth="1"/>
    <col min="1300" max="1300" width="7.140625" style="723" customWidth="1"/>
    <col min="1301" max="1301" width="9.5703125" style="723" customWidth="1"/>
    <col min="1302" max="1303" width="15.5703125" style="723" customWidth="1"/>
    <col min="1304" max="1304" width="1.85546875" style="723" customWidth="1"/>
    <col min="1305" max="1305" width="1.7109375" style="723" customWidth="1"/>
    <col min="1306" max="1306" width="1.85546875" style="723" customWidth="1"/>
    <col min="1307" max="1310" width="12.140625" style="723" customWidth="1"/>
    <col min="1311" max="1311" width="1.85546875" style="723" customWidth="1"/>
    <col min="1312" max="1313" width="1.42578125" style="723" customWidth="1"/>
    <col min="1314" max="1314" width="11.42578125" style="723"/>
    <col min="1315" max="1317" width="18.7109375" style="723" customWidth="1"/>
    <col min="1318" max="1536" width="11.42578125" style="723"/>
    <col min="1537" max="1537" width="0.140625" style="723" customWidth="1"/>
    <col min="1538" max="1538" width="2.7109375" style="723" customWidth="1"/>
    <col min="1539" max="1539" width="42.5703125" style="723" customWidth="1"/>
    <col min="1540" max="1540" width="12.85546875" style="723" customWidth="1"/>
    <col min="1541" max="1541" width="12.7109375" style="723" customWidth="1"/>
    <col min="1542" max="1542" width="15.42578125" style="723" customWidth="1"/>
    <col min="1543" max="1547" width="12.5703125" style="723" customWidth="1"/>
    <col min="1548" max="1549" width="11.28515625" style="723" bestFit="1" customWidth="1"/>
    <col min="1550" max="1550" width="11" style="723" bestFit="1" customWidth="1"/>
    <col min="1551" max="1551" width="10.85546875" style="723" bestFit="1" customWidth="1"/>
    <col min="1552" max="1552" width="11.28515625" style="723" bestFit="1" customWidth="1"/>
    <col min="1553" max="1553" width="7.85546875" style="723" bestFit="1" customWidth="1"/>
    <col min="1554" max="1554" width="7" style="723" customWidth="1"/>
    <col min="1555" max="1555" width="17.42578125" style="723" customWidth="1"/>
    <col min="1556" max="1556" width="7.140625" style="723" customWidth="1"/>
    <col min="1557" max="1557" width="9.5703125" style="723" customWidth="1"/>
    <col min="1558" max="1559" width="15.5703125" style="723" customWidth="1"/>
    <col min="1560" max="1560" width="1.85546875" style="723" customWidth="1"/>
    <col min="1561" max="1561" width="1.7109375" style="723" customWidth="1"/>
    <col min="1562" max="1562" width="1.85546875" style="723" customWidth="1"/>
    <col min="1563" max="1566" width="12.140625" style="723" customWidth="1"/>
    <col min="1567" max="1567" width="1.85546875" style="723" customWidth="1"/>
    <col min="1568" max="1569" width="1.42578125" style="723" customWidth="1"/>
    <col min="1570" max="1570" width="11.42578125" style="723"/>
    <col min="1571" max="1573" width="18.7109375" style="723" customWidth="1"/>
    <col min="1574" max="1792" width="11.42578125" style="723"/>
    <col min="1793" max="1793" width="0.140625" style="723" customWidth="1"/>
    <col min="1794" max="1794" width="2.7109375" style="723" customWidth="1"/>
    <col min="1795" max="1795" width="42.5703125" style="723" customWidth="1"/>
    <col min="1796" max="1796" width="12.85546875" style="723" customWidth="1"/>
    <col min="1797" max="1797" width="12.7109375" style="723" customWidth="1"/>
    <col min="1798" max="1798" width="15.42578125" style="723" customWidth="1"/>
    <col min="1799" max="1803" width="12.5703125" style="723" customWidth="1"/>
    <col min="1804" max="1805" width="11.28515625" style="723" bestFit="1" customWidth="1"/>
    <col min="1806" max="1806" width="11" style="723" bestFit="1" customWidth="1"/>
    <col min="1807" max="1807" width="10.85546875" style="723" bestFit="1" customWidth="1"/>
    <col min="1808" max="1808" width="11.28515625" style="723" bestFit="1" customWidth="1"/>
    <col min="1809" max="1809" width="7.85546875" style="723" bestFit="1" customWidth="1"/>
    <col min="1810" max="1810" width="7" style="723" customWidth="1"/>
    <col min="1811" max="1811" width="17.42578125" style="723" customWidth="1"/>
    <col min="1812" max="1812" width="7.140625" style="723" customWidth="1"/>
    <col min="1813" max="1813" width="9.5703125" style="723" customWidth="1"/>
    <col min="1814" max="1815" width="15.5703125" style="723" customWidth="1"/>
    <col min="1816" max="1816" width="1.85546875" style="723" customWidth="1"/>
    <col min="1817" max="1817" width="1.7109375" style="723" customWidth="1"/>
    <col min="1818" max="1818" width="1.85546875" style="723" customWidth="1"/>
    <col min="1819" max="1822" width="12.140625" style="723" customWidth="1"/>
    <col min="1823" max="1823" width="1.85546875" style="723" customWidth="1"/>
    <col min="1824" max="1825" width="1.42578125" style="723" customWidth="1"/>
    <col min="1826" max="1826" width="11.42578125" style="723"/>
    <col min="1827" max="1829" width="18.7109375" style="723" customWidth="1"/>
    <col min="1830" max="2048" width="11.42578125" style="723"/>
    <col min="2049" max="2049" width="0.140625" style="723" customWidth="1"/>
    <col min="2050" max="2050" width="2.7109375" style="723" customWidth="1"/>
    <col min="2051" max="2051" width="42.5703125" style="723" customWidth="1"/>
    <col min="2052" max="2052" width="12.85546875" style="723" customWidth="1"/>
    <col min="2053" max="2053" width="12.7109375" style="723" customWidth="1"/>
    <col min="2054" max="2054" width="15.42578125" style="723" customWidth="1"/>
    <col min="2055" max="2059" width="12.5703125" style="723" customWidth="1"/>
    <col min="2060" max="2061" width="11.28515625" style="723" bestFit="1" customWidth="1"/>
    <col min="2062" max="2062" width="11" style="723" bestFit="1" customWidth="1"/>
    <col min="2063" max="2063" width="10.85546875" style="723" bestFit="1" customWidth="1"/>
    <col min="2064" max="2064" width="11.28515625" style="723" bestFit="1" customWidth="1"/>
    <col min="2065" max="2065" width="7.85546875" style="723" bestFit="1" customWidth="1"/>
    <col min="2066" max="2066" width="7" style="723" customWidth="1"/>
    <col min="2067" max="2067" width="17.42578125" style="723" customWidth="1"/>
    <col min="2068" max="2068" width="7.140625" style="723" customWidth="1"/>
    <col min="2069" max="2069" width="9.5703125" style="723" customWidth="1"/>
    <col min="2070" max="2071" width="15.5703125" style="723" customWidth="1"/>
    <col min="2072" max="2072" width="1.85546875" style="723" customWidth="1"/>
    <col min="2073" max="2073" width="1.7109375" style="723" customWidth="1"/>
    <col min="2074" max="2074" width="1.85546875" style="723" customWidth="1"/>
    <col min="2075" max="2078" width="12.140625" style="723" customWidth="1"/>
    <col min="2079" max="2079" width="1.85546875" style="723" customWidth="1"/>
    <col min="2080" max="2081" width="1.42578125" style="723" customWidth="1"/>
    <col min="2082" max="2082" width="11.42578125" style="723"/>
    <col min="2083" max="2085" width="18.7109375" style="723" customWidth="1"/>
    <col min="2086" max="2304" width="11.42578125" style="723"/>
    <col min="2305" max="2305" width="0.140625" style="723" customWidth="1"/>
    <col min="2306" max="2306" width="2.7109375" style="723" customWidth="1"/>
    <col min="2307" max="2307" width="42.5703125" style="723" customWidth="1"/>
    <col min="2308" max="2308" width="12.85546875" style="723" customWidth="1"/>
    <col min="2309" max="2309" width="12.7109375" style="723" customWidth="1"/>
    <col min="2310" max="2310" width="15.42578125" style="723" customWidth="1"/>
    <col min="2311" max="2315" width="12.5703125" style="723" customWidth="1"/>
    <col min="2316" max="2317" width="11.28515625" style="723" bestFit="1" customWidth="1"/>
    <col min="2318" max="2318" width="11" style="723" bestFit="1" customWidth="1"/>
    <col min="2319" max="2319" width="10.85546875" style="723" bestFit="1" customWidth="1"/>
    <col min="2320" max="2320" width="11.28515625" style="723" bestFit="1" customWidth="1"/>
    <col min="2321" max="2321" width="7.85546875" style="723" bestFit="1" customWidth="1"/>
    <col min="2322" max="2322" width="7" style="723" customWidth="1"/>
    <col min="2323" max="2323" width="17.42578125" style="723" customWidth="1"/>
    <col min="2324" max="2324" width="7.140625" style="723" customWidth="1"/>
    <col min="2325" max="2325" width="9.5703125" style="723" customWidth="1"/>
    <col min="2326" max="2327" width="15.5703125" style="723" customWidth="1"/>
    <col min="2328" max="2328" width="1.85546875" style="723" customWidth="1"/>
    <col min="2329" max="2329" width="1.7109375" style="723" customWidth="1"/>
    <col min="2330" max="2330" width="1.85546875" style="723" customWidth="1"/>
    <col min="2331" max="2334" width="12.140625" style="723" customWidth="1"/>
    <col min="2335" max="2335" width="1.85546875" style="723" customWidth="1"/>
    <col min="2336" max="2337" width="1.42578125" style="723" customWidth="1"/>
    <col min="2338" max="2338" width="11.42578125" style="723"/>
    <col min="2339" max="2341" width="18.7109375" style="723" customWidth="1"/>
    <col min="2342" max="2560" width="11.42578125" style="723"/>
    <col min="2561" max="2561" width="0.140625" style="723" customWidth="1"/>
    <col min="2562" max="2562" width="2.7109375" style="723" customWidth="1"/>
    <col min="2563" max="2563" width="42.5703125" style="723" customWidth="1"/>
    <col min="2564" max="2564" width="12.85546875" style="723" customWidth="1"/>
    <col min="2565" max="2565" width="12.7109375" style="723" customWidth="1"/>
    <col min="2566" max="2566" width="15.42578125" style="723" customWidth="1"/>
    <col min="2567" max="2571" width="12.5703125" style="723" customWidth="1"/>
    <col min="2572" max="2573" width="11.28515625" style="723" bestFit="1" customWidth="1"/>
    <col min="2574" max="2574" width="11" style="723" bestFit="1" customWidth="1"/>
    <col min="2575" max="2575" width="10.85546875" style="723" bestFit="1" customWidth="1"/>
    <col min="2576" max="2576" width="11.28515625" style="723" bestFit="1" customWidth="1"/>
    <col min="2577" max="2577" width="7.85546875" style="723" bestFit="1" customWidth="1"/>
    <col min="2578" max="2578" width="7" style="723" customWidth="1"/>
    <col min="2579" max="2579" width="17.42578125" style="723" customWidth="1"/>
    <col min="2580" max="2580" width="7.140625" style="723" customWidth="1"/>
    <col min="2581" max="2581" width="9.5703125" style="723" customWidth="1"/>
    <col min="2582" max="2583" width="15.5703125" style="723" customWidth="1"/>
    <col min="2584" max="2584" width="1.85546875" style="723" customWidth="1"/>
    <col min="2585" max="2585" width="1.7109375" style="723" customWidth="1"/>
    <col min="2586" max="2586" width="1.85546875" style="723" customWidth="1"/>
    <col min="2587" max="2590" width="12.140625" style="723" customWidth="1"/>
    <col min="2591" max="2591" width="1.85546875" style="723" customWidth="1"/>
    <col min="2592" max="2593" width="1.42578125" style="723" customWidth="1"/>
    <col min="2594" max="2594" width="11.42578125" style="723"/>
    <col min="2595" max="2597" width="18.7109375" style="723" customWidth="1"/>
    <col min="2598" max="2816" width="11.42578125" style="723"/>
    <col min="2817" max="2817" width="0.140625" style="723" customWidth="1"/>
    <col min="2818" max="2818" width="2.7109375" style="723" customWidth="1"/>
    <col min="2819" max="2819" width="42.5703125" style="723" customWidth="1"/>
    <col min="2820" max="2820" width="12.85546875" style="723" customWidth="1"/>
    <col min="2821" max="2821" width="12.7109375" style="723" customWidth="1"/>
    <col min="2822" max="2822" width="15.42578125" style="723" customWidth="1"/>
    <col min="2823" max="2827" width="12.5703125" style="723" customWidth="1"/>
    <col min="2828" max="2829" width="11.28515625" style="723" bestFit="1" customWidth="1"/>
    <col min="2830" max="2830" width="11" style="723" bestFit="1" customWidth="1"/>
    <col min="2831" max="2831" width="10.85546875" style="723" bestFit="1" customWidth="1"/>
    <col min="2832" max="2832" width="11.28515625" style="723" bestFit="1" customWidth="1"/>
    <col min="2833" max="2833" width="7.85546875" style="723" bestFit="1" customWidth="1"/>
    <col min="2834" max="2834" width="7" style="723" customWidth="1"/>
    <col min="2835" max="2835" width="17.42578125" style="723" customWidth="1"/>
    <col min="2836" max="2836" width="7.140625" style="723" customWidth="1"/>
    <col min="2837" max="2837" width="9.5703125" style="723" customWidth="1"/>
    <col min="2838" max="2839" width="15.5703125" style="723" customWidth="1"/>
    <col min="2840" max="2840" width="1.85546875" style="723" customWidth="1"/>
    <col min="2841" max="2841" width="1.7109375" style="723" customWidth="1"/>
    <col min="2842" max="2842" width="1.85546875" style="723" customWidth="1"/>
    <col min="2843" max="2846" width="12.140625" style="723" customWidth="1"/>
    <col min="2847" max="2847" width="1.85546875" style="723" customWidth="1"/>
    <col min="2848" max="2849" width="1.42578125" style="723" customWidth="1"/>
    <col min="2850" max="2850" width="11.42578125" style="723"/>
    <col min="2851" max="2853" width="18.7109375" style="723" customWidth="1"/>
    <col min="2854" max="3072" width="11.42578125" style="723"/>
    <col min="3073" max="3073" width="0.140625" style="723" customWidth="1"/>
    <col min="3074" max="3074" width="2.7109375" style="723" customWidth="1"/>
    <col min="3075" max="3075" width="42.5703125" style="723" customWidth="1"/>
    <col min="3076" max="3076" width="12.85546875" style="723" customWidth="1"/>
    <col min="3077" max="3077" width="12.7109375" style="723" customWidth="1"/>
    <col min="3078" max="3078" width="15.42578125" style="723" customWidth="1"/>
    <col min="3079" max="3083" width="12.5703125" style="723" customWidth="1"/>
    <col min="3084" max="3085" width="11.28515625" style="723" bestFit="1" customWidth="1"/>
    <col min="3086" max="3086" width="11" style="723" bestFit="1" customWidth="1"/>
    <col min="3087" max="3087" width="10.85546875" style="723" bestFit="1" customWidth="1"/>
    <col min="3088" max="3088" width="11.28515625" style="723" bestFit="1" customWidth="1"/>
    <col min="3089" max="3089" width="7.85546875" style="723" bestFit="1" customWidth="1"/>
    <col min="3090" max="3090" width="7" style="723" customWidth="1"/>
    <col min="3091" max="3091" width="17.42578125" style="723" customWidth="1"/>
    <col min="3092" max="3092" width="7.140625" style="723" customWidth="1"/>
    <col min="3093" max="3093" width="9.5703125" style="723" customWidth="1"/>
    <col min="3094" max="3095" width="15.5703125" style="723" customWidth="1"/>
    <col min="3096" max="3096" width="1.85546875" style="723" customWidth="1"/>
    <col min="3097" max="3097" width="1.7109375" style="723" customWidth="1"/>
    <col min="3098" max="3098" width="1.85546875" style="723" customWidth="1"/>
    <col min="3099" max="3102" width="12.140625" style="723" customWidth="1"/>
    <col min="3103" max="3103" width="1.85546875" style="723" customWidth="1"/>
    <col min="3104" max="3105" width="1.42578125" style="723" customWidth="1"/>
    <col min="3106" max="3106" width="11.42578125" style="723"/>
    <col min="3107" max="3109" width="18.7109375" style="723" customWidth="1"/>
    <col min="3110" max="3328" width="11.42578125" style="723"/>
    <col min="3329" max="3329" width="0.140625" style="723" customWidth="1"/>
    <col min="3330" max="3330" width="2.7109375" style="723" customWidth="1"/>
    <col min="3331" max="3331" width="42.5703125" style="723" customWidth="1"/>
    <col min="3332" max="3332" width="12.85546875" style="723" customWidth="1"/>
    <col min="3333" max="3333" width="12.7109375" style="723" customWidth="1"/>
    <col min="3334" max="3334" width="15.42578125" style="723" customWidth="1"/>
    <col min="3335" max="3339" width="12.5703125" style="723" customWidth="1"/>
    <col min="3340" max="3341" width="11.28515625" style="723" bestFit="1" customWidth="1"/>
    <col min="3342" max="3342" width="11" style="723" bestFit="1" customWidth="1"/>
    <col min="3343" max="3343" width="10.85546875" style="723" bestFit="1" customWidth="1"/>
    <col min="3344" max="3344" width="11.28515625" style="723" bestFit="1" customWidth="1"/>
    <col min="3345" max="3345" width="7.85546875" style="723" bestFit="1" customWidth="1"/>
    <col min="3346" max="3346" width="7" style="723" customWidth="1"/>
    <col min="3347" max="3347" width="17.42578125" style="723" customWidth="1"/>
    <col min="3348" max="3348" width="7.140625" style="723" customWidth="1"/>
    <col min="3349" max="3349" width="9.5703125" style="723" customWidth="1"/>
    <col min="3350" max="3351" width="15.5703125" style="723" customWidth="1"/>
    <col min="3352" max="3352" width="1.85546875" style="723" customWidth="1"/>
    <col min="3353" max="3353" width="1.7109375" style="723" customWidth="1"/>
    <col min="3354" max="3354" width="1.85546875" style="723" customWidth="1"/>
    <col min="3355" max="3358" width="12.140625" style="723" customWidth="1"/>
    <col min="3359" max="3359" width="1.85546875" style="723" customWidth="1"/>
    <col min="3360" max="3361" width="1.42578125" style="723" customWidth="1"/>
    <col min="3362" max="3362" width="11.42578125" style="723"/>
    <col min="3363" max="3365" width="18.7109375" style="723" customWidth="1"/>
    <col min="3366" max="3584" width="11.42578125" style="723"/>
    <col min="3585" max="3585" width="0.140625" style="723" customWidth="1"/>
    <col min="3586" max="3586" width="2.7109375" style="723" customWidth="1"/>
    <col min="3587" max="3587" width="42.5703125" style="723" customWidth="1"/>
    <col min="3588" max="3588" width="12.85546875" style="723" customWidth="1"/>
    <col min="3589" max="3589" width="12.7109375" style="723" customWidth="1"/>
    <col min="3590" max="3590" width="15.42578125" style="723" customWidth="1"/>
    <col min="3591" max="3595" width="12.5703125" style="723" customWidth="1"/>
    <col min="3596" max="3597" width="11.28515625" style="723" bestFit="1" customWidth="1"/>
    <col min="3598" max="3598" width="11" style="723" bestFit="1" customWidth="1"/>
    <col min="3599" max="3599" width="10.85546875" style="723" bestFit="1" customWidth="1"/>
    <col min="3600" max="3600" width="11.28515625" style="723" bestFit="1" customWidth="1"/>
    <col min="3601" max="3601" width="7.85546875" style="723" bestFit="1" customWidth="1"/>
    <col min="3602" max="3602" width="7" style="723" customWidth="1"/>
    <col min="3603" max="3603" width="17.42578125" style="723" customWidth="1"/>
    <col min="3604" max="3604" width="7.140625" style="723" customWidth="1"/>
    <col min="3605" max="3605" width="9.5703125" style="723" customWidth="1"/>
    <col min="3606" max="3607" width="15.5703125" style="723" customWidth="1"/>
    <col min="3608" max="3608" width="1.85546875" style="723" customWidth="1"/>
    <col min="3609" max="3609" width="1.7109375" style="723" customWidth="1"/>
    <col min="3610" max="3610" width="1.85546875" style="723" customWidth="1"/>
    <col min="3611" max="3614" width="12.140625" style="723" customWidth="1"/>
    <col min="3615" max="3615" width="1.85546875" style="723" customWidth="1"/>
    <col min="3616" max="3617" width="1.42578125" style="723" customWidth="1"/>
    <col min="3618" max="3618" width="11.42578125" style="723"/>
    <col min="3619" max="3621" width="18.7109375" style="723" customWidth="1"/>
    <col min="3622" max="3840" width="11.42578125" style="723"/>
    <col min="3841" max="3841" width="0.140625" style="723" customWidth="1"/>
    <col min="3842" max="3842" width="2.7109375" style="723" customWidth="1"/>
    <col min="3843" max="3843" width="42.5703125" style="723" customWidth="1"/>
    <col min="3844" max="3844" width="12.85546875" style="723" customWidth="1"/>
    <col min="3845" max="3845" width="12.7109375" style="723" customWidth="1"/>
    <col min="3846" max="3846" width="15.42578125" style="723" customWidth="1"/>
    <col min="3847" max="3851" width="12.5703125" style="723" customWidth="1"/>
    <col min="3852" max="3853" width="11.28515625" style="723" bestFit="1" customWidth="1"/>
    <col min="3854" max="3854" width="11" style="723" bestFit="1" customWidth="1"/>
    <col min="3855" max="3855" width="10.85546875" style="723" bestFit="1" customWidth="1"/>
    <col min="3856" max="3856" width="11.28515625" style="723" bestFit="1" customWidth="1"/>
    <col min="3857" max="3857" width="7.85546875" style="723" bestFit="1" customWidth="1"/>
    <col min="3858" max="3858" width="7" style="723" customWidth="1"/>
    <col min="3859" max="3859" width="17.42578125" style="723" customWidth="1"/>
    <col min="3860" max="3860" width="7.140625" style="723" customWidth="1"/>
    <col min="3861" max="3861" width="9.5703125" style="723" customWidth="1"/>
    <col min="3862" max="3863" width="15.5703125" style="723" customWidth="1"/>
    <col min="3864" max="3864" width="1.85546875" style="723" customWidth="1"/>
    <col min="3865" max="3865" width="1.7109375" style="723" customWidth="1"/>
    <col min="3866" max="3866" width="1.85546875" style="723" customWidth="1"/>
    <col min="3867" max="3870" width="12.140625" style="723" customWidth="1"/>
    <col min="3871" max="3871" width="1.85546875" style="723" customWidth="1"/>
    <col min="3872" max="3873" width="1.42578125" style="723" customWidth="1"/>
    <col min="3874" max="3874" width="11.42578125" style="723"/>
    <col min="3875" max="3877" width="18.7109375" style="723" customWidth="1"/>
    <col min="3878" max="4096" width="11.42578125" style="723"/>
    <col min="4097" max="4097" width="0.140625" style="723" customWidth="1"/>
    <col min="4098" max="4098" width="2.7109375" style="723" customWidth="1"/>
    <col min="4099" max="4099" width="42.5703125" style="723" customWidth="1"/>
    <col min="4100" max="4100" width="12.85546875" style="723" customWidth="1"/>
    <col min="4101" max="4101" width="12.7109375" style="723" customWidth="1"/>
    <col min="4102" max="4102" width="15.42578125" style="723" customWidth="1"/>
    <col min="4103" max="4107" width="12.5703125" style="723" customWidth="1"/>
    <col min="4108" max="4109" width="11.28515625" style="723" bestFit="1" customWidth="1"/>
    <col min="4110" max="4110" width="11" style="723" bestFit="1" customWidth="1"/>
    <col min="4111" max="4111" width="10.85546875" style="723" bestFit="1" customWidth="1"/>
    <col min="4112" max="4112" width="11.28515625" style="723" bestFit="1" customWidth="1"/>
    <col min="4113" max="4113" width="7.85546875" style="723" bestFit="1" customWidth="1"/>
    <col min="4114" max="4114" width="7" style="723" customWidth="1"/>
    <col min="4115" max="4115" width="17.42578125" style="723" customWidth="1"/>
    <col min="4116" max="4116" width="7.140625" style="723" customWidth="1"/>
    <col min="4117" max="4117" width="9.5703125" style="723" customWidth="1"/>
    <col min="4118" max="4119" width="15.5703125" style="723" customWidth="1"/>
    <col min="4120" max="4120" width="1.85546875" style="723" customWidth="1"/>
    <col min="4121" max="4121" width="1.7109375" style="723" customWidth="1"/>
    <col min="4122" max="4122" width="1.85546875" style="723" customWidth="1"/>
    <col min="4123" max="4126" width="12.140625" style="723" customWidth="1"/>
    <col min="4127" max="4127" width="1.85546875" style="723" customWidth="1"/>
    <col min="4128" max="4129" width="1.42578125" style="723" customWidth="1"/>
    <col min="4130" max="4130" width="11.42578125" style="723"/>
    <col min="4131" max="4133" width="18.7109375" style="723" customWidth="1"/>
    <col min="4134" max="4352" width="11.42578125" style="723"/>
    <col min="4353" max="4353" width="0.140625" style="723" customWidth="1"/>
    <col min="4354" max="4354" width="2.7109375" style="723" customWidth="1"/>
    <col min="4355" max="4355" width="42.5703125" style="723" customWidth="1"/>
    <col min="4356" max="4356" width="12.85546875" style="723" customWidth="1"/>
    <col min="4357" max="4357" width="12.7109375" style="723" customWidth="1"/>
    <col min="4358" max="4358" width="15.42578125" style="723" customWidth="1"/>
    <col min="4359" max="4363" width="12.5703125" style="723" customWidth="1"/>
    <col min="4364" max="4365" width="11.28515625" style="723" bestFit="1" customWidth="1"/>
    <col min="4366" max="4366" width="11" style="723" bestFit="1" customWidth="1"/>
    <col min="4367" max="4367" width="10.85546875" style="723" bestFit="1" customWidth="1"/>
    <col min="4368" max="4368" width="11.28515625" style="723" bestFit="1" customWidth="1"/>
    <col min="4369" max="4369" width="7.85546875" style="723" bestFit="1" customWidth="1"/>
    <col min="4370" max="4370" width="7" style="723" customWidth="1"/>
    <col min="4371" max="4371" width="17.42578125" style="723" customWidth="1"/>
    <col min="4372" max="4372" width="7.140625" style="723" customWidth="1"/>
    <col min="4373" max="4373" width="9.5703125" style="723" customWidth="1"/>
    <col min="4374" max="4375" width="15.5703125" style="723" customWidth="1"/>
    <col min="4376" max="4376" width="1.85546875" style="723" customWidth="1"/>
    <col min="4377" max="4377" width="1.7109375" style="723" customWidth="1"/>
    <col min="4378" max="4378" width="1.85546875" style="723" customWidth="1"/>
    <col min="4379" max="4382" width="12.140625" style="723" customWidth="1"/>
    <col min="4383" max="4383" width="1.85546875" style="723" customWidth="1"/>
    <col min="4384" max="4385" width="1.42578125" style="723" customWidth="1"/>
    <col min="4386" max="4386" width="11.42578125" style="723"/>
    <col min="4387" max="4389" width="18.7109375" style="723" customWidth="1"/>
    <col min="4390" max="4608" width="11.42578125" style="723"/>
    <col min="4609" max="4609" width="0.140625" style="723" customWidth="1"/>
    <col min="4610" max="4610" width="2.7109375" style="723" customWidth="1"/>
    <col min="4611" max="4611" width="42.5703125" style="723" customWidth="1"/>
    <col min="4612" max="4612" width="12.85546875" style="723" customWidth="1"/>
    <col min="4613" max="4613" width="12.7109375" style="723" customWidth="1"/>
    <col min="4614" max="4614" width="15.42578125" style="723" customWidth="1"/>
    <col min="4615" max="4619" width="12.5703125" style="723" customWidth="1"/>
    <col min="4620" max="4621" width="11.28515625" style="723" bestFit="1" customWidth="1"/>
    <col min="4622" max="4622" width="11" style="723" bestFit="1" customWidth="1"/>
    <col min="4623" max="4623" width="10.85546875" style="723" bestFit="1" customWidth="1"/>
    <col min="4624" max="4624" width="11.28515625" style="723" bestFit="1" customWidth="1"/>
    <col min="4625" max="4625" width="7.85546875" style="723" bestFit="1" customWidth="1"/>
    <col min="4626" max="4626" width="7" style="723" customWidth="1"/>
    <col min="4627" max="4627" width="17.42578125" style="723" customWidth="1"/>
    <col min="4628" max="4628" width="7.140625" style="723" customWidth="1"/>
    <col min="4629" max="4629" width="9.5703125" style="723" customWidth="1"/>
    <col min="4630" max="4631" width="15.5703125" style="723" customWidth="1"/>
    <col min="4632" max="4632" width="1.85546875" style="723" customWidth="1"/>
    <col min="4633" max="4633" width="1.7109375" style="723" customWidth="1"/>
    <col min="4634" max="4634" width="1.85546875" style="723" customWidth="1"/>
    <col min="4635" max="4638" width="12.140625" style="723" customWidth="1"/>
    <col min="4639" max="4639" width="1.85546875" style="723" customWidth="1"/>
    <col min="4640" max="4641" width="1.42578125" style="723" customWidth="1"/>
    <col min="4642" max="4642" width="11.42578125" style="723"/>
    <col min="4643" max="4645" width="18.7109375" style="723" customWidth="1"/>
    <col min="4646" max="4864" width="11.42578125" style="723"/>
    <col min="4865" max="4865" width="0.140625" style="723" customWidth="1"/>
    <col min="4866" max="4866" width="2.7109375" style="723" customWidth="1"/>
    <col min="4867" max="4867" width="42.5703125" style="723" customWidth="1"/>
    <col min="4868" max="4868" width="12.85546875" style="723" customWidth="1"/>
    <col min="4869" max="4869" width="12.7109375" style="723" customWidth="1"/>
    <col min="4870" max="4870" width="15.42578125" style="723" customWidth="1"/>
    <col min="4871" max="4875" width="12.5703125" style="723" customWidth="1"/>
    <col min="4876" max="4877" width="11.28515625" style="723" bestFit="1" customWidth="1"/>
    <col min="4878" max="4878" width="11" style="723" bestFit="1" customWidth="1"/>
    <col min="4879" max="4879" width="10.85546875" style="723" bestFit="1" customWidth="1"/>
    <col min="4880" max="4880" width="11.28515625" style="723" bestFit="1" customWidth="1"/>
    <col min="4881" max="4881" width="7.85546875" style="723" bestFit="1" customWidth="1"/>
    <col min="4882" max="4882" width="7" style="723" customWidth="1"/>
    <col min="4883" max="4883" width="17.42578125" style="723" customWidth="1"/>
    <col min="4884" max="4884" width="7.140625" style="723" customWidth="1"/>
    <col min="4885" max="4885" width="9.5703125" style="723" customWidth="1"/>
    <col min="4886" max="4887" width="15.5703125" style="723" customWidth="1"/>
    <col min="4888" max="4888" width="1.85546875" style="723" customWidth="1"/>
    <col min="4889" max="4889" width="1.7109375" style="723" customWidth="1"/>
    <col min="4890" max="4890" width="1.85546875" style="723" customWidth="1"/>
    <col min="4891" max="4894" width="12.140625" style="723" customWidth="1"/>
    <col min="4895" max="4895" width="1.85546875" style="723" customWidth="1"/>
    <col min="4896" max="4897" width="1.42578125" style="723" customWidth="1"/>
    <col min="4898" max="4898" width="11.42578125" style="723"/>
    <col min="4899" max="4901" width="18.7109375" style="723" customWidth="1"/>
    <col min="4902" max="5120" width="11.42578125" style="723"/>
    <col min="5121" max="5121" width="0.140625" style="723" customWidth="1"/>
    <col min="5122" max="5122" width="2.7109375" style="723" customWidth="1"/>
    <col min="5123" max="5123" width="42.5703125" style="723" customWidth="1"/>
    <col min="5124" max="5124" width="12.85546875" style="723" customWidth="1"/>
    <col min="5125" max="5125" width="12.7109375" style="723" customWidth="1"/>
    <col min="5126" max="5126" width="15.42578125" style="723" customWidth="1"/>
    <col min="5127" max="5131" width="12.5703125" style="723" customWidth="1"/>
    <col min="5132" max="5133" width="11.28515625" style="723" bestFit="1" customWidth="1"/>
    <col min="5134" max="5134" width="11" style="723" bestFit="1" customWidth="1"/>
    <col min="5135" max="5135" width="10.85546875" style="723" bestFit="1" customWidth="1"/>
    <col min="5136" max="5136" width="11.28515625" style="723" bestFit="1" customWidth="1"/>
    <col min="5137" max="5137" width="7.85546875" style="723" bestFit="1" customWidth="1"/>
    <col min="5138" max="5138" width="7" style="723" customWidth="1"/>
    <col min="5139" max="5139" width="17.42578125" style="723" customWidth="1"/>
    <col min="5140" max="5140" width="7.140625" style="723" customWidth="1"/>
    <col min="5141" max="5141" width="9.5703125" style="723" customWidth="1"/>
    <col min="5142" max="5143" width="15.5703125" style="723" customWidth="1"/>
    <col min="5144" max="5144" width="1.85546875" style="723" customWidth="1"/>
    <col min="5145" max="5145" width="1.7109375" style="723" customWidth="1"/>
    <col min="5146" max="5146" width="1.85546875" style="723" customWidth="1"/>
    <col min="5147" max="5150" width="12.140625" style="723" customWidth="1"/>
    <col min="5151" max="5151" width="1.85546875" style="723" customWidth="1"/>
    <col min="5152" max="5153" width="1.42578125" style="723" customWidth="1"/>
    <col min="5154" max="5154" width="11.42578125" style="723"/>
    <col min="5155" max="5157" width="18.7109375" style="723" customWidth="1"/>
    <col min="5158" max="5376" width="11.42578125" style="723"/>
    <col min="5377" max="5377" width="0.140625" style="723" customWidth="1"/>
    <col min="5378" max="5378" width="2.7109375" style="723" customWidth="1"/>
    <col min="5379" max="5379" width="42.5703125" style="723" customWidth="1"/>
    <col min="5380" max="5380" width="12.85546875" style="723" customWidth="1"/>
    <col min="5381" max="5381" width="12.7109375" style="723" customWidth="1"/>
    <col min="5382" max="5382" width="15.42578125" style="723" customWidth="1"/>
    <col min="5383" max="5387" width="12.5703125" style="723" customWidth="1"/>
    <col min="5388" max="5389" width="11.28515625" style="723" bestFit="1" customWidth="1"/>
    <col min="5390" max="5390" width="11" style="723" bestFit="1" customWidth="1"/>
    <col min="5391" max="5391" width="10.85546875" style="723" bestFit="1" customWidth="1"/>
    <col min="5392" max="5392" width="11.28515625" style="723" bestFit="1" customWidth="1"/>
    <col min="5393" max="5393" width="7.85546875" style="723" bestFit="1" customWidth="1"/>
    <col min="5394" max="5394" width="7" style="723" customWidth="1"/>
    <col min="5395" max="5395" width="17.42578125" style="723" customWidth="1"/>
    <col min="5396" max="5396" width="7.140625" style="723" customWidth="1"/>
    <col min="5397" max="5397" width="9.5703125" style="723" customWidth="1"/>
    <col min="5398" max="5399" width="15.5703125" style="723" customWidth="1"/>
    <col min="5400" max="5400" width="1.85546875" style="723" customWidth="1"/>
    <col min="5401" max="5401" width="1.7109375" style="723" customWidth="1"/>
    <col min="5402" max="5402" width="1.85546875" style="723" customWidth="1"/>
    <col min="5403" max="5406" width="12.140625" style="723" customWidth="1"/>
    <col min="5407" max="5407" width="1.85546875" style="723" customWidth="1"/>
    <col min="5408" max="5409" width="1.42578125" style="723" customWidth="1"/>
    <col min="5410" max="5410" width="11.42578125" style="723"/>
    <col min="5411" max="5413" width="18.7109375" style="723" customWidth="1"/>
    <col min="5414" max="5632" width="11.42578125" style="723"/>
    <col min="5633" max="5633" width="0.140625" style="723" customWidth="1"/>
    <col min="5634" max="5634" width="2.7109375" style="723" customWidth="1"/>
    <col min="5635" max="5635" width="42.5703125" style="723" customWidth="1"/>
    <col min="5636" max="5636" width="12.85546875" style="723" customWidth="1"/>
    <col min="5637" max="5637" width="12.7109375" style="723" customWidth="1"/>
    <col min="5638" max="5638" width="15.42578125" style="723" customWidth="1"/>
    <col min="5639" max="5643" width="12.5703125" style="723" customWidth="1"/>
    <col min="5644" max="5645" width="11.28515625" style="723" bestFit="1" customWidth="1"/>
    <col min="5646" max="5646" width="11" style="723" bestFit="1" customWidth="1"/>
    <col min="5647" max="5647" width="10.85546875" style="723" bestFit="1" customWidth="1"/>
    <col min="5648" max="5648" width="11.28515625" style="723" bestFit="1" customWidth="1"/>
    <col min="5649" max="5649" width="7.85546875" style="723" bestFit="1" customWidth="1"/>
    <col min="5650" max="5650" width="7" style="723" customWidth="1"/>
    <col min="5651" max="5651" width="17.42578125" style="723" customWidth="1"/>
    <col min="5652" max="5652" width="7.140625" style="723" customWidth="1"/>
    <col min="5653" max="5653" width="9.5703125" style="723" customWidth="1"/>
    <col min="5654" max="5655" width="15.5703125" style="723" customWidth="1"/>
    <col min="5656" max="5656" width="1.85546875" style="723" customWidth="1"/>
    <col min="5657" max="5657" width="1.7109375" style="723" customWidth="1"/>
    <col min="5658" max="5658" width="1.85546875" style="723" customWidth="1"/>
    <col min="5659" max="5662" width="12.140625" style="723" customWidth="1"/>
    <col min="5663" max="5663" width="1.85546875" style="723" customWidth="1"/>
    <col min="5664" max="5665" width="1.42578125" style="723" customWidth="1"/>
    <col min="5666" max="5666" width="11.42578125" style="723"/>
    <col min="5667" max="5669" width="18.7109375" style="723" customWidth="1"/>
    <col min="5670" max="5888" width="11.42578125" style="723"/>
    <col min="5889" max="5889" width="0.140625" style="723" customWidth="1"/>
    <col min="5890" max="5890" width="2.7109375" style="723" customWidth="1"/>
    <col min="5891" max="5891" width="42.5703125" style="723" customWidth="1"/>
    <col min="5892" max="5892" width="12.85546875" style="723" customWidth="1"/>
    <col min="5893" max="5893" width="12.7109375" style="723" customWidth="1"/>
    <col min="5894" max="5894" width="15.42578125" style="723" customWidth="1"/>
    <col min="5895" max="5899" width="12.5703125" style="723" customWidth="1"/>
    <col min="5900" max="5901" width="11.28515625" style="723" bestFit="1" customWidth="1"/>
    <col min="5902" max="5902" width="11" style="723" bestFit="1" customWidth="1"/>
    <col min="5903" max="5903" width="10.85546875" style="723" bestFit="1" customWidth="1"/>
    <col min="5904" max="5904" width="11.28515625" style="723" bestFit="1" customWidth="1"/>
    <col min="5905" max="5905" width="7.85546875" style="723" bestFit="1" customWidth="1"/>
    <col min="5906" max="5906" width="7" style="723" customWidth="1"/>
    <col min="5907" max="5907" width="17.42578125" style="723" customWidth="1"/>
    <col min="5908" max="5908" width="7.140625" style="723" customWidth="1"/>
    <col min="5909" max="5909" width="9.5703125" style="723" customWidth="1"/>
    <col min="5910" max="5911" width="15.5703125" style="723" customWidth="1"/>
    <col min="5912" max="5912" width="1.85546875" style="723" customWidth="1"/>
    <col min="5913" max="5913" width="1.7109375" style="723" customWidth="1"/>
    <col min="5914" max="5914" width="1.85546875" style="723" customWidth="1"/>
    <col min="5915" max="5918" width="12.140625" style="723" customWidth="1"/>
    <col min="5919" max="5919" width="1.85546875" style="723" customWidth="1"/>
    <col min="5920" max="5921" width="1.42578125" style="723" customWidth="1"/>
    <col min="5922" max="5922" width="11.42578125" style="723"/>
    <col min="5923" max="5925" width="18.7109375" style="723" customWidth="1"/>
    <col min="5926" max="6144" width="11.42578125" style="723"/>
    <col min="6145" max="6145" width="0.140625" style="723" customWidth="1"/>
    <col min="6146" max="6146" width="2.7109375" style="723" customWidth="1"/>
    <col min="6147" max="6147" width="42.5703125" style="723" customWidth="1"/>
    <col min="6148" max="6148" width="12.85546875" style="723" customWidth="1"/>
    <col min="6149" max="6149" width="12.7109375" style="723" customWidth="1"/>
    <col min="6150" max="6150" width="15.42578125" style="723" customWidth="1"/>
    <col min="6151" max="6155" width="12.5703125" style="723" customWidth="1"/>
    <col min="6156" max="6157" width="11.28515625" style="723" bestFit="1" customWidth="1"/>
    <col min="6158" max="6158" width="11" style="723" bestFit="1" customWidth="1"/>
    <col min="6159" max="6159" width="10.85546875" style="723" bestFit="1" customWidth="1"/>
    <col min="6160" max="6160" width="11.28515625" style="723" bestFit="1" customWidth="1"/>
    <col min="6161" max="6161" width="7.85546875" style="723" bestFit="1" customWidth="1"/>
    <col min="6162" max="6162" width="7" style="723" customWidth="1"/>
    <col min="6163" max="6163" width="17.42578125" style="723" customWidth="1"/>
    <col min="6164" max="6164" width="7.140625" style="723" customWidth="1"/>
    <col min="6165" max="6165" width="9.5703125" style="723" customWidth="1"/>
    <col min="6166" max="6167" width="15.5703125" style="723" customWidth="1"/>
    <col min="6168" max="6168" width="1.85546875" style="723" customWidth="1"/>
    <col min="6169" max="6169" width="1.7109375" style="723" customWidth="1"/>
    <col min="6170" max="6170" width="1.85546875" style="723" customWidth="1"/>
    <col min="6171" max="6174" width="12.140625" style="723" customWidth="1"/>
    <col min="6175" max="6175" width="1.85546875" style="723" customWidth="1"/>
    <col min="6176" max="6177" width="1.42578125" style="723" customWidth="1"/>
    <col min="6178" max="6178" width="11.42578125" style="723"/>
    <col min="6179" max="6181" width="18.7109375" style="723" customWidth="1"/>
    <col min="6182" max="6400" width="11.42578125" style="723"/>
    <col min="6401" max="6401" width="0.140625" style="723" customWidth="1"/>
    <col min="6402" max="6402" width="2.7109375" style="723" customWidth="1"/>
    <col min="6403" max="6403" width="42.5703125" style="723" customWidth="1"/>
    <col min="6404" max="6404" width="12.85546875" style="723" customWidth="1"/>
    <col min="6405" max="6405" width="12.7109375" style="723" customWidth="1"/>
    <col min="6406" max="6406" width="15.42578125" style="723" customWidth="1"/>
    <col min="6407" max="6411" width="12.5703125" style="723" customWidth="1"/>
    <col min="6412" max="6413" width="11.28515625" style="723" bestFit="1" customWidth="1"/>
    <col min="6414" max="6414" width="11" style="723" bestFit="1" customWidth="1"/>
    <col min="6415" max="6415" width="10.85546875" style="723" bestFit="1" customWidth="1"/>
    <col min="6416" max="6416" width="11.28515625" style="723" bestFit="1" customWidth="1"/>
    <col min="6417" max="6417" width="7.85546875" style="723" bestFit="1" customWidth="1"/>
    <col min="6418" max="6418" width="7" style="723" customWidth="1"/>
    <col min="6419" max="6419" width="17.42578125" style="723" customWidth="1"/>
    <col min="6420" max="6420" width="7.140625" style="723" customWidth="1"/>
    <col min="6421" max="6421" width="9.5703125" style="723" customWidth="1"/>
    <col min="6422" max="6423" width="15.5703125" style="723" customWidth="1"/>
    <col min="6424" max="6424" width="1.85546875" style="723" customWidth="1"/>
    <col min="6425" max="6425" width="1.7109375" style="723" customWidth="1"/>
    <col min="6426" max="6426" width="1.85546875" style="723" customWidth="1"/>
    <col min="6427" max="6430" width="12.140625" style="723" customWidth="1"/>
    <col min="6431" max="6431" width="1.85546875" style="723" customWidth="1"/>
    <col min="6432" max="6433" width="1.42578125" style="723" customWidth="1"/>
    <col min="6434" max="6434" width="11.42578125" style="723"/>
    <col min="6435" max="6437" width="18.7109375" style="723" customWidth="1"/>
    <col min="6438" max="6656" width="11.42578125" style="723"/>
    <col min="6657" max="6657" width="0.140625" style="723" customWidth="1"/>
    <col min="6658" max="6658" width="2.7109375" style="723" customWidth="1"/>
    <col min="6659" max="6659" width="42.5703125" style="723" customWidth="1"/>
    <col min="6660" max="6660" width="12.85546875" style="723" customWidth="1"/>
    <col min="6661" max="6661" width="12.7109375" style="723" customWidth="1"/>
    <col min="6662" max="6662" width="15.42578125" style="723" customWidth="1"/>
    <col min="6663" max="6667" width="12.5703125" style="723" customWidth="1"/>
    <col min="6668" max="6669" width="11.28515625" style="723" bestFit="1" customWidth="1"/>
    <col min="6670" max="6670" width="11" style="723" bestFit="1" customWidth="1"/>
    <col min="6671" max="6671" width="10.85546875" style="723" bestFit="1" customWidth="1"/>
    <col min="6672" max="6672" width="11.28515625" style="723" bestFit="1" customWidth="1"/>
    <col min="6673" max="6673" width="7.85546875" style="723" bestFit="1" customWidth="1"/>
    <col min="6674" max="6674" width="7" style="723" customWidth="1"/>
    <col min="6675" max="6675" width="17.42578125" style="723" customWidth="1"/>
    <col min="6676" max="6676" width="7.140625" style="723" customWidth="1"/>
    <col min="6677" max="6677" width="9.5703125" style="723" customWidth="1"/>
    <col min="6678" max="6679" width="15.5703125" style="723" customWidth="1"/>
    <col min="6680" max="6680" width="1.85546875" style="723" customWidth="1"/>
    <col min="6681" max="6681" width="1.7109375" style="723" customWidth="1"/>
    <col min="6682" max="6682" width="1.85546875" style="723" customWidth="1"/>
    <col min="6683" max="6686" width="12.140625" style="723" customWidth="1"/>
    <col min="6687" max="6687" width="1.85546875" style="723" customWidth="1"/>
    <col min="6688" max="6689" width="1.42578125" style="723" customWidth="1"/>
    <col min="6690" max="6690" width="11.42578125" style="723"/>
    <col min="6691" max="6693" width="18.7109375" style="723" customWidth="1"/>
    <col min="6694" max="6912" width="11.42578125" style="723"/>
    <col min="6913" max="6913" width="0.140625" style="723" customWidth="1"/>
    <col min="6914" max="6914" width="2.7109375" style="723" customWidth="1"/>
    <col min="6915" max="6915" width="42.5703125" style="723" customWidth="1"/>
    <col min="6916" max="6916" width="12.85546875" style="723" customWidth="1"/>
    <col min="6917" max="6917" width="12.7109375" style="723" customWidth="1"/>
    <col min="6918" max="6918" width="15.42578125" style="723" customWidth="1"/>
    <col min="6919" max="6923" width="12.5703125" style="723" customWidth="1"/>
    <col min="6924" max="6925" width="11.28515625" style="723" bestFit="1" customWidth="1"/>
    <col min="6926" max="6926" width="11" style="723" bestFit="1" customWidth="1"/>
    <col min="6927" max="6927" width="10.85546875" style="723" bestFit="1" customWidth="1"/>
    <col min="6928" max="6928" width="11.28515625" style="723" bestFit="1" customWidth="1"/>
    <col min="6929" max="6929" width="7.85546875" style="723" bestFit="1" customWidth="1"/>
    <col min="6930" max="6930" width="7" style="723" customWidth="1"/>
    <col min="6931" max="6931" width="17.42578125" style="723" customWidth="1"/>
    <col min="6932" max="6932" width="7.140625" style="723" customWidth="1"/>
    <col min="6933" max="6933" width="9.5703125" style="723" customWidth="1"/>
    <col min="6934" max="6935" width="15.5703125" style="723" customWidth="1"/>
    <col min="6936" max="6936" width="1.85546875" style="723" customWidth="1"/>
    <col min="6937" max="6937" width="1.7109375" style="723" customWidth="1"/>
    <col min="6938" max="6938" width="1.85546875" style="723" customWidth="1"/>
    <col min="6939" max="6942" width="12.140625" style="723" customWidth="1"/>
    <col min="6943" max="6943" width="1.85546875" style="723" customWidth="1"/>
    <col min="6944" max="6945" width="1.42578125" style="723" customWidth="1"/>
    <col min="6946" max="6946" width="11.42578125" style="723"/>
    <col min="6947" max="6949" width="18.7109375" style="723" customWidth="1"/>
    <col min="6950" max="7168" width="11.42578125" style="723"/>
    <col min="7169" max="7169" width="0.140625" style="723" customWidth="1"/>
    <col min="7170" max="7170" width="2.7109375" style="723" customWidth="1"/>
    <col min="7171" max="7171" width="42.5703125" style="723" customWidth="1"/>
    <col min="7172" max="7172" width="12.85546875" style="723" customWidth="1"/>
    <col min="7173" max="7173" width="12.7109375" style="723" customWidth="1"/>
    <col min="7174" max="7174" width="15.42578125" style="723" customWidth="1"/>
    <col min="7175" max="7179" width="12.5703125" style="723" customWidth="1"/>
    <col min="7180" max="7181" width="11.28515625" style="723" bestFit="1" customWidth="1"/>
    <col min="7182" max="7182" width="11" style="723" bestFit="1" customWidth="1"/>
    <col min="7183" max="7183" width="10.85546875" style="723" bestFit="1" customWidth="1"/>
    <col min="7184" max="7184" width="11.28515625" style="723" bestFit="1" customWidth="1"/>
    <col min="7185" max="7185" width="7.85546875" style="723" bestFit="1" customWidth="1"/>
    <col min="7186" max="7186" width="7" style="723" customWidth="1"/>
    <col min="7187" max="7187" width="17.42578125" style="723" customWidth="1"/>
    <col min="7188" max="7188" width="7.140625" style="723" customWidth="1"/>
    <col min="7189" max="7189" width="9.5703125" style="723" customWidth="1"/>
    <col min="7190" max="7191" width="15.5703125" style="723" customWidth="1"/>
    <col min="7192" max="7192" width="1.85546875" style="723" customWidth="1"/>
    <col min="7193" max="7193" width="1.7109375" style="723" customWidth="1"/>
    <col min="7194" max="7194" width="1.85546875" style="723" customWidth="1"/>
    <col min="7195" max="7198" width="12.140625" style="723" customWidth="1"/>
    <col min="7199" max="7199" width="1.85546875" style="723" customWidth="1"/>
    <col min="7200" max="7201" width="1.42578125" style="723" customWidth="1"/>
    <col min="7202" max="7202" width="11.42578125" style="723"/>
    <col min="7203" max="7205" width="18.7109375" style="723" customWidth="1"/>
    <col min="7206" max="7424" width="11.42578125" style="723"/>
    <col min="7425" max="7425" width="0.140625" style="723" customWidth="1"/>
    <col min="7426" max="7426" width="2.7109375" style="723" customWidth="1"/>
    <col min="7427" max="7427" width="42.5703125" style="723" customWidth="1"/>
    <col min="7428" max="7428" width="12.85546875" style="723" customWidth="1"/>
    <col min="7429" max="7429" width="12.7109375" style="723" customWidth="1"/>
    <col min="7430" max="7430" width="15.42578125" style="723" customWidth="1"/>
    <col min="7431" max="7435" width="12.5703125" style="723" customWidth="1"/>
    <col min="7436" max="7437" width="11.28515625" style="723" bestFit="1" customWidth="1"/>
    <col min="7438" max="7438" width="11" style="723" bestFit="1" customWidth="1"/>
    <col min="7439" max="7439" width="10.85546875" style="723" bestFit="1" customWidth="1"/>
    <col min="7440" max="7440" width="11.28515625" style="723" bestFit="1" customWidth="1"/>
    <col min="7441" max="7441" width="7.85546875" style="723" bestFit="1" customWidth="1"/>
    <col min="7442" max="7442" width="7" style="723" customWidth="1"/>
    <col min="7443" max="7443" width="17.42578125" style="723" customWidth="1"/>
    <col min="7444" max="7444" width="7.140625" style="723" customWidth="1"/>
    <col min="7445" max="7445" width="9.5703125" style="723" customWidth="1"/>
    <col min="7446" max="7447" width="15.5703125" style="723" customWidth="1"/>
    <col min="7448" max="7448" width="1.85546875" style="723" customWidth="1"/>
    <col min="7449" max="7449" width="1.7109375" style="723" customWidth="1"/>
    <col min="7450" max="7450" width="1.85546875" style="723" customWidth="1"/>
    <col min="7451" max="7454" width="12.140625" style="723" customWidth="1"/>
    <col min="7455" max="7455" width="1.85546875" style="723" customWidth="1"/>
    <col min="7456" max="7457" width="1.42578125" style="723" customWidth="1"/>
    <col min="7458" max="7458" width="11.42578125" style="723"/>
    <col min="7459" max="7461" width="18.7109375" style="723" customWidth="1"/>
    <col min="7462" max="7680" width="11.42578125" style="723"/>
    <col min="7681" max="7681" width="0.140625" style="723" customWidth="1"/>
    <col min="7682" max="7682" width="2.7109375" style="723" customWidth="1"/>
    <col min="7683" max="7683" width="42.5703125" style="723" customWidth="1"/>
    <col min="7684" max="7684" width="12.85546875" style="723" customWidth="1"/>
    <col min="7685" max="7685" width="12.7109375" style="723" customWidth="1"/>
    <col min="7686" max="7686" width="15.42578125" style="723" customWidth="1"/>
    <col min="7687" max="7691" width="12.5703125" style="723" customWidth="1"/>
    <col min="7692" max="7693" width="11.28515625" style="723" bestFit="1" customWidth="1"/>
    <col min="7694" max="7694" width="11" style="723" bestFit="1" customWidth="1"/>
    <col min="7695" max="7695" width="10.85546875" style="723" bestFit="1" customWidth="1"/>
    <col min="7696" max="7696" width="11.28515625" style="723" bestFit="1" customWidth="1"/>
    <col min="7697" max="7697" width="7.85546875" style="723" bestFit="1" customWidth="1"/>
    <col min="7698" max="7698" width="7" style="723" customWidth="1"/>
    <col min="7699" max="7699" width="17.42578125" style="723" customWidth="1"/>
    <col min="7700" max="7700" width="7.140625" style="723" customWidth="1"/>
    <col min="7701" max="7701" width="9.5703125" style="723" customWidth="1"/>
    <col min="7702" max="7703" width="15.5703125" style="723" customWidth="1"/>
    <col min="7704" max="7704" width="1.85546875" style="723" customWidth="1"/>
    <col min="7705" max="7705" width="1.7109375" style="723" customWidth="1"/>
    <col min="7706" max="7706" width="1.85546875" style="723" customWidth="1"/>
    <col min="7707" max="7710" width="12.140625" style="723" customWidth="1"/>
    <col min="7711" max="7711" width="1.85546875" style="723" customWidth="1"/>
    <col min="7712" max="7713" width="1.42578125" style="723" customWidth="1"/>
    <col min="7714" max="7714" width="11.42578125" style="723"/>
    <col min="7715" max="7717" width="18.7109375" style="723" customWidth="1"/>
    <col min="7718" max="7936" width="11.42578125" style="723"/>
    <col min="7937" max="7937" width="0.140625" style="723" customWidth="1"/>
    <col min="7938" max="7938" width="2.7109375" style="723" customWidth="1"/>
    <col min="7939" max="7939" width="42.5703125" style="723" customWidth="1"/>
    <col min="7940" max="7940" width="12.85546875" style="723" customWidth="1"/>
    <col min="7941" max="7941" width="12.7109375" style="723" customWidth="1"/>
    <col min="7942" max="7942" width="15.42578125" style="723" customWidth="1"/>
    <col min="7943" max="7947" width="12.5703125" style="723" customWidth="1"/>
    <col min="7948" max="7949" width="11.28515625" style="723" bestFit="1" customWidth="1"/>
    <col min="7950" max="7950" width="11" style="723" bestFit="1" customWidth="1"/>
    <col min="7951" max="7951" width="10.85546875" style="723" bestFit="1" customWidth="1"/>
    <col min="7952" max="7952" width="11.28515625" style="723" bestFit="1" customWidth="1"/>
    <col min="7953" max="7953" width="7.85546875" style="723" bestFit="1" customWidth="1"/>
    <col min="7954" max="7954" width="7" style="723" customWidth="1"/>
    <col min="7955" max="7955" width="17.42578125" style="723" customWidth="1"/>
    <col min="7956" max="7956" width="7.140625" style="723" customWidth="1"/>
    <col min="7957" max="7957" width="9.5703125" style="723" customWidth="1"/>
    <col min="7958" max="7959" width="15.5703125" style="723" customWidth="1"/>
    <col min="7960" max="7960" width="1.85546875" style="723" customWidth="1"/>
    <col min="7961" max="7961" width="1.7109375" style="723" customWidth="1"/>
    <col min="7962" max="7962" width="1.85546875" style="723" customWidth="1"/>
    <col min="7963" max="7966" width="12.140625" style="723" customWidth="1"/>
    <col min="7967" max="7967" width="1.85546875" style="723" customWidth="1"/>
    <col min="7968" max="7969" width="1.42578125" style="723" customWidth="1"/>
    <col min="7970" max="7970" width="11.42578125" style="723"/>
    <col min="7971" max="7973" width="18.7109375" style="723" customWidth="1"/>
    <col min="7974" max="8192" width="11.42578125" style="723"/>
    <col min="8193" max="8193" width="0.140625" style="723" customWidth="1"/>
    <col min="8194" max="8194" width="2.7109375" style="723" customWidth="1"/>
    <col min="8195" max="8195" width="42.5703125" style="723" customWidth="1"/>
    <col min="8196" max="8196" width="12.85546875" style="723" customWidth="1"/>
    <col min="8197" max="8197" width="12.7109375" style="723" customWidth="1"/>
    <col min="8198" max="8198" width="15.42578125" style="723" customWidth="1"/>
    <col min="8199" max="8203" width="12.5703125" style="723" customWidth="1"/>
    <col min="8204" max="8205" width="11.28515625" style="723" bestFit="1" customWidth="1"/>
    <col min="8206" max="8206" width="11" style="723" bestFit="1" customWidth="1"/>
    <col min="8207" max="8207" width="10.85546875" style="723" bestFit="1" customWidth="1"/>
    <col min="8208" max="8208" width="11.28515625" style="723" bestFit="1" customWidth="1"/>
    <col min="8209" max="8209" width="7.85546875" style="723" bestFit="1" customWidth="1"/>
    <col min="8210" max="8210" width="7" style="723" customWidth="1"/>
    <col min="8211" max="8211" width="17.42578125" style="723" customWidth="1"/>
    <col min="8212" max="8212" width="7.140625" style="723" customWidth="1"/>
    <col min="8213" max="8213" width="9.5703125" style="723" customWidth="1"/>
    <col min="8214" max="8215" width="15.5703125" style="723" customWidth="1"/>
    <col min="8216" max="8216" width="1.85546875" style="723" customWidth="1"/>
    <col min="8217" max="8217" width="1.7109375" style="723" customWidth="1"/>
    <col min="8218" max="8218" width="1.85546875" style="723" customWidth="1"/>
    <col min="8219" max="8222" width="12.140625" style="723" customWidth="1"/>
    <col min="8223" max="8223" width="1.85546875" style="723" customWidth="1"/>
    <col min="8224" max="8225" width="1.42578125" style="723" customWidth="1"/>
    <col min="8226" max="8226" width="11.42578125" style="723"/>
    <col min="8227" max="8229" width="18.7109375" style="723" customWidth="1"/>
    <col min="8230" max="8448" width="11.42578125" style="723"/>
    <col min="8449" max="8449" width="0.140625" style="723" customWidth="1"/>
    <col min="8450" max="8450" width="2.7109375" style="723" customWidth="1"/>
    <col min="8451" max="8451" width="42.5703125" style="723" customWidth="1"/>
    <col min="8452" max="8452" width="12.85546875" style="723" customWidth="1"/>
    <col min="8453" max="8453" width="12.7109375" style="723" customWidth="1"/>
    <col min="8454" max="8454" width="15.42578125" style="723" customWidth="1"/>
    <col min="8455" max="8459" width="12.5703125" style="723" customWidth="1"/>
    <col min="8460" max="8461" width="11.28515625" style="723" bestFit="1" customWidth="1"/>
    <col min="8462" max="8462" width="11" style="723" bestFit="1" customWidth="1"/>
    <col min="8463" max="8463" width="10.85546875" style="723" bestFit="1" customWidth="1"/>
    <col min="8464" max="8464" width="11.28515625" style="723" bestFit="1" customWidth="1"/>
    <col min="8465" max="8465" width="7.85546875" style="723" bestFit="1" customWidth="1"/>
    <col min="8466" max="8466" width="7" style="723" customWidth="1"/>
    <col min="8467" max="8467" width="17.42578125" style="723" customWidth="1"/>
    <col min="8468" max="8468" width="7.140625" style="723" customWidth="1"/>
    <col min="8469" max="8469" width="9.5703125" style="723" customWidth="1"/>
    <col min="8470" max="8471" width="15.5703125" style="723" customWidth="1"/>
    <col min="8472" max="8472" width="1.85546875" style="723" customWidth="1"/>
    <col min="8473" max="8473" width="1.7109375" style="723" customWidth="1"/>
    <col min="8474" max="8474" width="1.85546875" style="723" customWidth="1"/>
    <col min="8475" max="8478" width="12.140625" style="723" customWidth="1"/>
    <col min="8479" max="8479" width="1.85546875" style="723" customWidth="1"/>
    <col min="8480" max="8481" width="1.42578125" style="723" customWidth="1"/>
    <col min="8482" max="8482" width="11.42578125" style="723"/>
    <col min="8483" max="8485" width="18.7109375" style="723" customWidth="1"/>
    <col min="8486" max="8704" width="11.42578125" style="723"/>
    <col min="8705" max="8705" width="0.140625" style="723" customWidth="1"/>
    <col min="8706" max="8706" width="2.7109375" style="723" customWidth="1"/>
    <col min="8707" max="8707" width="42.5703125" style="723" customWidth="1"/>
    <col min="8708" max="8708" width="12.85546875" style="723" customWidth="1"/>
    <col min="8709" max="8709" width="12.7109375" style="723" customWidth="1"/>
    <col min="8710" max="8710" width="15.42578125" style="723" customWidth="1"/>
    <col min="8711" max="8715" width="12.5703125" style="723" customWidth="1"/>
    <col min="8716" max="8717" width="11.28515625" style="723" bestFit="1" customWidth="1"/>
    <col min="8718" max="8718" width="11" style="723" bestFit="1" customWidth="1"/>
    <col min="8719" max="8719" width="10.85546875" style="723" bestFit="1" customWidth="1"/>
    <col min="8720" max="8720" width="11.28515625" style="723" bestFit="1" customWidth="1"/>
    <col min="8721" max="8721" width="7.85546875" style="723" bestFit="1" customWidth="1"/>
    <col min="8722" max="8722" width="7" style="723" customWidth="1"/>
    <col min="8723" max="8723" width="17.42578125" style="723" customWidth="1"/>
    <col min="8724" max="8724" width="7.140625" style="723" customWidth="1"/>
    <col min="8725" max="8725" width="9.5703125" style="723" customWidth="1"/>
    <col min="8726" max="8727" width="15.5703125" style="723" customWidth="1"/>
    <col min="8728" max="8728" width="1.85546875" style="723" customWidth="1"/>
    <col min="8729" max="8729" width="1.7109375" style="723" customWidth="1"/>
    <col min="8730" max="8730" width="1.85546875" style="723" customWidth="1"/>
    <col min="8731" max="8734" width="12.140625" style="723" customWidth="1"/>
    <col min="8735" max="8735" width="1.85546875" style="723" customWidth="1"/>
    <col min="8736" max="8737" width="1.42578125" style="723" customWidth="1"/>
    <col min="8738" max="8738" width="11.42578125" style="723"/>
    <col min="8739" max="8741" width="18.7109375" style="723" customWidth="1"/>
    <col min="8742" max="8960" width="11.42578125" style="723"/>
    <col min="8961" max="8961" width="0.140625" style="723" customWidth="1"/>
    <col min="8962" max="8962" width="2.7109375" style="723" customWidth="1"/>
    <col min="8963" max="8963" width="42.5703125" style="723" customWidth="1"/>
    <col min="8964" max="8964" width="12.85546875" style="723" customWidth="1"/>
    <col min="8965" max="8965" width="12.7109375" style="723" customWidth="1"/>
    <col min="8966" max="8966" width="15.42578125" style="723" customWidth="1"/>
    <col min="8967" max="8971" width="12.5703125" style="723" customWidth="1"/>
    <col min="8972" max="8973" width="11.28515625" style="723" bestFit="1" customWidth="1"/>
    <col min="8974" max="8974" width="11" style="723" bestFit="1" customWidth="1"/>
    <col min="8975" max="8975" width="10.85546875" style="723" bestFit="1" customWidth="1"/>
    <col min="8976" max="8976" width="11.28515625" style="723" bestFit="1" customWidth="1"/>
    <col min="8977" max="8977" width="7.85546875" style="723" bestFit="1" customWidth="1"/>
    <col min="8978" max="8978" width="7" style="723" customWidth="1"/>
    <col min="8979" max="8979" width="17.42578125" style="723" customWidth="1"/>
    <col min="8980" max="8980" width="7.140625" style="723" customWidth="1"/>
    <col min="8981" max="8981" width="9.5703125" style="723" customWidth="1"/>
    <col min="8982" max="8983" width="15.5703125" style="723" customWidth="1"/>
    <col min="8984" max="8984" width="1.85546875" style="723" customWidth="1"/>
    <col min="8985" max="8985" width="1.7109375" style="723" customWidth="1"/>
    <col min="8986" max="8986" width="1.85546875" style="723" customWidth="1"/>
    <col min="8987" max="8990" width="12.140625" style="723" customWidth="1"/>
    <col min="8991" max="8991" width="1.85546875" style="723" customWidth="1"/>
    <col min="8992" max="8993" width="1.42578125" style="723" customWidth="1"/>
    <col min="8994" max="8994" width="11.42578125" style="723"/>
    <col min="8995" max="8997" width="18.7109375" style="723" customWidth="1"/>
    <col min="8998" max="9216" width="11.42578125" style="723"/>
    <col min="9217" max="9217" width="0.140625" style="723" customWidth="1"/>
    <col min="9218" max="9218" width="2.7109375" style="723" customWidth="1"/>
    <col min="9219" max="9219" width="42.5703125" style="723" customWidth="1"/>
    <col min="9220" max="9220" width="12.85546875" style="723" customWidth="1"/>
    <col min="9221" max="9221" width="12.7109375" style="723" customWidth="1"/>
    <col min="9222" max="9222" width="15.42578125" style="723" customWidth="1"/>
    <col min="9223" max="9227" width="12.5703125" style="723" customWidth="1"/>
    <col min="9228" max="9229" width="11.28515625" style="723" bestFit="1" customWidth="1"/>
    <col min="9230" max="9230" width="11" style="723" bestFit="1" customWidth="1"/>
    <col min="9231" max="9231" width="10.85546875" style="723" bestFit="1" customWidth="1"/>
    <col min="9232" max="9232" width="11.28515625" style="723" bestFit="1" customWidth="1"/>
    <col min="9233" max="9233" width="7.85546875" style="723" bestFit="1" customWidth="1"/>
    <col min="9234" max="9234" width="7" style="723" customWidth="1"/>
    <col min="9235" max="9235" width="17.42578125" style="723" customWidth="1"/>
    <col min="9236" max="9236" width="7.140625" style="723" customWidth="1"/>
    <col min="9237" max="9237" width="9.5703125" style="723" customWidth="1"/>
    <col min="9238" max="9239" width="15.5703125" style="723" customWidth="1"/>
    <col min="9240" max="9240" width="1.85546875" style="723" customWidth="1"/>
    <col min="9241" max="9241" width="1.7109375" style="723" customWidth="1"/>
    <col min="9242" max="9242" width="1.85546875" style="723" customWidth="1"/>
    <col min="9243" max="9246" width="12.140625" style="723" customWidth="1"/>
    <col min="9247" max="9247" width="1.85546875" style="723" customWidth="1"/>
    <col min="9248" max="9249" width="1.42578125" style="723" customWidth="1"/>
    <col min="9250" max="9250" width="11.42578125" style="723"/>
    <col min="9251" max="9253" width="18.7109375" style="723" customWidth="1"/>
    <col min="9254" max="9472" width="11.42578125" style="723"/>
    <col min="9473" max="9473" width="0.140625" style="723" customWidth="1"/>
    <col min="9474" max="9474" width="2.7109375" style="723" customWidth="1"/>
    <col min="9475" max="9475" width="42.5703125" style="723" customWidth="1"/>
    <col min="9476" max="9476" width="12.85546875" style="723" customWidth="1"/>
    <col min="9477" max="9477" width="12.7109375" style="723" customWidth="1"/>
    <col min="9478" max="9478" width="15.42578125" style="723" customWidth="1"/>
    <col min="9479" max="9483" width="12.5703125" style="723" customWidth="1"/>
    <col min="9484" max="9485" width="11.28515625" style="723" bestFit="1" customWidth="1"/>
    <col min="9486" max="9486" width="11" style="723" bestFit="1" customWidth="1"/>
    <col min="9487" max="9487" width="10.85546875" style="723" bestFit="1" customWidth="1"/>
    <col min="9488" max="9488" width="11.28515625" style="723" bestFit="1" customWidth="1"/>
    <col min="9489" max="9489" width="7.85546875" style="723" bestFit="1" customWidth="1"/>
    <col min="9490" max="9490" width="7" style="723" customWidth="1"/>
    <col min="9491" max="9491" width="17.42578125" style="723" customWidth="1"/>
    <col min="9492" max="9492" width="7.140625" style="723" customWidth="1"/>
    <col min="9493" max="9493" width="9.5703125" style="723" customWidth="1"/>
    <col min="9494" max="9495" width="15.5703125" style="723" customWidth="1"/>
    <col min="9496" max="9496" width="1.85546875" style="723" customWidth="1"/>
    <col min="9497" max="9497" width="1.7109375" style="723" customWidth="1"/>
    <col min="9498" max="9498" width="1.85546875" style="723" customWidth="1"/>
    <col min="9499" max="9502" width="12.140625" style="723" customWidth="1"/>
    <col min="9503" max="9503" width="1.85546875" style="723" customWidth="1"/>
    <col min="9504" max="9505" width="1.42578125" style="723" customWidth="1"/>
    <col min="9506" max="9506" width="11.42578125" style="723"/>
    <col min="9507" max="9509" width="18.7109375" style="723" customWidth="1"/>
    <col min="9510" max="9728" width="11.42578125" style="723"/>
    <col min="9729" max="9729" width="0.140625" style="723" customWidth="1"/>
    <col min="9730" max="9730" width="2.7109375" style="723" customWidth="1"/>
    <col min="9731" max="9731" width="42.5703125" style="723" customWidth="1"/>
    <col min="9732" max="9732" width="12.85546875" style="723" customWidth="1"/>
    <col min="9733" max="9733" width="12.7109375" style="723" customWidth="1"/>
    <col min="9734" max="9734" width="15.42578125" style="723" customWidth="1"/>
    <col min="9735" max="9739" width="12.5703125" style="723" customWidth="1"/>
    <col min="9740" max="9741" width="11.28515625" style="723" bestFit="1" customWidth="1"/>
    <col min="9742" max="9742" width="11" style="723" bestFit="1" customWidth="1"/>
    <col min="9743" max="9743" width="10.85546875" style="723" bestFit="1" customWidth="1"/>
    <col min="9744" max="9744" width="11.28515625" style="723" bestFit="1" customWidth="1"/>
    <col min="9745" max="9745" width="7.85546875" style="723" bestFit="1" customWidth="1"/>
    <col min="9746" max="9746" width="7" style="723" customWidth="1"/>
    <col min="9747" max="9747" width="17.42578125" style="723" customWidth="1"/>
    <col min="9748" max="9748" width="7.140625" style="723" customWidth="1"/>
    <col min="9749" max="9749" width="9.5703125" style="723" customWidth="1"/>
    <col min="9750" max="9751" width="15.5703125" style="723" customWidth="1"/>
    <col min="9752" max="9752" width="1.85546875" style="723" customWidth="1"/>
    <col min="9753" max="9753" width="1.7109375" style="723" customWidth="1"/>
    <col min="9754" max="9754" width="1.85546875" style="723" customWidth="1"/>
    <col min="9755" max="9758" width="12.140625" style="723" customWidth="1"/>
    <col min="9759" max="9759" width="1.85546875" style="723" customWidth="1"/>
    <col min="9760" max="9761" width="1.42578125" style="723" customWidth="1"/>
    <col min="9762" max="9762" width="11.42578125" style="723"/>
    <col min="9763" max="9765" width="18.7109375" style="723" customWidth="1"/>
    <col min="9766" max="9984" width="11.42578125" style="723"/>
    <col min="9985" max="9985" width="0.140625" style="723" customWidth="1"/>
    <col min="9986" max="9986" width="2.7109375" style="723" customWidth="1"/>
    <col min="9987" max="9987" width="42.5703125" style="723" customWidth="1"/>
    <col min="9988" max="9988" width="12.85546875" style="723" customWidth="1"/>
    <col min="9989" max="9989" width="12.7109375" style="723" customWidth="1"/>
    <col min="9990" max="9990" width="15.42578125" style="723" customWidth="1"/>
    <col min="9991" max="9995" width="12.5703125" style="723" customWidth="1"/>
    <col min="9996" max="9997" width="11.28515625" style="723" bestFit="1" customWidth="1"/>
    <col min="9998" max="9998" width="11" style="723" bestFit="1" customWidth="1"/>
    <col min="9999" max="9999" width="10.85546875" style="723" bestFit="1" customWidth="1"/>
    <col min="10000" max="10000" width="11.28515625" style="723" bestFit="1" customWidth="1"/>
    <col min="10001" max="10001" width="7.85546875" style="723" bestFit="1" customWidth="1"/>
    <col min="10002" max="10002" width="7" style="723" customWidth="1"/>
    <col min="10003" max="10003" width="17.42578125" style="723" customWidth="1"/>
    <col min="10004" max="10004" width="7.140625" style="723" customWidth="1"/>
    <col min="10005" max="10005" width="9.5703125" style="723" customWidth="1"/>
    <col min="10006" max="10007" width="15.5703125" style="723" customWidth="1"/>
    <col min="10008" max="10008" width="1.85546875" style="723" customWidth="1"/>
    <col min="10009" max="10009" width="1.7109375" style="723" customWidth="1"/>
    <col min="10010" max="10010" width="1.85546875" style="723" customWidth="1"/>
    <col min="10011" max="10014" width="12.140625" style="723" customWidth="1"/>
    <col min="10015" max="10015" width="1.85546875" style="723" customWidth="1"/>
    <col min="10016" max="10017" width="1.42578125" style="723" customWidth="1"/>
    <col min="10018" max="10018" width="11.42578125" style="723"/>
    <col min="10019" max="10021" width="18.7109375" style="723" customWidth="1"/>
    <col min="10022" max="10240" width="11.42578125" style="723"/>
    <col min="10241" max="10241" width="0.140625" style="723" customWidth="1"/>
    <col min="10242" max="10242" width="2.7109375" style="723" customWidth="1"/>
    <col min="10243" max="10243" width="42.5703125" style="723" customWidth="1"/>
    <col min="10244" max="10244" width="12.85546875" style="723" customWidth="1"/>
    <col min="10245" max="10245" width="12.7109375" style="723" customWidth="1"/>
    <col min="10246" max="10246" width="15.42578125" style="723" customWidth="1"/>
    <col min="10247" max="10251" width="12.5703125" style="723" customWidth="1"/>
    <col min="10252" max="10253" width="11.28515625" style="723" bestFit="1" customWidth="1"/>
    <col min="10254" max="10254" width="11" style="723" bestFit="1" customWidth="1"/>
    <col min="10255" max="10255" width="10.85546875" style="723" bestFit="1" customWidth="1"/>
    <col min="10256" max="10256" width="11.28515625" style="723" bestFit="1" customWidth="1"/>
    <col min="10257" max="10257" width="7.85546875" style="723" bestFit="1" customWidth="1"/>
    <col min="10258" max="10258" width="7" style="723" customWidth="1"/>
    <col min="10259" max="10259" width="17.42578125" style="723" customWidth="1"/>
    <col min="10260" max="10260" width="7.140625" style="723" customWidth="1"/>
    <col min="10261" max="10261" width="9.5703125" style="723" customWidth="1"/>
    <col min="10262" max="10263" width="15.5703125" style="723" customWidth="1"/>
    <col min="10264" max="10264" width="1.85546875" style="723" customWidth="1"/>
    <col min="10265" max="10265" width="1.7109375" style="723" customWidth="1"/>
    <col min="10266" max="10266" width="1.85546875" style="723" customWidth="1"/>
    <col min="10267" max="10270" width="12.140625" style="723" customWidth="1"/>
    <col min="10271" max="10271" width="1.85546875" style="723" customWidth="1"/>
    <col min="10272" max="10273" width="1.42578125" style="723" customWidth="1"/>
    <col min="10274" max="10274" width="11.42578125" style="723"/>
    <col min="10275" max="10277" width="18.7109375" style="723" customWidth="1"/>
    <col min="10278" max="10496" width="11.42578125" style="723"/>
    <col min="10497" max="10497" width="0.140625" style="723" customWidth="1"/>
    <col min="10498" max="10498" width="2.7109375" style="723" customWidth="1"/>
    <col min="10499" max="10499" width="42.5703125" style="723" customWidth="1"/>
    <col min="10500" max="10500" width="12.85546875" style="723" customWidth="1"/>
    <col min="10501" max="10501" width="12.7109375" style="723" customWidth="1"/>
    <col min="10502" max="10502" width="15.42578125" style="723" customWidth="1"/>
    <col min="10503" max="10507" width="12.5703125" style="723" customWidth="1"/>
    <col min="10508" max="10509" width="11.28515625" style="723" bestFit="1" customWidth="1"/>
    <col min="10510" max="10510" width="11" style="723" bestFit="1" customWidth="1"/>
    <col min="10511" max="10511" width="10.85546875" style="723" bestFit="1" customWidth="1"/>
    <col min="10512" max="10512" width="11.28515625" style="723" bestFit="1" customWidth="1"/>
    <col min="10513" max="10513" width="7.85546875" style="723" bestFit="1" customWidth="1"/>
    <col min="10514" max="10514" width="7" style="723" customWidth="1"/>
    <col min="10515" max="10515" width="17.42578125" style="723" customWidth="1"/>
    <col min="10516" max="10516" width="7.140625" style="723" customWidth="1"/>
    <col min="10517" max="10517" width="9.5703125" style="723" customWidth="1"/>
    <col min="10518" max="10519" width="15.5703125" style="723" customWidth="1"/>
    <col min="10520" max="10520" width="1.85546875" style="723" customWidth="1"/>
    <col min="10521" max="10521" width="1.7109375" style="723" customWidth="1"/>
    <col min="10522" max="10522" width="1.85546875" style="723" customWidth="1"/>
    <col min="10523" max="10526" width="12.140625" style="723" customWidth="1"/>
    <col min="10527" max="10527" width="1.85546875" style="723" customWidth="1"/>
    <col min="10528" max="10529" width="1.42578125" style="723" customWidth="1"/>
    <col min="10530" max="10530" width="11.42578125" style="723"/>
    <col min="10531" max="10533" width="18.7109375" style="723" customWidth="1"/>
    <col min="10534" max="10752" width="11.42578125" style="723"/>
    <col min="10753" max="10753" width="0.140625" style="723" customWidth="1"/>
    <col min="10754" max="10754" width="2.7109375" style="723" customWidth="1"/>
    <col min="10755" max="10755" width="42.5703125" style="723" customWidth="1"/>
    <col min="10756" max="10756" width="12.85546875" style="723" customWidth="1"/>
    <col min="10757" max="10757" width="12.7109375" style="723" customWidth="1"/>
    <col min="10758" max="10758" width="15.42578125" style="723" customWidth="1"/>
    <col min="10759" max="10763" width="12.5703125" style="723" customWidth="1"/>
    <col min="10764" max="10765" width="11.28515625" style="723" bestFit="1" customWidth="1"/>
    <col min="10766" max="10766" width="11" style="723" bestFit="1" customWidth="1"/>
    <col min="10767" max="10767" width="10.85546875" style="723" bestFit="1" customWidth="1"/>
    <col min="10768" max="10768" width="11.28515625" style="723" bestFit="1" customWidth="1"/>
    <col min="10769" max="10769" width="7.85546875" style="723" bestFit="1" customWidth="1"/>
    <col min="10770" max="10770" width="7" style="723" customWidth="1"/>
    <col min="10771" max="10771" width="17.42578125" style="723" customWidth="1"/>
    <col min="10772" max="10772" width="7.140625" style="723" customWidth="1"/>
    <col min="10773" max="10773" width="9.5703125" style="723" customWidth="1"/>
    <col min="10774" max="10775" width="15.5703125" style="723" customWidth="1"/>
    <col min="10776" max="10776" width="1.85546875" style="723" customWidth="1"/>
    <col min="10777" max="10777" width="1.7109375" style="723" customWidth="1"/>
    <col min="10778" max="10778" width="1.85546875" style="723" customWidth="1"/>
    <col min="10779" max="10782" width="12.140625" style="723" customWidth="1"/>
    <col min="10783" max="10783" width="1.85546875" style="723" customWidth="1"/>
    <col min="10784" max="10785" width="1.42578125" style="723" customWidth="1"/>
    <col min="10786" max="10786" width="11.42578125" style="723"/>
    <col min="10787" max="10789" width="18.7109375" style="723" customWidth="1"/>
    <col min="10790" max="11008" width="11.42578125" style="723"/>
    <col min="11009" max="11009" width="0.140625" style="723" customWidth="1"/>
    <col min="11010" max="11010" width="2.7109375" style="723" customWidth="1"/>
    <col min="11011" max="11011" width="42.5703125" style="723" customWidth="1"/>
    <col min="11012" max="11012" width="12.85546875" style="723" customWidth="1"/>
    <col min="11013" max="11013" width="12.7109375" style="723" customWidth="1"/>
    <col min="11014" max="11014" width="15.42578125" style="723" customWidth="1"/>
    <col min="11015" max="11019" width="12.5703125" style="723" customWidth="1"/>
    <col min="11020" max="11021" width="11.28515625" style="723" bestFit="1" customWidth="1"/>
    <col min="11022" max="11022" width="11" style="723" bestFit="1" customWidth="1"/>
    <col min="11023" max="11023" width="10.85546875" style="723" bestFit="1" customWidth="1"/>
    <col min="11024" max="11024" width="11.28515625" style="723" bestFit="1" customWidth="1"/>
    <col min="11025" max="11025" width="7.85546875" style="723" bestFit="1" customWidth="1"/>
    <col min="11026" max="11026" width="7" style="723" customWidth="1"/>
    <col min="11027" max="11027" width="17.42578125" style="723" customWidth="1"/>
    <col min="11028" max="11028" width="7.140625" style="723" customWidth="1"/>
    <col min="11029" max="11029" width="9.5703125" style="723" customWidth="1"/>
    <col min="11030" max="11031" width="15.5703125" style="723" customWidth="1"/>
    <col min="11032" max="11032" width="1.85546875" style="723" customWidth="1"/>
    <col min="11033" max="11033" width="1.7109375" style="723" customWidth="1"/>
    <col min="11034" max="11034" width="1.85546875" style="723" customWidth="1"/>
    <col min="11035" max="11038" width="12.140625" style="723" customWidth="1"/>
    <col min="11039" max="11039" width="1.85546875" style="723" customWidth="1"/>
    <col min="11040" max="11041" width="1.42578125" style="723" customWidth="1"/>
    <col min="11042" max="11042" width="11.42578125" style="723"/>
    <col min="11043" max="11045" width="18.7109375" style="723" customWidth="1"/>
    <col min="11046" max="11264" width="11.42578125" style="723"/>
    <col min="11265" max="11265" width="0.140625" style="723" customWidth="1"/>
    <col min="11266" max="11266" width="2.7109375" style="723" customWidth="1"/>
    <col min="11267" max="11267" width="42.5703125" style="723" customWidth="1"/>
    <col min="11268" max="11268" width="12.85546875" style="723" customWidth="1"/>
    <col min="11269" max="11269" width="12.7109375" style="723" customWidth="1"/>
    <col min="11270" max="11270" width="15.42578125" style="723" customWidth="1"/>
    <col min="11271" max="11275" width="12.5703125" style="723" customWidth="1"/>
    <col min="11276" max="11277" width="11.28515625" style="723" bestFit="1" customWidth="1"/>
    <col min="11278" max="11278" width="11" style="723" bestFit="1" customWidth="1"/>
    <col min="11279" max="11279" width="10.85546875" style="723" bestFit="1" customWidth="1"/>
    <col min="11280" max="11280" width="11.28515625" style="723" bestFit="1" customWidth="1"/>
    <col min="11281" max="11281" width="7.85546875" style="723" bestFit="1" customWidth="1"/>
    <col min="11282" max="11282" width="7" style="723" customWidth="1"/>
    <col min="11283" max="11283" width="17.42578125" style="723" customWidth="1"/>
    <col min="11284" max="11284" width="7.140625" style="723" customWidth="1"/>
    <col min="11285" max="11285" width="9.5703125" style="723" customWidth="1"/>
    <col min="11286" max="11287" width="15.5703125" style="723" customWidth="1"/>
    <col min="11288" max="11288" width="1.85546875" style="723" customWidth="1"/>
    <col min="11289" max="11289" width="1.7109375" style="723" customWidth="1"/>
    <col min="11290" max="11290" width="1.85546875" style="723" customWidth="1"/>
    <col min="11291" max="11294" width="12.140625" style="723" customWidth="1"/>
    <col min="11295" max="11295" width="1.85546875" style="723" customWidth="1"/>
    <col min="11296" max="11297" width="1.42578125" style="723" customWidth="1"/>
    <col min="11298" max="11298" width="11.42578125" style="723"/>
    <col min="11299" max="11301" width="18.7109375" style="723" customWidth="1"/>
    <col min="11302" max="11520" width="11.42578125" style="723"/>
    <col min="11521" max="11521" width="0.140625" style="723" customWidth="1"/>
    <col min="11522" max="11522" width="2.7109375" style="723" customWidth="1"/>
    <col min="11523" max="11523" width="42.5703125" style="723" customWidth="1"/>
    <col min="11524" max="11524" width="12.85546875" style="723" customWidth="1"/>
    <col min="11525" max="11525" width="12.7109375" style="723" customWidth="1"/>
    <col min="11526" max="11526" width="15.42578125" style="723" customWidth="1"/>
    <col min="11527" max="11531" width="12.5703125" style="723" customWidth="1"/>
    <col min="11532" max="11533" width="11.28515625" style="723" bestFit="1" customWidth="1"/>
    <col min="11534" max="11534" width="11" style="723" bestFit="1" customWidth="1"/>
    <col min="11535" max="11535" width="10.85546875" style="723" bestFit="1" customWidth="1"/>
    <col min="11536" max="11536" width="11.28515625" style="723" bestFit="1" customWidth="1"/>
    <col min="11537" max="11537" width="7.85546875" style="723" bestFit="1" customWidth="1"/>
    <col min="11538" max="11538" width="7" style="723" customWidth="1"/>
    <col min="11539" max="11539" width="17.42578125" style="723" customWidth="1"/>
    <col min="11540" max="11540" width="7.140625" style="723" customWidth="1"/>
    <col min="11541" max="11541" width="9.5703125" style="723" customWidth="1"/>
    <col min="11542" max="11543" width="15.5703125" style="723" customWidth="1"/>
    <col min="11544" max="11544" width="1.85546875" style="723" customWidth="1"/>
    <col min="11545" max="11545" width="1.7109375" style="723" customWidth="1"/>
    <col min="11546" max="11546" width="1.85546875" style="723" customWidth="1"/>
    <col min="11547" max="11550" width="12.140625" style="723" customWidth="1"/>
    <col min="11551" max="11551" width="1.85546875" style="723" customWidth="1"/>
    <col min="11552" max="11553" width="1.42578125" style="723" customWidth="1"/>
    <col min="11554" max="11554" width="11.42578125" style="723"/>
    <col min="11555" max="11557" width="18.7109375" style="723" customWidth="1"/>
    <col min="11558" max="11776" width="11.42578125" style="723"/>
    <col min="11777" max="11777" width="0.140625" style="723" customWidth="1"/>
    <col min="11778" max="11778" width="2.7109375" style="723" customWidth="1"/>
    <col min="11779" max="11779" width="42.5703125" style="723" customWidth="1"/>
    <col min="11780" max="11780" width="12.85546875" style="723" customWidth="1"/>
    <col min="11781" max="11781" width="12.7109375" style="723" customWidth="1"/>
    <col min="11782" max="11782" width="15.42578125" style="723" customWidth="1"/>
    <col min="11783" max="11787" width="12.5703125" style="723" customWidth="1"/>
    <col min="11788" max="11789" width="11.28515625" style="723" bestFit="1" customWidth="1"/>
    <col min="11790" max="11790" width="11" style="723" bestFit="1" customWidth="1"/>
    <col min="11791" max="11791" width="10.85546875" style="723" bestFit="1" customWidth="1"/>
    <col min="11792" max="11792" width="11.28515625" style="723" bestFit="1" customWidth="1"/>
    <col min="11793" max="11793" width="7.85546875" style="723" bestFit="1" customWidth="1"/>
    <col min="11794" max="11794" width="7" style="723" customWidth="1"/>
    <col min="11795" max="11795" width="17.42578125" style="723" customWidth="1"/>
    <col min="11796" max="11796" width="7.140625" style="723" customWidth="1"/>
    <col min="11797" max="11797" width="9.5703125" style="723" customWidth="1"/>
    <col min="11798" max="11799" width="15.5703125" style="723" customWidth="1"/>
    <col min="11800" max="11800" width="1.85546875" style="723" customWidth="1"/>
    <col min="11801" max="11801" width="1.7109375" style="723" customWidth="1"/>
    <col min="11802" max="11802" width="1.85546875" style="723" customWidth="1"/>
    <col min="11803" max="11806" width="12.140625" style="723" customWidth="1"/>
    <col min="11807" max="11807" width="1.85546875" style="723" customWidth="1"/>
    <col min="11808" max="11809" width="1.42578125" style="723" customWidth="1"/>
    <col min="11810" max="11810" width="11.42578125" style="723"/>
    <col min="11811" max="11813" width="18.7109375" style="723" customWidth="1"/>
    <col min="11814" max="12032" width="11.42578125" style="723"/>
    <col min="12033" max="12033" width="0.140625" style="723" customWidth="1"/>
    <col min="12034" max="12034" width="2.7109375" style="723" customWidth="1"/>
    <col min="12035" max="12035" width="42.5703125" style="723" customWidth="1"/>
    <col min="12036" max="12036" width="12.85546875" style="723" customWidth="1"/>
    <col min="12037" max="12037" width="12.7109375" style="723" customWidth="1"/>
    <col min="12038" max="12038" width="15.42578125" style="723" customWidth="1"/>
    <col min="12039" max="12043" width="12.5703125" style="723" customWidth="1"/>
    <col min="12044" max="12045" width="11.28515625" style="723" bestFit="1" customWidth="1"/>
    <col min="12046" max="12046" width="11" style="723" bestFit="1" customWidth="1"/>
    <col min="12047" max="12047" width="10.85546875" style="723" bestFit="1" customWidth="1"/>
    <col min="12048" max="12048" width="11.28515625" style="723" bestFit="1" customWidth="1"/>
    <col min="12049" max="12049" width="7.85546875" style="723" bestFit="1" customWidth="1"/>
    <col min="12050" max="12050" width="7" style="723" customWidth="1"/>
    <col min="12051" max="12051" width="17.42578125" style="723" customWidth="1"/>
    <col min="12052" max="12052" width="7.140625" style="723" customWidth="1"/>
    <col min="12053" max="12053" width="9.5703125" style="723" customWidth="1"/>
    <col min="12054" max="12055" width="15.5703125" style="723" customWidth="1"/>
    <col min="12056" max="12056" width="1.85546875" style="723" customWidth="1"/>
    <col min="12057" max="12057" width="1.7109375" style="723" customWidth="1"/>
    <col min="12058" max="12058" width="1.85546875" style="723" customWidth="1"/>
    <col min="12059" max="12062" width="12.140625" style="723" customWidth="1"/>
    <col min="12063" max="12063" width="1.85546875" style="723" customWidth="1"/>
    <col min="12064" max="12065" width="1.42578125" style="723" customWidth="1"/>
    <col min="12066" max="12066" width="11.42578125" style="723"/>
    <col min="12067" max="12069" width="18.7109375" style="723" customWidth="1"/>
    <col min="12070" max="12288" width="11.42578125" style="723"/>
    <col min="12289" max="12289" width="0.140625" style="723" customWidth="1"/>
    <col min="12290" max="12290" width="2.7109375" style="723" customWidth="1"/>
    <col min="12291" max="12291" width="42.5703125" style="723" customWidth="1"/>
    <col min="12292" max="12292" width="12.85546875" style="723" customWidth="1"/>
    <col min="12293" max="12293" width="12.7109375" style="723" customWidth="1"/>
    <col min="12294" max="12294" width="15.42578125" style="723" customWidth="1"/>
    <col min="12295" max="12299" width="12.5703125" style="723" customWidth="1"/>
    <col min="12300" max="12301" width="11.28515625" style="723" bestFit="1" customWidth="1"/>
    <col min="12302" max="12302" width="11" style="723" bestFit="1" customWidth="1"/>
    <col min="12303" max="12303" width="10.85546875" style="723" bestFit="1" customWidth="1"/>
    <col min="12304" max="12304" width="11.28515625" style="723" bestFit="1" customWidth="1"/>
    <col min="12305" max="12305" width="7.85546875" style="723" bestFit="1" customWidth="1"/>
    <col min="12306" max="12306" width="7" style="723" customWidth="1"/>
    <col min="12307" max="12307" width="17.42578125" style="723" customWidth="1"/>
    <col min="12308" max="12308" width="7.140625" style="723" customWidth="1"/>
    <col min="12309" max="12309" width="9.5703125" style="723" customWidth="1"/>
    <col min="12310" max="12311" width="15.5703125" style="723" customWidth="1"/>
    <col min="12312" max="12312" width="1.85546875" style="723" customWidth="1"/>
    <col min="12313" max="12313" width="1.7109375" style="723" customWidth="1"/>
    <col min="12314" max="12314" width="1.85546875" style="723" customWidth="1"/>
    <col min="12315" max="12318" width="12.140625" style="723" customWidth="1"/>
    <col min="12319" max="12319" width="1.85546875" style="723" customWidth="1"/>
    <col min="12320" max="12321" width="1.42578125" style="723" customWidth="1"/>
    <col min="12322" max="12322" width="11.42578125" style="723"/>
    <col min="12323" max="12325" width="18.7109375" style="723" customWidth="1"/>
    <col min="12326" max="12544" width="11.42578125" style="723"/>
    <col min="12545" max="12545" width="0.140625" style="723" customWidth="1"/>
    <col min="12546" max="12546" width="2.7109375" style="723" customWidth="1"/>
    <col min="12547" max="12547" width="42.5703125" style="723" customWidth="1"/>
    <col min="12548" max="12548" width="12.85546875" style="723" customWidth="1"/>
    <col min="12549" max="12549" width="12.7109375" style="723" customWidth="1"/>
    <col min="12550" max="12550" width="15.42578125" style="723" customWidth="1"/>
    <col min="12551" max="12555" width="12.5703125" style="723" customWidth="1"/>
    <col min="12556" max="12557" width="11.28515625" style="723" bestFit="1" customWidth="1"/>
    <col min="12558" max="12558" width="11" style="723" bestFit="1" customWidth="1"/>
    <col min="12559" max="12559" width="10.85546875" style="723" bestFit="1" customWidth="1"/>
    <col min="12560" max="12560" width="11.28515625" style="723" bestFit="1" customWidth="1"/>
    <col min="12561" max="12561" width="7.85546875" style="723" bestFit="1" customWidth="1"/>
    <col min="12562" max="12562" width="7" style="723" customWidth="1"/>
    <col min="12563" max="12563" width="17.42578125" style="723" customWidth="1"/>
    <col min="12564" max="12564" width="7.140625" style="723" customWidth="1"/>
    <col min="12565" max="12565" width="9.5703125" style="723" customWidth="1"/>
    <col min="12566" max="12567" width="15.5703125" style="723" customWidth="1"/>
    <col min="12568" max="12568" width="1.85546875" style="723" customWidth="1"/>
    <col min="12569" max="12569" width="1.7109375" style="723" customWidth="1"/>
    <col min="12570" max="12570" width="1.85546875" style="723" customWidth="1"/>
    <col min="12571" max="12574" width="12.140625" style="723" customWidth="1"/>
    <col min="12575" max="12575" width="1.85546875" style="723" customWidth="1"/>
    <col min="12576" max="12577" width="1.42578125" style="723" customWidth="1"/>
    <col min="12578" max="12578" width="11.42578125" style="723"/>
    <col min="12579" max="12581" width="18.7109375" style="723" customWidth="1"/>
    <col min="12582" max="12800" width="11.42578125" style="723"/>
    <col min="12801" max="12801" width="0.140625" style="723" customWidth="1"/>
    <col min="12802" max="12802" width="2.7109375" style="723" customWidth="1"/>
    <col min="12803" max="12803" width="42.5703125" style="723" customWidth="1"/>
    <col min="12804" max="12804" width="12.85546875" style="723" customWidth="1"/>
    <col min="12805" max="12805" width="12.7109375" style="723" customWidth="1"/>
    <col min="12806" max="12806" width="15.42578125" style="723" customWidth="1"/>
    <col min="12807" max="12811" width="12.5703125" style="723" customWidth="1"/>
    <col min="12812" max="12813" width="11.28515625" style="723" bestFit="1" customWidth="1"/>
    <col min="12814" max="12814" width="11" style="723" bestFit="1" customWidth="1"/>
    <col min="12815" max="12815" width="10.85546875" style="723" bestFit="1" customWidth="1"/>
    <col min="12816" max="12816" width="11.28515625" style="723" bestFit="1" customWidth="1"/>
    <col min="12817" max="12817" width="7.85546875" style="723" bestFit="1" customWidth="1"/>
    <col min="12818" max="12818" width="7" style="723" customWidth="1"/>
    <col min="12819" max="12819" width="17.42578125" style="723" customWidth="1"/>
    <col min="12820" max="12820" width="7.140625" style="723" customWidth="1"/>
    <col min="12821" max="12821" width="9.5703125" style="723" customWidth="1"/>
    <col min="12822" max="12823" width="15.5703125" style="723" customWidth="1"/>
    <col min="12824" max="12824" width="1.85546875" style="723" customWidth="1"/>
    <col min="12825" max="12825" width="1.7109375" style="723" customWidth="1"/>
    <col min="12826" max="12826" width="1.85546875" style="723" customWidth="1"/>
    <col min="12827" max="12830" width="12.140625" style="723" customWidth="1"/>
    <col min="12831" max="12831" width="1.85546875" style="723" customWidth="1"/>
    <col min="12832" max="12833" width="1.42578125" style="723" customWidth="1"/>
    <col min="12834" max="12834" width="11.42578125" style="723"/>
    <col min="12835" max="12837" width="18.7109375" style="723" customWidth="1"/>
    <col min="12838" max="13056" width="11.42578125" style="723"/>
    <col min="13057" max="13057" width="0.140625" style="723" customWidth="1"/>
    <col min="13058" max="13058" width="2.7109375" style="723" customWidth="1"/>
    <col min="13059" max="13059" width="42.5703125" style="723" customWidth="1"/>
    <col min="13060" max="13060" width="12.85546875" style="723" customWidth="1"/>
    <col min="13061" max="13061" width="12.7109375" style="723" customWidth="1"/>
    <col min="13062" max="13062" width="15.42578125" style="723" customWidth="1"/>
    <col min="13063" max="13067" width="12.5703125" style="723" customWidth="1"/>
    <col min="13068" max="13069" width="11.28515625" style="723" bestFit="1" customWidth="1"/>
    <col min="13070" max="13070" width="11" style="723" bestFit="1" customWidth="1"/>
    <col min="13071" max="13071" width="10.85546875" style="723" bestFit="1" customWidth="1"/>
    <col min="13072" max="13072" width="11.28515625" style="723" bestFit="1" customWidth="1"/>
    <col min="13073" max="13073" width="7.85546875" style="723" bestFit="1" customWidth="1"/>
    <col min="13074" max="13074" width="7" style="723" customWidth="1"/>
    <col min="13075" max="13075" width="17.42578125" style="723" customWidth="1"/>
    <col min="13076" max="13076" width="7.140625" style="723" customWidth="1"/>
    <col min="13077" max="13077" width="9.5703125" style="723" customWidth="1"/>
    <col min="13078" max="13079" width="15.5703125" style="723" customWidth="1"/>
    <col min="13080" max="13080" width="1.85546875" style="723" customWidth="1"/>
    <col min="13081" max="13081" width="1.7109375" style="723" customWidth="1"/>
    <col min="13082" max="13082" width="1.85546875" style="723" customWidth="1"/>
    <col min="13083" max="13086" width="12.140625" style="723" customWidth="1"/>
    <col min="13087" max="13087" width="1.85546875" style="723" customWidth="1"/>
    <col min="13088" max="13089" width="1.42578125" style="723" customWidth="1"/>
    <col min="13090" max="13090" width="11.42578125" style="723"/>
    <col min="13091" max="13093" width="18.7109375" style="723" customWidth="1"/>
    <col min="13094" max="13312" width="11.42578125" style="723"/>
    <col min="13313" max="13313" width="0.140625" style="723" customWidth="1"/>
    <col min="13314" max="13314" width="2.7109375" style="723" customWidth="1"/>
    <col min="13315" max="13315" width="42.5703125" style="723" customWidth="1"/>
    <col min="13316" max="13316" width="12.85546875" style="723" customWidth="1"/>
    <col min="13317" max="13317" width="12.7109375" style="723" customWidth="1"/>
    <col min="13318" max="13318" width="15.42578125" style="723" customWidth="1"/>
    <col min="13319" max="13323" width="12.5703125" style="723" customWidth="1"/>
    <col min="13324" max="13325" width="11.28515625" style="723" bestFit="1" customWidth="1"/>
    <col min="13326" max="13326" width="11" style="723" bestFit="1" customWidth="1"/>
    <col min="13327" max="13327" width="10.85546875" style="723" bestFit="1" customWidth="1"/>
    <col min="13328" max="13328" width="11.28515625" style="723" bestFit="1" customWidth="1"/>
    <col min="13329" max="13329" width="7.85546875" style="723" bestFit="1" customWidth="1"/>
    <col min="13330" max="13330" width="7" style="723" customWidth="1"/>
    <col min="13331" max="13331" width="17.42578125" style="723" customWidth="1"/>
    <col min="13332" max="13332" width="7.140625" style="723" customWidth="1"/>
    <col min="13333" max="13333" width="9.5703125" style="723" customWidth="1"/>
    <col min="13334" max="13335" width="15.5703125" style="723" customWidth="1"/>
    <col min="13336" max="13336" width="1.85546875" style="723" customWidth="1"/>
    <col min="13337" max="13337" width="1.7109375" style="723" customWidth="1"/>
    <col min="13338" max="13338" width="1.85546875" style="723" customWidth="1"/>
    <col min="13339" max="13342" width="12.140625" style="723" customWidth="1"/>
    <col min="13343" max="13343" width="1.85546875" style="723" customWidth="1"/>
    <col min="13344" max="13345" width="1.42578125" style="723" customWidth="1"/>
    <col min="13346" max="13346" width="11.42578125" style="723"/>
    <col min="13347" max="13349" width="18.7109375" style="723" customWidth="1"/>
    <col min="13350" max="13568" width="11.42578125" style="723"/>
    <col min="13569" max="13569" width="0.140625" style="723" customWidth="1"/>
    <col min="13570" max="13570" width="2.7109375" style="723" customWidth="1"/>
    <col min="13571" max="13571" width="42.5703125" style="723" customWidth="1"/>
    <col min="13572" max="13572" width="12.85546875" style="723" customWidth="1"/>
    <col min="13573" max="13573" width="12.7109375" style="723" customWidth="1"/>
    <col min="13574" max="13574" width="15.42578125" style="723" customWidth="1"/>
    <col min="13575" max="13579" width="12.5703125" style="723" customWidth="1"/>
    <col min="13580" max="13581" width="11.28515625" style="723" bestFit="1" customWidth="1"/>
    <col min="13582" max="13582" width="11" style="723" bestFit="1" customWidth="1"/>
    <col min="13583" max="13583" width="10.85546875" style="723" bestFit="1" customWidth="1"/>
    <col min="13584" max="13584" width="11.28515625" style="723" bestFit="1" customWidth="1"/>
    <col min="13585" max="13585" width="7.85546875" style="723" bestFit="1" customWidth="1"/>
    <col min="13586" max="13586" width="7" style="723" customWidth="1"/>
    <col min="13587" max="13587" width="17.42578125" style="723" customWidth="1"/>
    <col min="13588" max="13588" width="7.140625" style="723" customWidth="1"/>
    <col min="13589" max="13589" width="9.5703125" style="723" customWidth="1"/>
    <col min="13590" max="13591" width="15.5703125" style="723" customWidth="1"/>
    <col min="13592" max="13592" width="1.85546875" style="723" customWidth="1"/>
    <col min="13593" max="13593" width="1.7109375" style="723" customWidth="1"/>
    <col min="13594" max="13594" width="1.85546875" style="723" customWidth="1"/>
    <col min="13595" max="13598" width="12.140625" style="723" customWidth="1"/>
    <col min="13599" max="13599" width="1.85546875" style="723" customWidth="1"/>
    <col min="13600" max="13601" width="1.42578125" style="723" customWidth="1"/>
    <col min="13602" max="13602" width="11.42578125" style="723"/>
    <col min="13603" max="13605" width="18.7109375" style="723" customWidth="1"/>
    <col min="13606" max="13824" width="11.42578125" style="723"/>
    <col min="13825" max="13825" width="0.140625" style="723" customWidth="1"/>
    <col min="13826" max="13826" width="2.7109375" style="723" customWidth="1"/>
    <col min="13827" max="13827" width="42.5703125" style="723" customWidth="1"/>
    <col min="13828" max="13828" width="12.85546875" style="723" customWidth="1"/>
    <col min="13829" max="13829" width="12.7109375" style="723" customWidth="1"/>
    <col min="13830" max="13830" width="15.42578125" style="723" customWidth="1"/>
    <col min="13831" max="13835" width="12.5703125" style="723" customWidth="1"/>
    <col min="13836" max="13837" width="11.28515625" style="723" bestFit="1" customWidth="1"/>
    <col min="13838" max="13838" width="11" style="723" bestFit="1" customWidth="1"/>
    <col min="13839" max="13839" width="10.85546875" style="723" bestFit="1" customWidth="1"/>
    <col min="13840" max="13840" width="11.28515625" style="723" bestFit="1" customWidth="1"/>
    <col min="13841" max="13841" width="7.85546875" style="723" bestFit="1" customWidth="1"/>
    <col min="13842" max="13842" width="7" style="723" customWidth="1"/>
    <col min="13843" max="13843" width="17.42578125" style="723" customWidth="1"/>
    <col min="13844" max="13844" width="7.140625" style="723" customWidth="1"/>
    <col min="13845" max="13845" width="9.5703125" style="723" customWidth="1"/>
    <col min="13846" max="13847" width="15.5703125" style="723" customWidth="1"/>
    <col min="13848" max="13848" width="1.85546875" style="723" customWidth="1"/>
    <col min="13849" max="13849" width="1.7109375" style="723" customWidth="1"/>
    <col min="13850" max="13850" width="1.85546875" style="723" customWidth="1"/>
    <col min="13851" max="13854" width="12.140625" style="723" customWidth="1"/>
    <col min="13855" max="13855" width="1.85546875" style="723" customWidth="1"/>
    <col min="13856" max="13857" width="1.42578125" style="723" customWidth="1"/>
    <col min="13858" max="13858" width="11.42578125" style="723"/>
    <col min="13859" max="13861" width="18.7109375" style="723" customWidth="1"/>
    <col min="13862" max="14080" width="11.42578125" style="723"/>
    <col min="14081" max="14081" width="0.140625" style="723" customWidth="1"/>
    <col min="14082" max="14082" width="2.7109375" style="723" customWidth="1"/>
    <col min="14083" max="14083" width="42.5703125" style="723" customWidth="1"/>
    <col min="14084" max="14084" width="12.85546875" style="723" customWidth="1"/>
    <col min="14085" max="14085" width="12.7109375" style="723" customWidth="1"/>
    <col min="14086" max="14086" width="15.42578125" style="723" customWidth="1"/>
    <col min="14087" max="14091" width="12.5703125" style="723" customWidth="1"/>
    <col min="14092" max="14093" width="11.28515625" style="723" bestFit="1" customWidth="1"/>
    <col min="14094" max="14094" width="11" style="723" bestFit="1" customWidth="1"/>
    <col min="14095" max="14095" width="10.85546875" style="723" bestFit="1" customWidth="1"/>
    <col min="14096" max="14096" width="11.28515625" style="723" bestFit="1" customWidth="1"/>
    <col min="14097" max="14097" width="7.85546875" style="723" bestFit="1" customWidth="1"/>
    <col min="14098" max="14098" width="7" style="723" customWidth="1"/>
    <col min="14099" max="14099" width="17.42578125" style="723" customWidth="1"/>
    <col min="14100" max="14100" width="7.140625" style="723" customWidth="1"/>
    <col min="14101" max="14101" width="9.5703125" style="723" customWidth="1"/>
    <col min="14102" max="14103" width="15.5703125" style="723" customWidth="1"/>
    <col min="14104" max="14104" width="1.85546875" style="723" customWidth="1"/>
    <col min="14105" max="14105" width="1.7109375" style="723" customWidth="1"/>
    <col min="14106" max="14106" width="1.85546875" style="723" customWidth="1"/>
    <col min="14107" max="14110" width="12.140625" style="723" customWidth="1"/>
    <col min="14111" max="14111" width="1.85546875" style="723" customWidth="1"/>
    <col min="14112" max="14113" width="1.42578125" style="723" customWidth="1"/>
    <col min="14114" max="14114" width="11.42578125" style="723"/>
    <col min="14115" max="14117" width="18.7109375" style="723" customWidth="1"/>
    <col min="14118" max="14336" width="11.42578125" style="723"/>
    <col min="14337" max="14337" width="0.140625" style="723" customWidth="1"/>
    <col min="14338" max="14338" width="2.7109375" style="723" customWidth="1"/>
    <col min="14339" max="14339" width="42.5703125" style="723" customWidth="1"/>
    <col min="14340" max="14340" width="12.85546875" style="723" customWidth="1"/>
    <col min="14341" max="14341" width="12.7109375" style="723" customWidth="1"/>
    <col min="14342" max="14342" width="15.42578125" style="723" customWidth="1"/>
    <col min="14343" max="14347" width="12.5703125" style="723" customWidth="1"/>
    <col min="14348" max="14349" width="11.28515625" style="723" bestFit="1" customWidth="1"/>
    <col min="14350" max="14350" width="11" style="723" bestFit="1" customWidth="1"/>
    <col min="14351" max="14351" width="10.85546875" style="723" bestFit="1" customWidth="1"/>
    <col min="14352" max="14352" width="11.28515625" style="723" bestFit="1" customWidth="1"/>
    <col min="14353" max="14353" width="7.85546875" style="723" bestFit="1" customWidth="1"/>
    <col min="14354" max="14354" width="7" style="723" customWidth="1"/>
    <col min="14355" max="14355" width="17.42578125" style="723" customWidth="1"/>
    <col min="14356" max="14356" width="7.140625" style="723" customWidth="1"/>
    <col min="14357" max="14357" width="9.5703125" style="723" customWidth="1"/>
    <col min="14358" max="14359" width="15.5703125" style="723" customWidth="1"/>
    <col min="14360" max="14360" width="1.85546875" style="723" customWidth="1"/>
    <col min="14361" max="14361" width="1.7109375" style="723" customWidth="1"/>
    <col min="14362" max="14362" width="1.85546875" style="723" customWidth="1"/>
    <col min="14363" max="14366" width="12.140625" style="723" customWidth="1"/>
    <col min="14367" max="14367" width="1.85546875" style="723" customWidth="1"/>
    <col min="14368" max="14369" width="1.42578125" style="723" customWidth="1"/>
    <col min="14370" max="14370" width="11.42578125" style="723"/>
    <col min="14371" max="14373" width="18.7109375" style="723" customWidth="1"/>
    <col min="14374" max="14592" width="11.42578125" style="723"/>
    <col min="14593" max="14593" width="0.140625" style="723" customWidth="1"/>
    <col min="14594" max="14594" width="2.7109375" style="723" customWidth="1"/>
    <col min="14595" max="14595" width="42.5703125" style="723" customWidth="1"/>
    <col min="14596" max="14596" width="12.85546875" style="723" customWidth="1"/>
    <col min="14597" max="14597" width="12.7109375" style="723" customWidth="1"/>
    <col min="14598" max="14598" width="15.42578125" style="723" customWidth="1"/>
    <col min="14599" max="14603" width="12.5703125" style="723" customWidth="1"/>
    <col min="14604" max="14605" width="11.28515625" style="723" bestFit="1" customWidth="1"/>
    <col min="14606" max="14606" width="11" style="723" bestFit="1" customWidth="1"/>
    <col min="14607" max="14607" width="10.85546875" style="723" bestFit="1" customWidth="1"/>
    <col min="14608" max="14608" width="11.28515625" style="723" bestFit="1" customWidth="1"/>
    <col min="14609" max="14609" width="7.85546875" style="723" bestFit="1" customWidth="1"/>
    <col min="14610" max="14610" width="7" style="723" customWidth="1"/>
    <col min="14611" max="14611" width="17.42578125" style="723" customWidth="1"/>
    <col min="14612" max="14612" width="7.140625" style="723" customWidth="1"/>
    <col min="14613" max="14613" width="9.5703125" style="723" customWidth="1"/>
    <col min="14614" max="14615" width="15.5703125" style="723" customWidth="1"/>
    <col min="14616" max="14616" width="1.85546875" style="723" customWidth="1"/>
    <col min="14617" max="14617" width="1.7109375" style="723" customWidth="1"/>
    <col min="14618" max="14618" width="1.85546875" style="723" customWidth="1"/>
    <col min="14619" max="14622" width="12.140625" style="723" customWidth="1"/>
    <col min="14623" max="14623" width="1.85546875" style="723" customWidth="1"/>
    <col min="14624" max="14625" width="1.42578125" style="723" customWidth="1"/>
    <col min="14626" max="14626" width="11.42578125" style="723"/>
    <col min="14627" max="14629" width="18.7109375" style="723" customWidth="1"/>
    <col min="14630" max="14848" width="11.42578125" style="723"/>
    <col min="14849" max="14849" width="0.140625" style="723" customWidth="1"/>
    <col min="14850" max="14850" width="2.7109375" style="723" customWidth="1"/>
    <col min="14851" max="14851" width="42.5703125" style="723" customWidth="1"/>
    <col min="14852" max="14852" width="12.85546875" style="723" customWidth="1"/>
    <col min="14853" max="14853" width="12.7109375" style="723" customWidth="1"/>
    <col min="14854" max="14854" width="15.42578125" style="723" customWidth="1"/>
    <col min="14855" max="14859" width="12.5703125" style="723" customWidth="1"/>
    <col min="14860" max="14861" width="11.28515625" style="723" bestFit="1" customWidth="1"/>
    <col min="14862" max="14862" width="11" style="723" bestFit="1" customWidth="1"/>
    <col min="14863" max="14863" width="10.85546875" style="723" bestFit="1" customWidth="1"/>
    <col min="14864" max="14864" width="11.28515625" style="723" bestFit="1" customWidth="1"/>
    <col min="14865" max="14865" width="7.85546875" style="723" bestFit="1" customWidth="1"/>
    <col min="14866" max="14866" width="7" style="723" customWidth="1"/>
    <col min="14867" max="14867" width="17.42578125" style="723" customWidth="1"/>
    <col min="14868" max="14868" width="7.140625" style="723" customWidth="1"/>
    <col min="14869" max="14869" width="9.5703125" style="723" customWidth="1"/>
    <col min="14870" max="14871" width="15.5703125" style="723" customWidth="1"/>
    <col min="14872" max="14872" width="1.85546875" style="723" customWidth="1"/>
    <col min="14873" max="14873" width="1.7109375" style="723" customWidth="1"/>
    <col min="14874" max="14874" width="1.85546875" style="723" customWidth="1"/>
    <col min="14875" max="14878" width="12.140625" style="723" customWidth="1"/>
    <col min="14879" max="14879" width="1.85546875" style="723" customWidth="1"/>
    <col min="14880" max="14881" width="1.42578125" style="723" customWidth="1"/>
    <col min="14882" max="14882" width="11.42578125" style="723"/>
    <col min="14883" max="14885" width="18.7109375" style="723" customWidth="1"/>
    <col min="14886" max="15104" width="11.42578125" style="723"/>
    <col min="15105" max="15105" width="0.140625" style="723" customWidth="1"/>
    <col min="15106" max="15106" width="2.7109375" style="723" customWidth="1"/>
    <col min="15107" max="15107" width="42.5703125" style="723" customWidth="1"/>
    <col min="15108" max="15108" width="12.85546875" style="723" customWidth="1"/>
    <col min="15109" max="15109" width="12.7109375" style="723" customWidth="1"/>
    <col min="15110" max="15110" width="15.42578125" style="723" customWidth="1"/>
    <col min="15111" max="15115" width="12.5703125" style="723" customWidth="1"/>
    <col min="15116" max="15117" width="11.28515625" style="723" bestFit="1" customWidth="1"/>
    <col min="15118" max="15118" width="11" style="723" bestFit="1" customWidth="1"/>
    <col min="15119" max="15119" width="10.85546875" style="723" bestFit="1" customWidth="1"/>
    <col min="15120" max="15120" width="11.28515625" style="723" bestFit="1" customWidth="1"/>
    <col min="15121" max="15121" width="7.85546875" style="723" bestFit="1" customWidth="1"/>
    <col min="15122" max="15122" width="7" style="723" customWidth="1"/>
    <col min="15123" max="15123" width="17.42578125" style="723" customWidth="1"/>
    <col min="15124" max="15124" width="7.140625" style="723" customWidth="1"/>
    <col min="15125" max="15125" width="9.5703125" style="723" customWidth="1"/>
    <col min="15126" max="15127" width="15.5703125" style="723" customWidth="1"/>
    <col min="15128" max="15128" width="1.85546875" style="723" customWidth="1"/>
    <col min="15129" max="15129" width="1.7109375" style="723" customWidth="1"/>
    <col min="15130" max="15130" width="1.85546875" style="723" customWidth="1"/>
    <col min="15131" max="15134" width="12.140625" style="723" customWidth="1"/>
    <col min="15135" max="15135" width="1.85546875" style="723" customWidth="1"/>
    <col min="15136" max="15137" width="1.42578125" style="723" customWidth="1"/>
    <col min="15138" max="15138" width="11.42578125" style="723"/>
    <col min="15139" max="15141" width="18.7109375" style="723" customWidth="1"/>
    <col min="15142" max="15360" width="11.42578125" style="723"/>
    <col min="15361" max="15361" width="0.140625" style="723" customWidth="1"/>
    <col min="15362" max="15362" width="2.7109375" style="723" customWidth="1"/>
    <col min="15363" max="15363" width="42.5703125" style="723" customWidth="1"/>
    <col min="15364" max="15364" width="12.85546875" style="723" customWidth="1"/>
    <col min="15365" max="15365" width="12.7109375" style="723" customWidth="1"/>
    <col min="15366" max="15366" width="15.42578125" style="723" customWidth="1"/>
    <col min="15367" max="15371" width="12.5703125" style="723" customWidth="1"/>
    <col min="15372" max="15373" width="11.28515625" style="723" bestFit="1" customWidth="1"/>
    <col min="15374" max="15374" width="11" style="723" bestFit="1" customWidth="1"/>
    <col min="15375" max="15375" width="10.85546875" style="723" bestFit="1" customWidth="1"/>
    <col min="15376" max="15376" width="11.28515625" style="723" bestFit="1" customWidth="1"/>
    <col min="15377" max="15377" width="7.85546875" style="723" bestFit="1" customWidth="1"/>
    <col min="15378" max="15378" width="7" style="723" customWidth="1"/>
    <col min="15379" max="15379" width="17.42578125" style="723" customWidth="1"/>
    <col min="15380" max="15380" width="7.140625" style="723" customWidth="1"/>
    <col min="15381" max="15381" width="9.5703125" style="723" customWidth="1"/>
    <col min="15382" max="15383" width="15.5703125" style="723" customWidth="1"/>
    <col min="15384" max="15384" width="1.85546875" style="723" customWidth="1"/>
    <col min="15385" max="15385" width="1.7109375" style="723" customWidth="1"/>
    <col min="15386" max="15386" width="1.85546875" style="723" customWidth="1"/>
    <col min="15387" max="15390" width="12.140625" style="723" customWidth="1"/>
    <col min="15391" max="15391" width="1.85546875" style="723" customWidth="1"/>
    <col min="15392" max="15393" width="1.42578125" style="723" customWidth="1"/>
    <col min="15394" max="15394" width="11.42578125" style="723"/>
    <col min="15395" max="15397" width="18.7109375" style="723" customWidth="1"/>
    <col min="15398" max="15616" width="11.42578125" style="723"/>
    <col min="15617" max="15617" width="0.140625" style="723" customWidth="1"/>
    <col min="15618" max="15618" width="2.7109375" style="723" customWidth="1"/>
    <col min="15619" max="15619" width="42.5703125" style="723" customWidth="1"/>
    <col min="15620" max="15620" width="12.85546875" style="723" customWidth="1"/>
    <col min="15621" max="15621" width="12.7109375" style="723" customWidth="1"/>
    <col min="15622" max="15622" width="15.42578125" style="723" customWidth="1"/>
    <col min="15623" max="15627" width="12.5703125" style="723" customWidth="1"/>
    <col min="15628" max="15629" width="11.28515625" style="723" bestFit="1" customWidth="1"/>
    <col min="15630" max="15630" width="11" style="723" bestFit="1" customWidth="1"/>
    <col min="15631" max="15631" width="10.85546875" style="723" bestFit="1" customWidth="1"/>
    <col min="15632" max="15632" width="11.28515625" style="723" bestFit="1" customWidth="1"/>
    <col min="15633" max="15633" width="7.85546875" style="723" bestFit="1" customWidth="1"/>
    <col min="15634" max="15634" width="7" style="723" customWidth="1"/>
    <col min="15635" max="15635" width="17.42578125" style="723" customWidth="1"/>
    <col min="15636" max="15636" width="7.140625" style="723" customWidth="1"/>
    <col min="15637" max="15637" width="9.5703125" style="723" customWidth="1"/>
    <col min="15638" max="15639" width="15.5703125" style="723" customWidth="1"/>
    <col min="15640" max="15640" width="1.85546875" style="723" customWidth="1"/>
    <col min="15641" max="15641" width="1.7109375" style="723" customWidth="1"/>
    <col min="15642" max="15642" width="1.85546875" style="723" customWidth="1"/>
    <col min="15643" max="15646" width="12.140625" style="723" customWidth="1"/>
    <col min="15647" max="15647" width="1.85546875" style="723" customWidth="1"/>
    <col min="15648" max="15649" width="1.42578125" style="723" customWidth="1"/>
    <col min="15650" max="15650" width="11.42578125" style="723"/>
    <col min="15651" max="15653" width="18.7109375" style="723" customWidth="1"/>
    <col min="15654" max="15872" width="11.42578125" style="723"/>
    <col min="15873" max="15873" width="0.140625" style="723" customWidth="1"/>
    <col min="15874" max="15874" width="2.7109375" style="723" customWidth="1"/>
    <col min="15875" max="15875" width="42.5703125" style="723" customWidth="1"/>
    <col min="15876" max="15876" width="12.85546875" style="723" customWidth="1"/>
    <col min="15877" max="15877" width="12.7109375" style="723" customWidth="1"/>
    <col min="15878" max="15878" width="15.42578125" style="723" customWidth="1"/>
    <col min="15879" max="15883" width="12.5703125" style="723" customWidth="1"/>
    <col min="15884" max="15885" width="11.28515625" style="723" bestFit="1" customWidth="1"/>
    <col min="15886" max="15886" width="11" style="723" bestFit="1" customWidth="1"/>
    <col min="15887" max="15887" width="10.85546875" style="723" bestFit="1" customWidth="1"/>
    <col min="15888" max="15888" width="11.28515625" style="723" bestFit="1" customWidth="1"/>
    <col min="15889" max="15889" width="7.85546875" style="723" bestFit="1" customWidth="1"/>
    <col min="15890" max="15890" width="7" style="723" customWidth="1"/>
    <col min="15891" max="15891" width="17.42578125" style="723" customWidth="1"/>
    <col min="15892" max="15892" width="7.140625" style="723" customWidth="1"/>
    <col min="15893" max="15893" width="9.5703125" style="723" customWidth="1"/>
    <col min="15894" max="15895" width="15.5703125" style="723" customWidth="1"/>
    <col min="15896" max="15896" width="1.85546875" style="723" customWidth="1"/>
    <col min="15897" max="15897" width="1.7109375" style="723" customWidth="1"/>
    <col min="15898" max="15898" width="1.85546875" style="723" customWidth="1"/>
    <col min="15899" max="15902" width="12.140625" style="723" customWidth="1"/>
    <col min="15903" max="15903" width="1.85546875" style="723" customWidth="1"/>
    <col min="15904" max="15905" width="1.42578125" style="723" customWidth="1"/>
    <col min="15906" max="15906" width="11.42578125" style="723"/>
    <col min="15907" max="15909" width="18.7109375" style="723" customWidth="1"/>
    <col min="15910" max="16128" width="11.42578125" style="723"/>
    <col min="16129" max="16129" width="0.140625" style="723" customWidth="1"/>
    <col min="16130" max="16130" width="2.7109375" style="723" customWidth="1"/>
    <col min="16131" max="16131" width="42.5703125" style="723" customWidth="1"/>
    <col min="16132" max="16132" width="12.85546875" style="723" customWidth="1"/>
    <col min="16133" max="16133" width="12.7109375" style="723" customWidth="1"/>
    <col min="16134" max="16134" width="15.42578125" style="723" customWidth="1"/>
    <col min="16135" max="16139" width="12.5703125" style="723" customWidth="1"/>
    <col min="16140" max="16141" width="11.28515625" style="723" bestFit="1" customWidth="1"/>
    <col min="16142" max="16142" width="11" style="723" bestFit="1" customWidth="1"/>
    <col min="16143" max="16143" width="10.85546875" style="723" bestFit="1" customWidth="1"/>
    <col min="16144" max="16144" width="11.28515625" style="723" bestFit="1" customWidth="1"/>
    <col min="16145" max="16145" width="7.85546875" style="723" bestFit="1" customWidth="1"/>
    <col min="16146" max="16146" width="7" style="723" customWidth="1"/>
    <col min="16147" max="16147" width="17.42578125" style="723" customWidth="1"/>
    <col min="16148" max="16148" width="7.140625" style="723" customWidth="1"/>
    <col min="16149" max="16149" width="9.5703125" style="723" customWidth="1"/>
    <col min="16150" max="16151" width="15.5703125" style="723" customWidth="1"/>
    <col min="16152" max="16152" width="1.85546875" style="723" customWidth="1"/>
    <col min="16153" max="16153" width="1.7109375" style="723" customWidth="1"/>
    <col min="16154" max="16154" width="1.85546875" style="723" customWidth="1"/>
    <col min="16155" max="16158" width="12.140625" style="723" customWidth="1"/>
    <col min="16159" max="16159" width="1.85546875" style="723" customWidth="1"/>
    <col min="16160" max="16161" width="1.42578125" style="723" customWidth="1"/>
    <col min="16162" max="16162" width="11.42578125" style="723"/>
    <col min="16163" max="16165" width="18.7109375" style="723" customWidth="1"/>
    <col min="16166" max="16384" width="11.42578125" style="723"/>
  </cols>
  <sheetData>
    <row r="1" spans="3:8" s="719" customFormat="1" ht="21.75" customHeight="1">
      <c r="E1" s="720"/>
      <c r="H1" s="721" t="s">
        <v>50</v>
      </c>
    </row>
    <row r="2" spans="3:8" s="719" customFormat="1" ht="15" customHeight="1">
      <c r="E2" s="720"/>
      <c r="H2" s="722" t="s">
        <v>176</v>
      </c>
    </row>
    <row r="3" spans="3:8" s="719" customFormat="1" ht="19.899999999999999" customHeight="1">
      <c r="C3" s="6" t="str">
        <f>Indice!C4</f>
        <v>Producción de energía eléctrica</v>
      </c>
    </row>
    <row r="4" spans="3:8" ht="12" customHeight="1"/>
    <row r="5" spans="3:8" ht="12" customHeight="1">
      <c r="C5" s="724" t="s">
        <v>615</v>
      </c>
      <c r="D5" s="725"/>
      <c r="E5" s="726"/>
      <c r="F5" s="581"/>
      <c r="G5" s="726"/>
      <c r="H5" s="727"/>
    </row>
    <row r="6" spans="3:8" ht="12" customHeight="1">
      <c r="C6" s="728"/>
      <c r="D6" s="729" t="s">
        <v>438</v>
      </c>
      <c r="E6" s="729" t="s">
        <v>440</v>
      </c>
      <c r="F6" s="729" t="s">
        <v>358</v>
      </c>
      <c r="G6" s="729" t="s">
        <v>328</v>
      </c>
      <c r="H6" s="729" t="s">
        <v>0</v>
      </c>
    </row>
    <row r="7" spans="3:8" ht="12" customHeight="1">
      <c r="C7" s="730" t="s">
        <v>317</v>
      </c>
      <c r="D7" s="731" t="s">
        <v>59</v>
      </c>
      <c r="E7" s="731">
        <v>1.674353</v>
      </c>
      <c r="F7" s="731" t="s">
        <v>59</v>
      </c>
      <c r="G7" s="731" t="s">
        <v>59</v>
      </c>
      <c r="H7" s="731">
        <f t="shared" ref="H7:H14" si="0">SUM(D7:G7)</f>
        <v>1.674353</v>
      </c>
    </row>
    <row r="8" spans="3:8" ht="12" customHeight="1">
      <c r="C8" s="730" t="s">
        <v>4</v>
      </c>
      <c r="D8" s="732">
        <v>2764.8668510000007</v>
      </c>
      <c r="E8" s="731" t="s">
        <v>59</v>
      </c>
      <c r="F8" s="731" t="s">
        <v>59</v>
      </c>
      <c r="G8" s="731" t="s">
        <v>59</v>
      </c>
      <c r="H8" s="731">
        <f t="shared" si="0"/>
        <v>2764.8668510000007</v>
      </c>
    </row>
    <row r="9" spans="3:8" ht="12" customHeight="1">
      <c r="C9" s="733" t="s">
        <v>329</v>
      </c>
      <c r="D9" s="732">
        <v>923.77561600000001</v>
      </c>
      <c r="E9" s="732">
        <v>2163.3760950000001</v>
      </c>
      <c r="F9" s="732">
        <v>202.671921</v>
      </c>
      <c r="G9" s="732">
        <v>207.296853</v>
      </c>
      <c r="H9" s="732">
        <f t="shared" si="0"/>
        <v>3497.1204849999999</v>
      </c>
    </row>
    <row r="10" spans="3:8" ht="12" customHeight="1">
      <c r="C10" s="733" t="s">
        <v>330</v>
      </c>
      <c r="D10" s="732">
        <v>350.92513600000001</v>
      </c>
      <c r="E10" s="732">
        <v>529.04614700000025</v>
      </c>
      <c r="F10" s="732">
        <v>0.30097500000000005</v>
      </c>
      <c r="G10" s="732">
        <v>0.50304099999999996</v>
      </c>
      <c r="H10" s="732">
        <f t="shared" si="0"/>
        <v>880.77529900000036</v>
      </c>
    </row>
    <row r="11" spans="3:8" ht="12" customHeight="1">
      <c r="C11" s="733" t="s">
        <v>331</v>
      </c>
      <c r="D11" s="731" t="s">
        <v>59</v>
      </c>
      <c r="E11" s="731">
        <v>2637.8192429999999</v>
      </c>
      <c r="F11" s="731" t="s">
        <v>59</v>
      </c>
      <c r="G11" s="731" t="s">
        <v>59</v>
      </c>
      <c r="H11" s="731">
        <f t="shared" si="0"/>
        <v>2637.8192429999999</v>
      </c>
    </row>
    <row r="12" spans="3:8" ht="12" customHeight="1">
      <c r="C12" s="730" t="s">
        <v>332</v>
      </c>
      <c r="D12" s="731">
        <f>SUM(D9:D11)</f>
        <v>1274.700752</v>
      </c>
      <c r="E12" s="731">
        <f t="shared" ref="E12:G12" si="1">SUM(E9:E11)</f>
        <v>5330.2414850000005</v>
      </c>
      <c r="F12" s="731">
        <f t="shared" si="1"/>
        <v>202.97289599999999</v>
      </c>
      <c r="G12" s="731">
        <f t="shared" si="1"/>
        <v>207.79989399999999</v>
      </c>
      <c r="H12" s="731">
        <f>SUM(D12:G12)</f>
        <v>7015.7150270000002</v>
      </c>
    </row>
    <row r="13" spans="3:8" ht="12" customHeight="1">
      <c r="C13" s="730" t="s">
        <v>83</v>
      </c>
      <c r="D13" s="731">
        <v>1326.738386</v>
      </c>
      <c r="E13" s="731">
        <v>2918.8752370000011</v>
      </c>
      <c r="F13" s="731" t="s">
        <v>59</v>
      </c>
      <c r="G13" s="731" t="s">
        <v>59</v>
      </c>
      <c r="H13" s="731">
        <f t="shared" si="0"/>
        <v>4245.6136230000011</v>
      </c>
    </row>
    <row r="14" spans="3:8" ht="12" customHeight="1">
      <c r="C14" s="730" t="s">
        <v>335</v>
      </c>
      <c r="D14" s="731">
        <v>8.7246810000000004</v>
      </c>
      <c r="E14" s="731" t="s">
        <v>59</v>
      </c>
      <c r="F14" s="731" t="s">
        <v>59</v>
      </c>
      <c r="G14" s="731" t="s">
        <v>59</v>
      </c>
      <c r="H14" s="731">
        <f t="shared" si="0"/>
        <v>8.7246810000000004</v>
      </c>
    </row>
    <row r="15" spans="3:8" ht="12" customHeight="1">
      <c r="C15" s="734" t="s">
        <v>319</v>
      </c>
      <c r="D15" s="731">
        <v>5.8289999999999997</v>
      </c>
      <c r="E15" s="731">
        <v>354.15499999999997</v>
      </c>
      <c r="F15" s="731" t="s">
        <v>59</v>
      </c>
      <c r="G15" s="731" t="s">
        <v>59</v>
      </c>
      <c r="H15" s="735">
        <f t="shared" ref="H15:H18" si="2">SUM(D15:G15)</f>
        <v>359.98399999999998</v>
      </c>
    </row>
    <row r="16" spans="3:8" ht="12" customHeight="1">
      <c r="C16" s="734" t="s">
        <v>320</v>
      </c>
      <c r="D16" s="731">
        <v>101.221</v>
      </c>
      <c r="E16" s="731">
        <v>232.13900000000001</v>
      </c>
      <c r="F16" s="731" t="s">
        <v>59</v>
      </c>
      <c r="G16" s="731">
        <v>7.1999999999999995E-2</v>
      </c>
      <c r="H16" s="735">
        <f t="shared" si="2"/>
        <v>333.43200000000002</v>
      </c>
    </row>
    <row r="17" spans="3:8" ht="12" customHeight="1">
      <c r="C17" s="734" t="s">
        <v>414</v>
      </c>
      <c r="D17" s="731" t="s">
        <v>59</v>
      </c>
      <c r="E17" s="731">
        <v>33.148362999999996</v>
      </c>
      <c r="F17" s="731" t="s">
        <v>59</v>
      </c>
      <c r="G17" s="731" t="s">
        <v>59</v>
      </c>
      <c r="H17" s="735">
        <f t="shared" si="2"/>
        <v>33.148362999999996</v>
      </c>
    </row>
    <row r="18" spans="3:8" ht="12" customHeight="1">
      <c r="C18" s="734" t="s">
        <v>606</v>
      </c>
      <c r="D18" s="731">
        <v>260.74799999999999</v>
      </c>
      <c r="E18" s="731" t="s">
        <v>59</v>
      </c>
      <c r="F18" s="731" t="s">
        <v>59</v>
      </c>
      <c r="G18" s="731">
        <v>7.0359999999999996</v>
      </c>
      <c r="H18" s="735">
        <f t="shared" si="2"/>
        <v>267.78399999999999</v>
      </c>
    </row>
    <row r="19" spans="3:8" ht="12" customHeight="1">
      <c r="C19" s="736" t="s">
        <v>343</v>
      </c>
      <c r="D19" s="737">
        <f>SUM(D7:D8,D12:D18)</f>
        <v>5742.828669999999</v>
      </c>
      <c r="E19" s="737">
        <f>SUM(E7:E8,E12:E18)</f>
        <v>8870.2334380000011</v>
      </c>
      <c r="F19" s="737">
        <f>SUM(F7:F8,F12:F18)</f>
        <v>202.97289599999999</v>
      </c>
      <c r="G19" s="737">
        <f>SUM(G7:G8,G12:G18)</f>
        <v>214.907894</v>
      </c>
      <c r="H19" s="737">
        <f>SUM(H7:H8,H12:H18)</f>
        <v>15030.942898000003</v>
      </c>
    </row>
    <row r="20" spans="3:8" ht="12" customHeight="1">
      <c r="C20" s="738" t="s">
        <v>607</v>
      </c>
      <c r="D20" s="731">
        <v>0.47640899999999992</v>
      </c>
      <c r="E20" s="731" t="s">
        <v>59</v>
      </c>
      <c r="F20" s="731" t="s">
        <v>59</v>
      </c>
      <c r="G20" s="731" t="s">
        <v>59</v>
      </c>
      <c r="H20" s="739">
        <f>SUM(D20:G20)</f>
        <v>0.47640899999999992</v>
      </c>
    </row>
    <row r="21" spans="3:8" ht="12" customHeight="1">
      <c r="C21" s="740" t="s">
        <v>359</v>
      </c>
      <c r="D21" s="737">
        <f>SUM(D19:D20)</f>
        <v>5743.3050789999988</v>
      </c>
      <c r="E21" s="737">
        <f>SUM(E19:E20)</f>
        <v>8870.2334380000011</v>
      </c>
      <c r="F21" s="737">
        <f>SUM(F19:F20)</f>
        <v>202.97289599999999</v>
      </c>
      <c r="G21" s="737">
        <f>SUM(G19:G20)</f>
        <v>214.907894</v>
      </c>
      <c r="H21" s="737">
        <f>SUM(H19:H20)</f>
        <v>15031.419307000004</v>
      </c>
    </row>
    <row r="22" spans="3:8" ht="12" customHeight="1"/>
    <row r="23" spans="3:8" ht="12" customHeight="1">
      <c r="C23" s="724" t="s">
        <v>616</v>
      </c>
      <c r="D23" s="725"/>
      <c r="E23" s="726"/>
      <c r="F23" s="581"/>
      <c r="G23" s="726"/>
      <c r="H23" s="727"/>
    </row>
    <row r="24" spans="3:8" ht="12" customHeight="1">
      <c r="C24" s="728"/>
      <c r="D24" s="729" t="s">
        <v>438</v>
      </c>
      <c r="E24" s="729" t="s">
        <v>440</v>
      </c>
      <c r="F24" s="729" t="s">
        <v>358</v>
      </c>
      <c r="G24" s="729" t="s">
        <v>328</v>
      </c>
      <c r="H24" s="729" t="s">
        <v>0</v>
      </c>
    </row>
    <row r="25" spans="3:8" ht="12" customHeight="1">
      <c r="C25" s="730" t="s">
        <v>317</v>
      </c>
      <c r="D25" s="731" t="s">
        <v>59</v>
      </c>
      <c r="E25" s="731">
        <v>1.786623000000001</v>
      </c>
      <c r="F25" s="731" t="s">
        <v>59</v>
      </c>
      <c r="G25" s="731" t="s">
        <v>59</v>
      </c>
      <c r="H25" s="731">
        <f t="shared" ref="H25:H29" si="3">SUM(D25:G25)</f>
        <v>1.786623000000001</v>
      </c>
    </row>
    <row r="26" spans="3:8" ht="12" customHeight="1">
      <c r="C26" s="730" t="s">
        <v>4</v>
      </c>
      <c r="D26" s="732">
        <v>2682.5315679999999</v>
      </c>
      <c r="E26" s="731" t="s">
        <v>59</v>
      </c>
      <c r="F26" s="731" t="s">
        <v>59</v>
      </c>
      <c r="G26" s="731" t="s">
        <v>59</v>
      </c>
      <c r="H26" s="731">
        <f t="shared" si="3"/>
        <v>2682.5315679999999</v>
      </c>
    </row>
    <row r="27" spans="3:8" ht="12" customHeight="1">
      <c r="C27" s="733" t="s">
        <v>329</v>
      </c>
      <c r="D27" s="732">
        <v>934.7699530000001</v>
      </c>
      <c r="E27" s="732">
        <v>2110.1309290000017</v>
      </c>
      <c r="F27" s="732">
        <v>211.52335500000001</v>
      </c>
      <c r="G27" s="732">
        <v>214.85084300000003</v>
      </c>
      <c r="H27" s="732">
        <f t="shared" si="3"/>
        <v>3471.2750800000017</v>
      </c>
    </row>
    <row r="28" spans="3:8" ht="12" customHeight="1">
      <c r="C28" s="733" t="s">
        <v>330</v>
      </c>
      <c r="D28" s="732">
        <v>340.94454099999996</v>
      </c>
      <c r="E28" s="732">
        <v>590.58269399999972</v>
      </c>
      <c r="F28" s="732">
        <v>0.54854099999999995</v>
      </c>
      <c r="G28" s="732">
        <v>0.112349</v>
      </c>
      <c r="H28" s="732">
        <f t="shared" si="3"/>
        <v>932.18812499999967</v>
      </c>
    </row>
    <row r="29" spans="3:8" ht="12" customHeight="1">
      <c r="C29" s="733" t="s">
        <v>331</v>
      </c>
      <c r="D29" s="731" t="s">
        <v>59</v>
      </c>
      <c r="E29" s="731">
        <v>2685.9388030000009</v>
      </c>
      <c r="F29" s="731" t="s">
        <v>59</v>
      </c>
      <c r="G29" s="731" t="s">
        <v>59</v>
      </c>
      <c r="H29" s="731">
        <f t="shared" si="3"/>
        <v>2685.9388030000009</v>
      </c>
    </row>
    <row r="30" spans="3:8" ht="12" customHeight="1">
      <c r="C30" s="730" t="s">
        <v>332</v>
      </c>
      <c r="D30" s="731">
        <f t="shared" ref="D30:E30" si="4">SUM(D27:D29)</f>
        <v>1275.7144940000001</v>
      </c>
      <c r="E30" s="731">
        <f t="shared" si="4"/>
        <v>5386.6524260000024</v>
      </c>
      <c r="F30" s="731">
        <f t="shared" ref="F30" si="5">SUM(F27:F29)</f>
        <v>212.07189600000001</v>
      </c>
      <c r="G30" s="731">
        <f t="shared" ref="G30" si="6">SUM(G27:G29)</f>
        <v>214.96319200000002</v>
      </c>
      <c r="H30" s="731">
        <f>SUM(D30:G30)</f>
        <v>7089.4020080000028</v>
      </c>
    </row>
    <row r="31" spans="3:8" ht="12" customHeight="1">
      <c r="C31" s="730" t="s">
        <v>83</v>
      </c>
      <c r="D31" s="731">
        <v>890.56031999999993</v>
      </c>
      <c r="E31" s="731">
        <v>2877.7715740000008</v>
      </c>
      <c r="F31" s="731" t="s">
        <v>59</v>
      </c>
      <c r="G31" s="731" t="s">
        <v>59</v>
      </c>
      <c r="H31" s="731">
        <f t="shared" ref="H31:H32" si="7">SUM(D31:G31)</f>
        <v>3768.3318940000008</v>
      </c>
    </row>
    <row r="32" spans="3:8" ht="12" customHeight="1">
      <c r="C32" s="730" t="s">
        <v>335</v>
      </c>
      <c r="D32" s="731">
        <v>8.8097250000000003</v>
      </c>
      <c r="E32" s="731" t="s">
        <v>59</v>
      </c>
      <c r="F32" s="731" t="s">
        <v>59</v>
      </c>
      <c r="G32" s="731" t="s">
        <v>59</v>
      </c>
      <c r="H32" s="731">
        <f t="shared" si="7"/>
        <v>8.8097250000000003</v>
      </c>
    </row>
    <row r="33" spans="3:8" ht="12" customHeight="1">
      <c r="C33" s="734" t="s">
        <v>319</v>
      </c>
      <c r="D33" s="731">
        <v>6.5049999999999999</v>
      </c>
      <c r="E33" s="731">
        <v>361.76778900000028</v>
      </c>
      <c r="F33" s="731" t="s">
        <v>59</v>
      </c>
      <c r="G33" s="731" t="s">
        <v>59</v>
      </c>
      <c r="H33" s="735">
        <f t="shared" ref="H33:H36" si="8">SUM(D33:G33)</f>
        <v>368.27278900000027</v>
      </c>
    </row>
    <row r="34" spans="3:8" ht="12" customHeight="1">
      <c r="C34" s="734" t="s">
        <v>320</v>
      </c>
      <c r="D34" s="731">
        <v>115.59399999999999</v>
      </c>
      <c r="E34" s="731">
        <v>256.51100000000002</v>
      </c>
      <c r="F34" s="731" t="s">
        <v>59</v>
      </c>
      <c r="G34" s="731">
        <v>8.4000000000000005E-2</v>
      </c>
      <c r="H34" s="735">
        <f t="shared" si="8"/>
        <v>372.18900000000002</v>
      </c>
    </row>
    <row r="35" spans="3:8" ht="12" customHeight="1">
      <c r="C35" s="734" t="s">
        <v>414</v>
      </c>
      <c r="D35" s="731">
        <v>0.56899999999999995</v>
      </c>
      <c r="E35" s="731">
        <v>8.0504539999999967</v>
      </c>
      <c r="F35" s="731" t="s">
        <v>59</v>
      </c>
      <c r="G35" s="731"/>
      <c r="H35" s="735">
        <f t="shared" si="8"/>
        <v>8.6194539999999975</v>
      </c>
    </row>
    <row r="36" spans="3:8" ht="12" customHeight="1">
      <c r="C36" s="734" t="s">
        <v>606</v>
      </c>
      <c r="D36" s="731">
        <v>272.07600000000002</v>
      </c>
      <c r="E36" s="731" t="s">
        <v>59</v>
      </c>
      <c r="F36" s="731" t="s">
        <v>59</v>
      </c>
      <c r="G36" s="731">
        <v>2.3090000000000002</v>
      </c>
      <c r="H36" s="735">
        <f t="shared" si="8"/>
        <v>274.38500000000005</v>
      </c>
    </row>
    <row r="37" spans="3:8" ht="12" customHeight="1">
      <c r="C37" s="736" t="s">
        <v>343</v>
      </c>
      <c r="D37" s="737">
        <f>SUM(D25:D26,D30:D36)</f>
        <v>5252.3601070000004</v>
      </c>
      <c r="E37" s="737">
        <f>SUM(E25:E26,E30:E36)</f>
        <v>8892.5398660000028</v>
      </c>
      <c r="F37" s="737">
        <f>SUM(F25:F26,F30:F36)</f>
        <v>212.07189600000001</v>
      </c>
      <c r="G37" s="737">
        <f>SUM(G25:G26,G30:G36)</f>
        <v>217.35619200000002</v>
      </c>
      <c r="H37" s="737">
        <f>SUM(H25:H26,H30:H36)</f>
        <v>14574.328061000004</v>
      </c>
    </row>
    <row r="38" spans="3:8" ht="12" customHeight="1">
      <c r="C38" s="738" t="s">
        <v>607</v>
      </c>
      <c r="D38" s="731">
        <v>570.24920300000008</v>
      </c>
      <c r="E38" s="731" t="s">
        <v>59</v>
      </c>
      <c r="F38" s="731" t="s">
        <v>59</v>
      </c>
      <c r="G38" s="731" t="s">
        <v>59</v>
      </c>
      <c r="H38" s="739">
        <f>SUM(D38:G38)</f>
        <v>570.24920300000008</v>
      </c>
    </row>
    <row r="39" spans="3:8" ht="12" customHeight="1">
      <c r="C39" s="740" t="s">
        <v>359</v>
      </c>
      <c r="D39" s="737">
        <f>SUM(D37:D38)</f>
        <v>5822.6093100000007</v>
      </c>
      <c r="E39" s="737">
        <f>SUM(E37:E38)</f>
        <v>8892.5398660000028</v>
      </c>
      <c r="F39" s="737">
        <f>SUM(F37:F38)</f>
        <v>212.07189600000001</v>
      </c>
      <c r="G39" s="737">
        <f>SUM(G37:G38)</f>
        <v>217.35619200000002</v>
      </c>
      <c r="H39" s="737">
        <f>SUM(H37:H38)</f>
        <v>15144.577264000003</v>
      </c>
    </row>
    <row r="40" spans="3:8" ht="12" customHeight="1"/>
    <row r="41" spans="3:8" ht="12" customHeight="1">
      <c r="C41" s="724" t="s">
        <v>617</v>
      </c>
      <c r="D41" s="726"/>
      <c r="E41" s="581"/>
      <c r="F41" s="726"/>
      <c r="G41" s="727"/>
      <c r="H41" s="741"/>
    </row>
    <row r="42" spans="3:8" ht="12" customHeight="1">
      <c r="C42" s="728"/>
      <c r="D42" s="729" t="s">
        <v>438</v>
      </c>
      <c r="E42" s="729" t="s">
        <v>440</v>
      </c>
      <c r="F42" s="729" t="s">
        <v>358</v>
      </c>
      <c r="G42" s="729" t="s">
        <v>328</v>
      </c>
      <c r="H42" s="729" t="s">
        <v>0</v>
      </c>
    </row>
    <row r="43" spans="3:8" ht="12" customHeight="1">
      <c r="C43" s="730" t="s">
        <v>317</v>
      </c>
      <c r="D43" s="731" t="s">
        <v>59</v>
      </c>
      <c r="E43" s="731">
        <v>3.0447860000000011</v>
      </c>
      <c r="F43" s="731" t="s">
        <v>59</v>
      </c>
      <c r="G43" s="731" t="s">
        <v>59</v>
      </c>
      <c r="H43" s="731">
        <f t="shared" ref="H43:H47" si="9">SUM(D43:G43)</f>
        <v>3.0447860000000011</v>
      </c>
    </row>
    <row r="44" spans="3:8" ht="12" customHeight="1">
      <c r="C44" s="730" t="s">
        <v>4</v>
      </c>
      <c r="D44" s="732">
        <v>2350.6807719999997</v>
      </c>
      <c r="E44" s="731" t="s">
        <v>59</v>
      </c>
      <c r="F44" s="731" t="s">
        <v>59</v>
      </c>
      <c r="G44" s="731" t="s">
        <v>59</v>
      </c>
      <c r="H44" s="731">
        <f t="shared" si="9"/>
        <v>2350.6807719999997</v>
      </c>
    </row>
    <row r="45" spans="3:8" ht="12" customHeight="1">
      <c r="C45" s="733" t="s">
        <v>329</v>
      </c>
      <c r="D45" s="732">
        <v>743.95184400000005</v>
      </c>
      <c r="E45" s="732">
        <v>2078.5581860000002</v>
      </c>
      <c r="F45" s="732">
        <v>201.71197000000001</v>
      </c>
      <c r="G45" s="732">
        <v>201.46386100000001</v>
      </c>
      <c r="H45" s="732">
        <f t="shared" si="9"/>
        <v>3225.6858610000004</v>
      </c>
    </row>
    <row r="46" spans="3:8" ht="12" customHeight="1">
      <c r="C46" s="733" t="s">
        <v>330</v>
      </c>
      <c r="D46" s="732">
        <v>509.30695299999996</v>
      </c>
      <c r="E46" s="732">
        <v>366.5287109999997</v>
      </c>
      <c r="F46" s="732">
        <v>0.24809399999999995</v>
      </c>
      <c r="G46" s="732">
        <v>8.4787000000000001E-2</v>
      </c>
      <c r="H46" s="732">
        <f t="shared" si="9"/>
        <v>876.16854499999977</v>
      </c>
    </row>
    <row r="47" spans="3:8" ht="12" customHeight="1">
      <c r="C47" s="733" t="s">
        <v>331</v>
      </c>
      <c r="D47" s="731" t="s">
        <v>59</v>
      </c>
      <c r="E47" s="731">
        <v>2465.0495529999998</v>
      </c>
      <c r="F47" s="731" t="s">
        <v>59</v>
      </c>
      <c r="G47" s="731" t="s">
        <v>59</v>
      </c>
      <c r="H47" s="731">
        <f t="shared" si="9"/>
        <v>2465.0495529999998</v>
      </c>
    </row>
    <row r="48" spans="3:8" ht="12" customHeight="1">
      <c r="C48" s="730" t="s">
        <v>332</v>
      </c>
      <c r="D48" s="731">
        <f t="shared" ref="D48" si="10">SUM(D45:D47)</f>
        <v>1253.258797</v>
      </c>
      <c r="E48" s="731">
        <f t="shared" ref="E48" si="11">SUM(E45:E47)</f>
        <v>4910.13645</v>
      </c>
      <c r="F48" s="731">
        <f t="shared" ref="F48" si="12">SUM(F45:F47)</f>
        <v>201.96006400000002</v>
      </c>
      <c r="G48" s="731">
        <f t="shared" ref="G48" si="13">SUM(G45:G47)</f>
        <v>201.54864800000001</v>
      </c>
      <c r="H48" s="731">
        <f>SUM(D48:G48)</f>
        <v>6566.9039590000002</v>
      </c>
    </row>
    <row r="49" spans="3:8" ht="12" customHeight="1">
      <c r="C49" s="730" t="s">
        <v>83</v>
      </c>
      <c r="D49" s="731">
        <v>413.57582400000001</v>
      </c>
      <c r="E49" s="731">
        <v>3052.6800279999998</v>
      </c>
      <c r="F49" s="731" t="s">
        <v>59</v>
      </c>
      <c r="G49" s="731" t="s">
        <v>59</v>
      </c>
      <c r="H49" s="731">
        <f t="shared" ref="H49:H50" si="14">SUM(D49:G49)</f>
        <v>3466.2558519999998</v>
      </c>
    </row>
    <row r="50" spans="3:8" ht="12" customHeight="1">
      <c r="C50" s="730" t="s">
        <v>335</v>
      </c>
      <c r="D50" s="731">
        <v>6.9008020000000005</v>
      </c>
      <c r="E50" s="731" t="s">
        <v>59</v>
      </c>
      <c r="F50" s="731" t="s">
        <v>59</v>
      </c>
      <c r="G50" s="731" t="s">
        <v>59</v>
      </c>
      <c r="H50" s="731">
        <f t="shared" si="14"/>
        <v>6.9008020000000005</v>
      </c>
    </row>
    <row r="51" spans="3:8" ht="12" customHeight="1">
      <c r="C51" s="734" t="s">
        <v>319</v>
      </c>
      <c r="D51" s="731">
        <v>6.16</v>
      </c>
      <c r="E51" s="731">
        <v>362.73429800000014</v>
      </c>
      <c r="F51" s="731" t="s">
        <v>59</v>
      </c>
      <c r="G51" s="731" t="s">
        <v>59</v>
      </c>
      <c r="H51" s="735">
        <f t="shared" ref="H51:H54" si="15">SUM(D51:G51)</f>
        <v>368.89429800000016</v>
      </c>
    </row>
    <row r="52" spans="3:8" ht="12" customHeight="1">
      <c r="C52" s="734" t="s">
        <v>320</v>
      </c>
      <c r="D52" s="731">
        <v>122.098</v>
      </c>
      <c r="E52" s="731">
        <v>286.702</v>
      </c>
      <c r="F52" s="731" t="s">
        <v>59</v>
      </c>
      <c r="G52" s="731">
        <v>8.1000000000000003E-2</v>
      </c>
      <c r="H52" s="735">
        <f t="shared" si="15"/>
        <v>408.88100000000003</v>
      </c>
    </row>
    <row r="53" spans="3:8" ht="12" customHeight="1">
      <c r="C53" s="734" t="s">
        <v>414</v>
      </c>
      <c r="D53" s="731">
        <v>0.74299999999999999</v>
      </c>
      <c r="E53" s="731">
        <v>8.3870729999999938</v>
      </c>
      <c r="F53" s="731" t="s">
        <v>59</v>
      </c>
      <c r="G53" s="731" t="s">
        <v>59</v>
      </c>
      <c r="H53" s="735">
        <f t="shared" si="15"/>
        <v>9.1300729999999941</v>
      </c>
    </row>
    <row r="54" spans="3:8" ht="12" customHeight="1">
      <c r="C54" s="734" t="s">
        <v>606</v>
      </c>
      <c r="D54" s="731">
        <v>251.61500000000001</v>
      </c>
      <c r="E54" s="731" t="s">
        <v>59</v>
      </c>
      <c r="F54" s="731" t="s">
        <v>59</v>
      </c>
      <c r="G54" s="731">
        <v>8.0389999999999997</v>
      </c>
      <c r="H54" s="735">
        <f t="shared" si="15"/>
        <v>259.654</v>
      </c>
    </row>
    <row r="55" spans="3:8" ht="12" customHeight="1">
      <c r="C55" s="736" t="s">
        <v>343</v>
      </c>
      <c r="D55" s="737">
        <f>SUM(D43:D44,D48:D54)</f>
        <v>4405.0321949999998</v>
      </c>
      <c r="E55" s="737">
        <f>SUM(E43:E44,E48:E54)</f>
        <v>8623.6846349999996</v>
      </c>
      <c r="F55" s="737">
        <f>SUM(F43:F44,F48:F54)</f>
        <v>201.96006400000002</v>
      </c>
      <c r="G55" s="737">
        <f>SUM(G43:G44,G48:G54)</f>
        <v>209.66864799999999</v>
      </c>
      <c r="H55" s="737">
        <f>SUM(H43:H44,H48:H54)</f>
        <v>13440.345541999999</v>
      </c>
    </row>
    <row r="56" spans="3:8" ht="12" customHeight="1">
      <c r="C56" s="738" t="s">
        <v>607</v>
      </c>
      <c r="D56" s="731">
        <v>1268.5085999999999</v>
      </c>
      <c r="E56" s="731" t="s">
        <v>59</v>
      </c>
      <c r="F56" s="731" t="s">
        <v>59</v>
      </c>
      <c r="G56" s="731" t="s">
        <v>59</v>
      </c>
      <c r="H56" s="739">
        <f>SUM(D56:G56)</f>
        <v>1268.5085999999999</v>
      </c>
    </row>
    <row r="57" spans="3:8" ht="12" customHeight="1">
      <c r="C57" s="740" t="s">
        <v>359</v>
      </c>
      <c r="D57" s="737">
        <f>SUM(D55:D56)</f>
        <v>5673.5407949999999</v>
      </c>
      <c r="E57" s="737">
        <f>SUM(E55:E56)</f>
        <v>8623.6846349999996</v>
      </c>
      <c r="F57" s="737">
        <f>SUM(F55:F56)</f>
        <v>201.96006400000002</v>
      </c>
      <c r="G57" s="737">
        <f>SUM(G55:G56)</f>
        <v>209.66864799999999</v>
      </c>
      <c r="H57" s="737">
        <f>SUM(H55:H56)</f>
        <v>14708.854141999998</v>
      </c>
    </row>
    <row r="58" spans="3:8" ht="12" customHeight="1"/>
    <row r="59" spans="3:8" ht="12" customHeight="1">
      <c r="C59" s="724" t="s">
        <v>619</v>
      </c>
      <c r="D59" s="726"/>
      <c r="E59" s="581"/>
      <c r="F59" s="726"/>
      <c r="G59" s="727"/>
      <c r="H59" s="741"/>
    </row>
    <row r="60" spans="3:8" ht="12" customHeight="1">
      <c r="C60" s="728"/>
      <c r="D60" s="729" t="s">
        <v>438</v>
      </c>
      <c r="E60" s="729" t="s">
        <v>440</v>
      </c>
      <c r="F60" s="729" t="s">
        <v>358</v>
      </c>
      <c r="G60" s="729" t="s">
        <v>328</v>
      </c>
      <c r="H60" s="729" t="s">
        <v>0</v>
      </c>
    </row>
    <row r="61" spans="3:8" ht="12" customHeight="1">
      <c r="C61" s="730" t="s">
        <v>317</v>
      </c>
      <c r="D61" s="731" t="s">
        <v>59</v>
      </c>
      <c r="E61" s="731">
        <v>3.4790210000000004</v>
      </c>
      <c r="F61" s="731" t="s">
        <v>59</v>
      </c>
      <c r="G61" s="731" t="s">
        <v>59</v>
      </c>
      <c r="H61" s="731">
        <f t="shared" ref="H61:H65" si="16">SUM(D61:G61)</f>
        <v>3.4790210000000004</v>
      </c>
    </row>
    <row r="62" spans="3:8" ht="12" customHeight="1">
      <c r="C62" s="730" t="s">
        <v>4</v>
      </c>
      <c r="D62" s="732">
        <v>2187.6258039999998</v>
      </c>
      <c r="E62" s="731" t="s">
        <v>59</v>
      </c>
      <c r="F62" s="731" t="s">
        <v>59</v>
      </c>
      <c r="G62" s="731" t="s">
        <v>59</v>
      </c>
      <c r="H62" s="731">
        <f t="shared" si="16"/>
        <v>2187.6258039999998</v>
      </c>
    </row>
    <row r="63" spans="3:8" ht="12" customHeight="1">
      <c r="C63" s="733" t="s">
        <v>329</v>
      </c>
      <c r="D63" s="732">
        <v>671.2483269999999</v>
      </c>
      <c r="E63" s="732">
        <v>2145.1119040000012</v>
      </c>
      <c r="F63" s="732">
        <v>212.16456700000003</v>
      </c>
      <c r="G63" s="732">
        <v>200.16361000000001</v>
      </c>
      <c r="H63" s="732">
        <f t="shared" si="16"/>
        <v>3228.6884080000013</v>
      </c>
    </row>
    <row r="64" spans="3:8" ht="12" customHeight="1">
      <c r="C64" s="733" t="s">
        <v>330</v>
      </c>
      <c r="D64" s="732">
        <v>581.7277069999999</v>
      </c>
      <c r="E64" s="732">
        <v>363.76684600000033</v>
      </c>
      <c r="F64" s="732">
        <v>8.915499999999997E-2</v>
      </c>
      <c r="G64" s="732">
        <v>0.72420299999999993</v>
      </c>
      <c r="H64" s="732">
        <f t="shared" si="16"/>
        <v>946.30791100000022</v>
      </c>
    </row>
    <row r="65" spans="3:8" ht="12" customHeight="1">
      <c r="C65" s="733" t="s">
        <v>331</v>
      </c>
      <c r="D65" s="731" t="s">
        <v>59</v>
      </c>
      <c r="E65" s="731">
        <v>2074.036071999999</v>
      </c>
      <c r="F65" s="731" t="s">
        <v>59</v>
      </c>
      <c r="G65" s="731" t="s">
        <v>59</v>
      </c>
      <c r="H65" s="731">
        <f t="shared" si="16"/>
        <v>2074.036071999999</v>
      </c>
    </row>
    <row r="66" spans="3:8" ht="12" customHeight="1">
      <c r="C66" s="730" t="s">
        <v>332</v>
      </c>
      <c r="D66" s="731">
        <f t="shared" ref="D66" si="17">SUM(D63:D65)</f>
        <v>1252.9760339999998</v>
      </c>
      <c r="E66" s="731">
        <f t="shared" ref="E66" si="18">SUM(E63:E65)</f>
        <v>4582.9148220000006</v>
      </c>
      <c r="F66" s="731">
        <f t="shared" ref="F66" si="19">SUM(F63:F65)</f>
        <v>212.25372200000004</v>
      </c>
      <c r="G66" s="731">
        <f t="shared" ref="G66" si="20">SUM(G63:G65)</f>
        <v>200.88781299999999</v>
      </c>
      <c r="H66" s="731">
        <f>SUM(D66:G66)</f>
        <v>6249.0323910000006</v>
      </c>
    </row>
    <row r="67" spans="3:8" ht="12" customHeight="1">
      <c r="C67" s="730" t="s">
        <v>83</v>
      </c>
      <c r="D67" s="731">
        <v>426.92470399999996</v>
      </c>
      <c r="E67" s="731">
        <v>3311.4489439999993</v>
      </c>
      <c r="F67" s="731" t="s">
        <v>59</v>
      </c>
      <c r="G67" s="731" t="s">
        <v>59</v>
      </c>
      <c r="H67" s="731">
        <f t="shared" ref="H67:H68" si="21">SUM(D67:G67)</f>
        <v>3738.3736479999993</v>
      </c>
    </row>
    <row r="68" spans="3:8" ht="12" customHeight="1">
      <c r="C68" s="730" t="s">
        <v>335</v>
      </c>
      <c r="D68" s="731">
        <v>7.695201</v>
      </c>
      <c r="E68" s="731" t="s">
        <v>59</v>
      </c>
      <c r="F68" s="731" t="s">
        <v>59</v>
      </c>
      <c r="G68" s="731" t="s">
        <v>59</v>
      </c>
      <c r="H68" s="731">
        <f t="shared" si="21"/>
        <v>7.695201</v>
      </c>
    </row>
    <row r="69" spans="3:8" ht="12" customHeight="1">
      <c r="C69" s="730" t="s">
        <v>318</v>
      </c>
      <c r="D69" s="731" t="s">
        <v>59</v>
      </c>
      <c r="E69" s="731">
        <v>1.0718610000000002</v>
      </c>
      <c r="F69" s="731" t="s">
        <v>59</v>
      </c>
      <c r="G69" s="731" t="s">
        <v>59</v>
      </c>
      <c r="H69" s="735">
        <f t="shared" ref="H69:H73" si="22">SUM(D69:G69)</f>
        <v>1.0718610000000002</v>
      </c>
    </row>
    <row r="70" spans="3:8" ht="12" customHeight="1">
      <c r="C70" s="734" t="s">
        <v>319</v>
      </c>
      <c r="D70" s="731">
        <v>5.8390000000000004</v>
      </c>
      <c r="E70" s="731">
        <v>389.964</v>
      </c>
      <c r="F70" s="731" t="s">
        <v>59</v>
      </c>
      <c r="G70" s="731" t="s">
        <v>59</v>
      </c>
      <c r="H70" s="735">
        <f t="shared" si="22"/>
        <v>395.803</v>
      </c>
    </row>
    <row r="71" spans="3:8" ht="12" customHeight="1">
      <c r="C71" s="734" t="s">
        <v>320</v>
      </c>
      <c r="D71" s="731">
        <v>122.773</v>
      </c>
      <c r="E71" s="731">
        <v>282.291</v>
      </c>
      <c r="F71" s="731" t="s">
        <v>59</v>
      </c>
      <c r="G71" s="731">
        <v>8.5000000000000006E-2</v>
      </c>
      <c r="H71" s="735">
        <f t="shared" si="22"/>
        <v>405.14899999999994</v>
      </c>
    </row>
    <row r="72" spans="3:8" ht="12" customHeight="1">
      <c r="C72" s="734" t="s">
        <v>414</v>
      </c>
      <c r="D72" s="731">
        <v>1.944</v>
      </c>
      <c r="E72" s="731">
        <v>8.8067220000000006</v>
      </c>
      <c r="F72" s="731" t="s">
        <v>59</v>
      </c>
      <c r="G72" s="731" t="s">
        <v>59</v>
      </c>
      <c r="H72" s="735">
        <f t="shared" si="22"/>
        <v>10.750722</v>
      </c>
    </row>
    <row r="73" spans="3:8" ht="12" customHeight="1">
      <c r="C73" s="734" t="s">
        <v>567</v>
      </c>
      <c r="D73" s="731">
        <v>281.39</v>
      </c>
      <c r="E73" s="731" t="s">
        <v>59</v>
      </c>
      <c r="F73" s="731" t="s">
        <v>59</v>
      </c>
      <c r="G73" s="731">
        <v>8.8979999999999997</v>
      </c>
      <c r="H73" s="735">
        <f t="shared" si="22"/>
        <v>290.28800000000001</v>
      </c>
    </row>
    <row r="74" spans="3:8" ht="12" customHeight="1">
      <c r="C74" s="736" t="s">
        <v>343</v>
      </c>
      <c r="D74" s="737">
        <f>SUM(D61:D62,D66:D73)</f>
        <v>4287.167743</v>
      </c>
      <c r="E74" s="737">
        <f>SUM(E61:E62,E66:E73)</f>
        <v>8579.9763699999985</v>
      </c>
      <c r="F74" s="737">
        <f>SUM(F61:F62,F66:F73)</f>
        <v>212.25372200000004</v>
      </c>
      <c r="G74" s="737">
        <f>SUM(G61:G62,G66:G73)</f>
        <v>209.870813</v>
      </c>
      <c r="H74" s="737">
        <f>SUM(H61:H62,H66:H73)</f>
        <v>13289.268648000001</v>
      </c>
    </row>
    <row r="75" spans="3:8" ht="12" customHeight="1">
      <c r="C75" s="738" t="s">
        <v>607</v>
      </c>
      <c r="D75" s="731">
        <v>1298.2574659999998</v>
      </c>
      <c r="E75" s="731" t="s">
        <v>59</v>
      </c>
      <c r="F75" s="731" t="s">
        <v>59</v>
      </c>
      <c r="G75" s="731" t="s">
        <v>59</v>
      </c>
      <c r="H75" s="731">
        <f>SUM(D75:G75)</f>
        <v>1298.2574659999998</v>
      </c>
    </row>
    <row r="76" spans="3:8" ht="12" customHeight="1">
      <c r="C76" s="740" t="s">
        <v>359</v>
      </c>
      <c r="D76" s="737">
        <f>SUM(D74:D75)</f>
        <v>5585.425209</v>
      </c>
      <c r="E76" s="737">
        <f>SUM(E74:E75)</f>
        <v>8579.9763699999985</v>
      </c>
      <c r="F76" s="737">
        <f>SUM(F74:F75)</f>
        <v>212.25372200000004</v>
      </c>
      <c r="G76" s="737">
        <f>SUM(G74:G75)</f>
        <v>209.870813</v>
      </c>
      <c r="H76" s="737">
        <f>SUM(H74:H75)</f>
        <v>14587.526114</v>
      </c>
    </row>
    <row r="77" spans="3:8" ht="12" customHeight="1"/>
    <row r="78" spans="3:8" ht="12" customHeight="1">
      <c r="C78" s="724" t="s">
        <v>618</v>
      </c>
      <c r="D78" s="726"/>
      <c r="E78" s="581"/>
      <c r="F78" s="726"/>
      <c r="G78" s="727"/>
      <c r="H78" s="741"/>
    </row>
    <row r="79" spans="3:8" ht="12" customHeight="1">
      <c r="C79" s="728"/>
      <c r="D79" s="729" t="s">
        <v>438</v>
      </c>
      <c r="E79" s="729" t="s">
        <v>440</v>
      </c>
      <c r="F79" s="729" t="s">
        <v>358</v>
      </c>
      <c r="G79" s="729" t="s">
        <v>328</v>
      </c>
      <c r="H79" s="729" t="s">
        <v>0</v>
      </c>
    </row>
    <row r="80" spans="3:8" ht="12" customHeight="1">
      <c r="C80" s="730" t="s">
        <v>317</v>
      </c>
      <c r="D80" s="731" t="s">
        <v>59</v>
      </c>
      <c r="E80" s="731">
        <v>3.5851999999999999</v>
      </c>
      <c r="F80" s="731" t="s">
        <v>59</v>
      </c>
      <c r="G80" s="731" t="s">
        <v>59</v>
      </c>
      <c r="H80" s="731">
        <f t="shared" ref="H80:H84" si="23">SUM(D80:G80)</f>
        <v>3.5851999999999999</v>
      </c>
    </row>
    <row r="81" spans="3:8" ht="12" customHeight="1">
      <c r="C81" s="730" t="s">
        <v>4</v>
      </c>
      <c r="D81" s="732">
        <v>1865.2688719999999</v>
      </c>
      <c r="E81" s="731" t="s">
        <v>59</v>
      </c>
      <c r="F81" s="731" t="s">
        <v>59</v>
      </c>
      <c r="G81" s="731" t="s">
        <v>59</v>
      </c>
      <c r="H81" s="731">
        <f t="shared" si="23"/>
        <v>1865.2688719999999</v>
      </c>
    </row>
    <row r="82" spans="3:8" ht="12" customHeight="1">
      <c r="C82" s="733" t="s">
        <v>329</v>
      </c>
      <c r="D82" s="732">
        <v>729.76561199999992</v>
      </c>
      <c r="E82" s="732">
        <v>2207.6923599999991</v>
      </c>
      <c r="F82" s="732">
        <v>204.715619</v>
      </c>
      <c r="G82" s="732">
        <v>204.22813300000001</v>
      </c>
      <c r="H82" s="732">
        <f t="shared" si="23"/>
        <v>3346.4017239999994</v>
      </c>
    </row>
    <row r="83" spans="3:8" ht="12" customHeight="1">
      <c r="C83" s="733" t="s">
        <v>330</v>
      </c>
      <c r="D83" s="732">
        <v>582.13813800000003</v>
      </c>
      <c r="E83" s="732">
        <v>330.90378600000031</v>
      </c>
      <c r="F83" s="732">
        <v>0.72398099999999999</v>
      </c>
      <c r="G83" s="732">
        <v>0.58785799999999999</v>
      </c>
      <c r="H83" s="732">
        <f t="shared" si="23"/>
        <v>914.3537630000003</v>
      </c>
    </row>
    <row r="84" spans="3:8" ht="12" customHeight="1">
      <c r="C84" s="733" t="s">
        <v>331</v>
      </c>
      <c r="D84" s="731" t="s">
        <v>59</v>
      </c>
      <c r="E84" s="731">
        <v>2225.3135290000009</v>
      </c>
      <c r="F84" s="731" t="s">
        <v>59</v>
      </c>
      <c r="G84" s="731" t="s">
        <v>59</v>
      </c>
      <c r="H84" s="731">
        <f t="shared" si="23"/>
        <v>2225.3135290000009</v>
      </c>
    </row>
    <row r="85" spans="3:8" ht="12" customHeight="1">
      <c r="C85" s="730" t="s">
        <v>332</v>
      </c>
      <c r="D85" s="731">
        <f t="shared" ref="D85" si="24">SUM(D82:D84)</f>
        <v>1311.9037499999999</v>
      </c>
      <c r="E85" s="731">
        <f t="shared" ref="E85" si="25">SUM(E82:E84)</f>
        <v>4763.9096750000008</v>
      </c>
      <c r="F85" s="731">
        <f t="shared" ref="F85" si="26">SUM(F82:F84)</f>
        <v>205.43960000000001</v>
      </c>
      <c r="G85" s="731">
        <f t="shared" ref="G85" si="27">SUM(G82:G84)</f>
        <v>204.81599100000003</v>
      </c>
      <c r="H85" s="731">
        <f>SUM(D85:G85)</f>
        <v>6486.0690160000004</v>
      </c>
    </row>
    <row r="86" spans="3:8" ht="12" customHeight="1">
      <c r="C86" s="730" t="s">
        <v>83</v>
      </c>
      <c r="D86" s="731">
        <v>809.23946100000001</v>
      </c>
      <c r="E86" s="731">
        <v>3213.0420700000032</v>
      </c>
      <c r="F86" s="731" t="s">
        <v>59</v>
      </c>
      <c r="G86" s="731" t="s">
        <v>59</v>
      </c>
      <c r="H86" s="731">
        <f t="shared" ref="H86:H87" si="28">SUM(D86:G86)</f>
        <v>4022.2815310000033</v>
      </c>
    </row>
    <row r="87" spans="3:8" ht="12" customHeight="1">
      <c r="C87" s="730" t="s">
        <v>335</v>
      </c>
      <c r="D87" s="731">
        <v>10.581854999999999</v>
      </c>
      <c r="E87" s="731" t="s">
        <v>59</v>
      </c>
      <c r="F87" s="731" t="s">
        <v>59</v>
      </c>
      <c r="G87" s="731" t="s">
        <v>59</v>
      </c>
      <c r="H87" s="731">
        <f t="shared" si="28"/>
        <v>10.581854999999999</v>
      </c>
    </row>
    <row r="88" spans="3:8" ht="12" customHeight="1">
      <c r="C88" s="730" t="s">
        <v>318</v>
      </c>
      <c r="D88" s="731" t="s">
        <v>59</v>
      </c>
      <c r="E88" s="731">
        <v>8.5570660000000025</v>
      </c>
      <c r="F88" s="731" t="s">
        <v>59</v>
      </c>
      <c r="G88" s="731" t="s">
        <v>59</v>
      </c>
      <c r="H88" s="735">
        <f t="shared" ref="H88:H93" si="29">SUM(D88:G88)</f>
        <v>8.5570660000000025</v>
      </c>
    </row>
    <row r="89" spans="3:8" ht="12" customHeight="1">
      <c r="C89" s="734" t="s">
        <v>319</v>
      </c>
      <c r="D89" s="731">
        <v>5.319</v>
      </c>
      <c r="E89" s="731">
        <v>396.88305200000002</v>
      </c>
      <c r="F89" s="731" t="s">
        <v>59</v>
      </c>
      <c r="G89" s="731" t="s">
        <v>59</v>
      </c>
      <c r="H89" s="735">
        <f t="shared" si="29"/>
        <v>402.20205200000004</v>
      </c>
    </row>
    <row r="90" spans="3:8" ht="12" customHeight="1">
      <c r="C90" s="734" t="s">
        <v>320</v>
      </c>
      <c r="D90" s="731">
        <v>122.637</v>
      </c>
      <c r="E90" s="731">
        <v>274.82016100000004</v>
      </c>
      <c r="F90" s="731" t="s">
        <v>59</v>
      </c>
      <c r="G90" s="731">
        <v>7.8E-2</v>
      </c>
      <c r="H90" s="735">
        <f t="shared" si="29"/>
        <v>397.53516100000002</v>
      </c>
    </row>
    <row r="91" spans="3:8" ht="12" customHeight="1">
      <c r="C91" s="734" t="s">
        <v>405</v>
      </c>
      <c r="D91" s="731">
        <v>1.97271</v>
      </c>
      <c r="E91" s="731">
        <v>8.0542160000000003</v>
      </c>
      <c r="F91" s="731" t="s">
        <v>59</v>
      </c>
      <c r="G91" s="731" t="s">
        <v>59</v>
      </c>
      <c r="H91" s="735">
        <f t="shared" si="29"/>
        <v>10.026926</v>
      </c>
    </row>
    <row r="92" spans="3:8" ht="12" customHeight="1">
      <c r="C92" s="734" t="s">
        <v>333</v>
      </c>
      <c r="D92" s="731">
        <v>31.550159999999998</v>
      </c>
      <c r="E92" s="731" t="s">
        <v>59</v>
      </c>
      <c r="F92" s="731" t="s">
        <v>59</v>
      </c>
      <c r="G92" s="731" t="s">
        <v>59</v>
      </c>
      <c r="H92" s="735">
        <f>SUM(D92:G92)</f>
        <v>31.550159999999998</v>
      </c>
    </row>
    <row r="93" spans="3:8" ht="12" customHeight="1">
      <c r="C93" s="734" t="s">
        <v>334</v>
      </c>
      <c r="D93" s="731">
        <v>302.19600000000003</v>
      </c>
      <c r="E93" s="731" t="s">
        <v>59</v>
      </c>
      <c r="F93" s="731" t="s">
        <v>59</v>
      </c>
      <c r="G93" s="731">
        <v>8.5920000000000005</v>
      </c>
      <c r="H93" s="735">
        <f t="shared" si="29"/>
        <v>310.78800000000001</v>
      </c>
    </row>
    <row r="94" spans="3:8" ht="12" customHeight="1">
      <c r="C94" s="736" t="s">
        <v>343</v>
      </c>
      <c r="D94" s="737">
        <f>SUM(D80:D81,D85:D93)</f>
        <v>4460.6688079999994</v>
      </c>
      <c r="E94" s="737">
        <f>SUM(E80:E81,E85:E93)</f>
        <v>8668.851440000004</v>
      </c>
      <c r="F94" s="737">
        <f>SUM(F80:F81,F85:F93)</f>
        <v>205.43960000000001</v>
      </c>
      <c r="G94" s="737">
        <f>SUM(G80:G81,G85:G93)</f>
        <v>213.48599100000004</v>
      </c>
      <c r="H94" s="737">
        <f>SUM(H80:H81,H85:H93)</f>
        <v>13548.445839000005</v>
      </c>
    </row>
    <row r="95" spans="3:8" ht="12" customHeight="1">
      <c r="C95" s="738" t="s">
        <v>607</v>
      </c>
      <c r="D95" s="731">
        <v>1335.791802</v>
      </c>
      <c r="E95" s="731"/>
      <c r="F95" s="731" t="s">
        <v>59</v>
      </c>
      <c r="G95" s="731"/>
      <c r="H95" s="731">
        <f>SUM(D95:G95)</f>
        <v>1335.791802</v>
      </c>
    </row>
    <row r="96" spans="3:8" ht="12" customHeight="1">
      <c r="C96" s="740" t="s">
        <v>359</v>
      </c>
      <c r="D96" s="737">
        <f>SUM(D94:D95)</f>
        <v>5796.4606099999992</v>
      </c>
      <c r="E96" s="737">
        <f>SUM(E94:E95)</f>
        <v>8668.851440000004</v>
      </c>
      <c r="F96" s="737">
        <f>SUM(F94:F95)</f>
        <v>205.43960000000001</v>
      </c>
      <c r="G96" s="737">
        <f>SUM(G94:G95)</f>
        <v>213.48599100000004</v>
      </c>
      <c r="H96" s="737">
        <f>SUM(H94:H95)</f>
        <v>14884.237641000005</v>
      </c>
    </row>
    <row r="97" spans="2:23" ht="12" customHeight="1"/>
    <row r="98" spans="2:23">
      <c r="B98" s="742"/>
      <c r="C98" s="743" t="s">
        <v>650</v>
      </c>
      <c r="D98" s="743"/>
      <c r="E98" s="743"/>
      <c r="F98" s="743"/>
      <c r="G98" s="743"/>
      <c r="H98" s="743"/>
      <c r="I98" s="743"/>
      <c r="J98" s="743"/>
      <c r="K98" s="743"/>
      <c r="L98" s="743"/>
      <c r="M98" s="743"/>
      <c r="N98" s="743"/>
      <c r="O98" s="743"/>
      <c r="P98" s="743"/>
      <c r="Q98" s="743"/>
      <c r="R98" s="743"/>
      <c r="S98" s="743"/>
      <c r="T98" s="743"/>
      <c r="U98" s="743"/>
      <c r="V98" s="743"/>
      <c r="W98" s="743"/>
    </row>
    <row r="99" spans="2:23" ht="81.75">
      <c r="B99" s="742"/>
      <c r="C99" s="744"/>
      <c r="D99" s="745" t="s">
        <v>435</v>
      </c>
      <c r="E99" s="745" t="s">
        <v>436</v>
      </c>
      <c r="F99" s="745" t="s">
        <v>437</v>
      </c>
      <c r="G99" s="745" t="s">
        <v>438</v>
      </c>
      <c r="H99" s="745" t="s">
        <v>439</v>
      </c>
      <c r="I99" s="745" t="s">
        <v>440</v>
      </c>
      <c r="J99" s="745" t="s">
        <v>441</v>
      </c>
      <c r="K99" s="745" t="s">
        <v>442</v>
      </c>
      <c r="L99" s="745" t="s">
        <v>443</v>
      </c>
      <c r="M99" s="745" t="s">
        <v>444</v>
      </c>
      <c r="N99" s="745" t="s">
        <v>358</v>
      </c>
      <c r="O99" s="745" t="s">
        <v>445</v>
      </c>
      <c r="P99" s="745" t="s">
        <v>446</v>
      </c>
      <c r="Q99" s="745" t="s">
        <v>447</v>
      </c>
      <c r="R99" s="745" t="s">
        <v>181</v>
      </c>
      <c r="S99" s="745" t="s">
        <v>328</v>
      </c>
      <c r="T99" s="745" t="s">
        <v>448</v>
      </c>
      <c r="U99" s="745" t="s">
        <v>449</v>
      </c>
      <c r="V99" s="745" t="s">
        <v>450</v>
      </c>
      <c r="W99" s="746" t="s">
        <v>640</v>
      </c>
    </row>
    <row r="100" spans="2:23">
      <c r="B100" s="742"/>
      <c r="C100" s="747" t="s">
        <v>452</v>
      </c>
      <c r="D100" s="748">
        <v>1276.8608697393599</v>
      </c>
      <c r="E100" s="748">
        <v>4366.9767338452339</v>
      </c>
      <c r="F100" s="748">
        <v>1949.968028359968</v>
      </c>
      <c r="G100" s="748" t="s">
        <v>59</v>
      </c>
      <c r="H100" s="748">
        <v>1777.2235895002739</v>
      </c>
      <c r="I100" s="748">
        <v>3.4789060000000003</v>
      </c>
      <c r="J100" s="748">
        <v>878.41530423764948</v>
      </c>
      <c r="K100" s="748">
        <v>1067.3033617722915</v>
      </c>
      <c r="L100" s="748">
        <v>10862.56797803978</v>
      </c>
      <c r="M100" s="748">
        <v>5515.6537056819743</v>
      </c>
      <c r="N100" s="748" t="s">
        <v>59</v>
      </c>
      <c r="O100" s="748">
        <v>3120.8710386169678</v>
      </c>
      <c r="P100" s="748">
        <v>10155.450751026427</v>
      </c>
      <c r="Q100" s="748">
        <v>159.64944749501296</v>
      </c>
      <c r="R100" s="748">
        <v>205.96352488055228</v>
      </c>
      <c r="S100" s="748" t="s">
        <v>59</v>
      </c>
      <c r="T100" s="748">
        <v>126.67792540687067</v>
      </c>
      <c r="U100" s="748">
        <v>663.12646678365127</v>
      </c>
      <c r="V100" s="748">
        <v>401.68643061397819</v>
      </c>
      <c r="W100" s="732">
        <f t="shared" ref="W100:W104" si="30">SUM(D100:V100)</f>
        <v>42531.874061999995</v>
      </c>
    </row>
    <row r="101" spans="2:23">
      <c r="B101" s="742"/>
      <c r="C101" s="747" t="s">
        <v>453</v>
      </c>
      <c r="D101" s="748" t="s">
        <v>59</v>
      </c>
      <c r="E101" s="748" t="s">
        <v>59</v>
      </c>
      <c r="F101" s="748" t="s">
        <v>59</v>
      </c>
      <c r="G101" s="748" t="s">
        <v>59</v>
      </c>
      <c r="H101" s="748">
        <v>9108.2160000000003</v>
      </c>
      <c r="I101" s="748" t="s">
        <v>59</v>
      </c>
      <c r="J101" s="748" t="s">
        <v>59</v>
      </c>
      <c r="K101" s="748">
        <v>7783.9080000000004</v>
      </c>
      <c r="L101" s="748" t="s">
        <v>59</v>
      </c>
      <c r="M101" s="748">
        <v>22776.108</v>
      </c>
      <c r="N101" s="748" t="s">
        <v>59</v>
      </c>
      <c r="O101" s="748">
        <v>15202.007</v>
      </c>
      <c r="P101" s="748" t="s">
        <v>59</v>
      </c>
      <c r="Q101" s="748" t="s">
        <v>59</v>
      </c>
      <c r="R101" s="748" t="s">
        <v>59</v>
      </c>
      <c r="S101" s="748" t="s">
        <v>59</v>
      </c>
      <c r="T101" s="748" t="s">
        <v>59</v>
      </c>
      <c r="U101" s="748" t="s">
        <v>59</v>
      </c>
      <c r="V101" s="748" t="s">
        <v>59</v>
      </c>
      <c r="W101" s="732">
        <f t="shared" si="30"/>
        <v>54870.239000000001</v>
      </c>
    </row>
    <row r="102" spans="2:23">
      <c r="B102" s="742"/>
      <c r="C102" s="747" t="s">
        <v>457</v>
      </c>
      <c r="D102" s="748">
        <v>9502.9719999999998</v>
      </c>
      <c r="E102" s="748">
        <v>4611.7569999999996</v>
      </c>
      <c r="F102" s="748">
        <v>8565.27</v>
      </c>
      <c r="G102" s="748">
        <v>2187.6260000000002</v>
      </c>
      <c r="H102" s="748" t="s">
        <v>59</v>
      </c>
      <c r="I102" s="748" t="s">
        <v>59</v>
      </c>
      <c r="J102" s="748" t="s">
        <v>59</v>
      </c>
      <c r="K102" s="748">
        <v>881.26</v>
      </c>
      <c r="L102" s="748">
        <v>8006.7139999999999</v>
      </c>
      <c r="M102" s="748" t="s">
        <v>59</v>
      </c>
      <c r="N102" s="748" t="s">
        <v>59</v>
      </c>
      <c r="O102" s="748" t="s">
        <v>59</v>
      </c>
      <c r="P102" s="748">
        <v>9564.7039999999997</v>
      </c>
      <c r="Q102" s="748" t="s">
        <v>59</v>
      </c>
      <c r="R102" s="748" t="s">
        <v>59</v>
      </c>
      <c r="S102" s="748" t="s">
        <v>59</v>
      </c>
      <c r="T102" s="748" t="s">
        <v>59</v>
      </c>
      <c r="U102" s="748" t="s">
        <v>59</v>
      </c>
      <c r="V102" s="748" t="s">
        <v>59</v>
      </c>
      <c r="W102" s="748">
        <f t="shared" si="30"/>
        <v>43320.303</v>
      </c>
    </row>
    <row r="103" spans="2:23">
      <c r="B103" s="742"/>
      <c r="C103" s="747" t="s">
        <v>458</v>
      </c>
      <c r="D103" s="748" t="s">
        <v>59</v>
      </c>
      <c r="E103" s="748" t="s">
        <v>59</v>
      </c>
      <c r="F103" s="748" t="s">
        <v>59</v>
      </c>
      <c r="G103" s="748">
        <v>1260.664</v>
      </c>
      <c r="H103" s="748" t="s">
        <v>59</v>
      </c>
      <c r="I103" s="748">
        <v>4582.9089999999997</v>
      </c>
      <c r="J103" s="748" t="s">
        <v>59</v>
      </c>
      <c r="K103" s="748" t="s">
        <v>59</v>
      </c>
      <c r="L103" s="748" t="s">
        <v>59</v>
      </c>
      <c r="M103" s="748" t="s">
        <v>59</v>
      </c>
      <c r="N103" s="748">
        <v>212.25299999999999</v>
      </c>
      <c r="O103" s="748" t="s">
        <v>59</v>
      </c>
      <c r="P103" s="748" t="s">
        <v>59</v>
      </c>
      <c r="Q103" s="748" t="s">
        <v>59</v>
      </c>
      <c r="R103" s="748" t="s">
        <v>59</v>
      </c>
      <c r="S103" s="748">
        <v>200.881</v>
      </c>
      <c r="T103" s="748" t="s">
        <v>59</v>
      </c>
      <c r="U103" s="748" t="s">
        <v>59</v>
      </c>
      <c r="V103" s="748" t="s">
        <v>59</v>
      </c>
      <c r="W103" s="748">
        <f t="shared" si="30"/>
        <v>6256.7069999999994</v>
      </c>
    </row>
    <row r="104" spans="2:23">
      <c r="B104" s="742"/>
      <c r="C104" s="747" t="s">
        <v>454</v>
      </c>
      <c r="D104" s="748">
        <v>4403.777</v>
      </c>
      <c r="E104" s="748">
        <v>210.17099999999999</v>
      </c>
      <c r="F104" s="748">
        <v>289.476</v>
      </c>
      <c r="G104" s="748">
        <v>426.92399999999998</v>
      </c>
      <c r="H104" s="748">
        <v>4017.6619999999998</v>
      </c>
      <c r="I104" s="748">
        <v>3311.4479999999999</v>
      </c>
      <c r="J104" s="748" t="s">
        <v>59</v>
      </c>
      <c r="K104" s="748">
        <v>1045.816</v>
      </c>
      <c r="L104" s="748" t="s">
        <v>59</v>
      </c>
      <c r="M104" s="748">
        <v>5031.3490000000002</v>
      </c>
      <c r="N104" s="748" t="s">
        <v>59</v>
      </c>
      <c r="O104" s="748" t="s">
        <v>59</v>
      </c>
      <c r="P104" s="748">
        <v>509.42700000000002</v>
      </c>
      <c r="Q104" s="748">
        <v>162.452</v>
      </c>
      <c r="R104" s="748" t="s">
        <v>59</v>
      </c>
      <c r="S104" s="748" t="s">
        <v>59</v>
      </c>
      <c r="T104" s="748">
        <v>2336.5219999999999</v>
      </c>
      <c r="U104" s="748">
        <v>369.63499999999999</v>
      </c>
      <c r="V104" s="748">
        <v>2960.4659999999999</v>
      </c>
      <c r="W104" s="732">
        <f t="shared" si="30"/>
        <v>25075.125</v>
      </c>
    </row>
    <row r="105" spans="2:23">
      <c r="B105" s="742"/>
      <c r="C105" s="747" t="s">
        <v>318</v>
      </c>
      <c r="D105" s="748" t="s">
        <v>59</v>
      </c>
      <c r="E105" s="748" t="s">
        <v>59</v>
      </c>
      <c r="F105" s="748" t="s">
        <v>59</v>
      </c>
      <c r="G105" s="748" t="s">
        <v>59</v>
      </c>
      <c r="H105" s="748" t="s">
        <v>59</v>
      </c>
      <c r="I105" s="748">
        <v>1.071861</v>
      </c>
      <c r="J105" s="748" t="s">
        <v>59</v>
      </c>
      <c r="K105" s="748" t="s">
        <v>59</v>
      </c>
      <c r="L105" s="748" t="s">
        <v>59</v>
      </c>
      <c r="M105" s="748" t="s">
        <v>59</v>
      </c>
      <c r="N105" s="748" t="s">
        <v>59</v>
      </c>
      <c r="O105" s="748" t="s">
        <v>59</v>
      </c>
      <c r="P105" s="748" t="s">
        <v>59</v>
      </c>
      <c r="Q105" s="748" t="s">
        <v>59</v>
      </c>
      <c r="R105" s="748" t="s">
        <v>59</v>
      </c>
      <c r="S105" s="748" t="s">
        <v>59</v>
      </c>
      <c r="T105" s="748" t="s">
        <v>59</v>
      </c>
      <c r="U105" s="748" t="s">
        <v>59</v>
      </c>
      <c r="V105" s="748" t="s">
        <v>59</v>
      </c>
      <c r="W105" s="748">
        <f>SUM(D105:V105)</f>
        <v>1.071861</v>
      </c>
    </row>
    <row r="106" spans="2:23">
      <c r="B106" s="742"/>
      <c r="C106" s="747" t="s">
        <v>319</v>
      </c>
      <c r="D106" s="748">
        <v>6450.4117069999993</v>
      </c>
      <c r="E106" s="748">
        <v>4314.4136579999995</v>
      </c>
      <c r="F106" s="748">
        <v>1140.6081339999998</v>
      </c>
      <c r="G106" s="748">
        <v>5.8395779999999995</v>
      </c>
      <c r="H106" s="748">
        <v>2577.3914759999998</v>
      </c>
      <c r="I106" s="748">
        <v>389.96392400000002</v>
      </c>
      <c r="J106" s="748">
        <v>76.30895000000001</v>
      </c>
      <c r="K106" s="748">
        <v>8389.1373370000019</v>
      </c>
      <c r="L106" s="748">
        <v>12274.492516</v>
      </c>
      <c r="M106" s="748">
        <v>2867.1339659999999</v>
      </c>
      <c r="N106" s="748" t="s">
        <v>59</v>
      </c>
      <c r="O106" s="748" t="s">
        <v>59</v>
      </c>
      <c r="P106" s="748">
        <v>8316.4701179999993</v>
      </c>
      <c r="Q106" s="748">
        <v>947.71808499999997</v>
      </c>
      <c r="R106" s="748" t="s">
        <v>59</v>
      </c>
      <c r="S106" s="748" t="s">
        <v>59</v>
      </c>
      <c r="T106" s="748">
        <v>512.01740399999994</v>
      </c>
      <c r="U106" s="748">
        <v>2424.907764</v>
      </c>
      <c r="V106" s="748">
        <v>343.88037000000003</v>
      </c>
      <c r="W106" s="732">
        <f t="shared" ref="W106:W111" si="31">SUM(D106:V106)</f>
        <v>51030.694987000003</v>
      </c>
    </row>
    <row r="107" spans="2:23">
      <c r="B107" s="742"/>
      <c r="C107" s="747" t="s">
        <v>320</v>
      </c>
      <c r="D107" s="748">
        <v>1574.7501630000002</v>
      </c>
      <c r="E107" s="748">
        <v>297.54578100000003</v>
      </c>
      <c r="F107" s="748">
        <v>0.66684299999999996</v>
      </c>
      <c r="G107" s="748">
        <v>122.773391</v>
      </c>
      <c r="H107" s="748">
        <v>549.12752799999998</v>
      </c>
      <c r="I107" s="748">
        <v>282.29038400000002</v>
      </c>
      <c r="J107" s="748">
        <v>2.2187149999999995</v>
      </c>
      <c r="K107" s="748">
        <v>1684.5922890000002</v>
      </c>
      <c r="L107" s="748">
        <v>840.07789999999989</v>
      </c>
      <c r="M107" s="748">
        <v>413.30662799999999</v>
      </c>
      <c r="N107" s="748" t="s">
        <v>59</v>
      </c>
      <c r="O107" s="748">
        <v>1071.1752149999998</v>
      </c>
      <c r="P107" s="748">
        <v>19.445383</v>
      </c>
      <c r="Q107" s="748">
        <v>128.873369</v>
      </c>
      <c r="R107" s="748">
        <v>93.257066000000009</v>
      </c>
      <c r="S107" s="748">
        <v>8.3833000000000005E-2</v>
      </c>
      <c r="T107" s="748">
        <v>800.25003400000003</v>
      </c>
      <c r="U107" s="748">
        <v>297.78241000000003</v>
      </c>
      <c r="V107" s="748">
        <v>29.355718999999997</v>
      </c>
      <c r="W107" s="732">
        <f t="shared" si="31"/>
        <v>8207.5726510000004</v>
      </c>
    </row>
    <row r="108" spans="2:23">
      <c r="B108" s="742"/>
      <c r="C108" s="747" t="s">
        <v>321</v>
      </c>
      <c r="D108" s="748">
        <v>2124.2357540000003</v>
      </c>
      <c r="E108" s="748" t="s">
        <v>59</v>
      </c>
      <c r="F108" s="748" t="s">
        <v>59</v>
      </c>
      <c r="G108" s="748" t="s">
        <v>59</v>
      </c>
      <c r="H108" s="748">
        <v>93.850920000000016</v>
      </c>
      <c r="I108" s="748" t="s">
        <v>59</v>
      </c>
      <c r="J108" s="748" t="s">
        <v>59</v>
      </c>
      <c r="K108" s="748">
        <v>734.25268700000015</v>
      </c>
      <c r="L108" s="748" t="s">
        <v>59</v>
      </c>
      <c r="M108" s="748">
        <v>65.812194999999988</v>
      </c>
      <c r="N108" s="748" t="s">
        <v>59</v>
      </c>
      <c r="O108" s="748">
        <v>1899.4004100000002</v>
      </c>
      <c r="P108" s="748" t="s">
        <v>59</v>
      </c>
      <c r="Q108" s="748" t="s">
        <v>59</v>
      </c>
      <c r="R108" s="748" t="s">
        <v>59</v>
      </c>
      <c r="S108" s="748" t="s">
        <v>59</v>
      </c>
      <c r="T108" s="748">
        <v>41.362960000000001</v>
      </c>
      <c r="U108" s="748" t="s">
        <v>59</v>
      </c>
      <c r="V108" s="748" t="s">
        <v>59</v>
      </c>
      <c r="W108" s="732">
        <f t="shared" si="31"/>
        <v>4958.9149260000013</v>
      </c>
    </row>
    <row r="109" spans="2:23">
      <c r="B109" s="742"/>
      <c r="C109" s="747" t="s">
        <v>405</v>
      </c>
      <c r="D109" s="748">
        <v>1419.8120039999999</v>
      </c>
      <c r="E109" s="748">
        <v>349.10128399999996</v>
      </c>
      <c r="F109" s="748">
        <v>643.85856000000001</v>
      </c>
      <c r="G109" s="748">
        <v>1.9456589999999998</v>
      </c>
      <c r="H109" s="748">
        <v>41.399132999999999</v>
      </c>
      <c r="I109" s="748">
        <v>8.8065839999999991</v>
      </c>
      <c r="J109" s="748">
        <v>85.795958000000013</v>
      </c>
      <c r="K109" s="748">
        <v>182.61701099999996</v>
      </c>
      <c r="L109" s="748">
        <v>249.12708799999999</v>
      </c>
      <c r="M109" s="748">
        <v>150.03728899999999</v>
      </c>
      <c r="N109" s="748" t="s">
        <v>59</v>
      </c>
      <c r="O109" s="748">
        <v>215.011765</v>
      </c>
      <c r="P109" s="748">
        <v>574.68534900000009</v>
      </c>
      <c r="Q109" s="748">
        <v>7.2905829999999998</v>
      </c>
      <c r="R109" s="748">
        <v>269.70145900000006</v>
      </c>
      <c r="S109" s="748" t="s">
        <v>59</v>
      </c>
      <c r="T109" s="748">
        <v>53.782084000000005</v>
      </c>
      <c r="U109" s="748">
        <v>306.31693300000001</v>
      </c>
      <c r="V109" s="748">
        <v>169.44183299999997</v>
      </c>
      <c r="W109" s="732">
        <f t="shared" si="31"/>
        <v>4728.7305759999999</v>
      </c>
    </row>
    <row r="110" spans="2:23">
      <c r="B110" s="742"/>
      <c r="C110" s="747" t="s">
        <v>333</v>
      </c>
      <c r="D110" s="748">
        <v>5244.1194289999994</v>
      </c>
      <c r="E110" s="748">
        <v>2383.597542</v>
      </c>
      <c r="F110" s="748">
        <v>651.13568800000007</v>
      </c>
      <c r="G110" s="748">
        <v>281.38823300000001</v>
      </c>
      <c r="H110" s="748">
        <v>1795.9447449999998</v>
      </c>
      <c r="I110" s="748" t="s">
        <v>59</v>
      </c>
      <c r="J110" s="748">
        <v>831.90158299999996</v>
      </c>
      <c r="K110" s="748">
        <v>764.037102</v>
      </c>
      <c r="L110" s="748">
        <v>1682.0160980000005</v>
      </c>
      <c r="M110" s="748">
        <v>4806.8781710000003</v>
      </c>
      <c r="N110" s="748" t="s">
        <v>59</v>
      </c>
      <c r="O110" s="748">
        <v>13.840363</v>
      </c>
      <c r="P110" s="748">
        <v>2147.3464330000002</v>
      </c>
      <c r="Q110" s="748">
        <v>56.949525000000001</v>
      </c>
      <c r="R110" s="748">
        <v>736.52825099999995</v>
      </c>
      <c r="S110" s="748">
        <v>8.8983140000000009</v>
      </c>
      <c r="T110" s="748">
        <v>1496.4297489999999</v>
      </c>
      <c r="U110" s="748">
        <v>710.155483</v>
      </c>
      <c r="V110" s="748">
        <v>2274.6565360000004</v>
      </c>
      <c r="W110" s="732">
        <f t="shared" si="31"/>
        <v>25885.823244999992</v>
      </c>
    </row>
    <row r="111" spans="2:23">
      <c r="B111" s="742"/>
      <c r="C111" s="747" t="s">
        <v>334</v>
      </c>
      <c r="D111" s="748" t="s">
        <v>59</v>
      </c>
      <c r="E111" s="748" t="s">
        <v>59</v>
      </c>
      <c r="F111" s="748" t="s">
        <v>59</v>
      </c>
      <c r="G111" s="748" t="s">
        <v>59</v>
      </c>
      <c r="H111" s="748" t="s">
        <v>59</v>
      </c>
      <c r="I111" s="748" t="s">
        <v>59</v>
      </c>
      <c r="J111" s="748" t="s">
        <v>59</v>
      </c>
      <c r="K111" s="748" t="s">
        <v>59</v>
      </c>
      <c r="L111" s="748" t="s">
        <v>59</v>
      </c>
      <c r="M111" s="748" t="s">
        <v>59</v>
      </c>
      <c r="N111" s="748" t="s">
        <v>59</v>
      </c>
      <c r="O111" s="748" t="s">
        <v>59</v>
      </c>
      <c r="P111" s="748" t="s">
        <v>59</v>
      </c>
      <c r="Q111" s="748" t="s">
        <v>59</v>
      </c>
      <c r="R111" s="748" t="s">
        <v>59</v>
      </c>
      <c r="S111" s="748" t="s">
        <v>59</v>
      </c>
      <c r="T111" s="748" t="s">
        <v>59</v>
      </c>
      <c r="U111" s="748" t="s">
        <v>59</v>
      </c>
      <c r="V111" s="748" t="s">
        <v>59</v>
      </c>
      <c r="W111" s="748">
        <f t="shared" si="31"/>
        <v>0</v>
      </c>
    </row>
    <row r="112" spans="2:23">
      <c r="B112" s="742"/>
      <c r="C112" s="749" t="s">
        <v>343</v>
      </c>
      <c r="D112" s="750">
        <f>SUM(D100:D111)</f>
        <v>31996.93892673936</v>
      </c>
      <c r="E112" s="750">
        <f t="shared" ref="E112:W112" si="32">SUM(E100:E111)</f>
        <v>16533.562998845235</v>
      </c>
      <c r="F112" s="750">
        <f t="shared" si="32"/>
        <v>13240.983253359971</v>
      </c>
      <c r="G112" s="750">
        <f t="shared" si="32"/>
        <v>4287.1608610000003</v>
      </c>
      <c r="H112" s="750">
        <f t="shared" si="32"/>
        <v>19960.815391500277</v>
      </c>
      <c r="I112" s="750">
        <f t="shared" si="32"/>
        <v>8579.9686590000001</v>
      </c>
      <c r="J112" s="750">
        <f t="shared" si="32"/>
        <v>1874.6405102376493</v>
      </c>
      <c r="K112" s="750">
        <f t="shared" si="32"/>
        <v>22532.923787772292</v>
      </c>
      <c r="L112" s="750">
        <f t="shared" si="32"/>
        <v>33914.995580039787</v>
      </c>
      <c r="M112" s="750">
        <f t="shared" si="32"/>
        <v>41626.278954681969</v>
      </c>
      <c r="N112" s="750">
        <f t="shared" si="32"/>
        <v>212.25299999999999</v>
      </c>
      <c r="O112" s="750">
        <f t="shared" si="32"/>
        <v>21522.305791616964</v>
      </c>
      <c r="P112" s="750">
        <f t="shared" si="32"/>
        <v>31287.529034026426</v>
      </c>
      <c r="Q112" s="750">
        <f t="shared" si="32"/>
        <v>1462.9330094950128</v>
      </c>
      <c r="R112" s="750">
        <f t="shared" si="32"/>
        <v>1305.4503008805523</v>
      </c>
      <c r="S112" s="750">
        <f t="shared" si="32"/>
        <v>209.863147</v>
      </c>
      <c r="T112" s="750">
        <f t="shared" si="32"/>
        <v>5367.0421564068711</v>
      </c>
      <c r="U112" s="750">
        <f t="shared" si="32"/>
        <v>4771.9240567836514</v>
      </c>
      <c r="V112" s="750">
        <f t="shared" si="32"/>
        <v>6179.4868886139784</v>
      </c>
      <c r="W112" s="751">
        <f t="shared" si="32"/>
        <v>266867.05630799994</v>
      </c>
    </row>
    <row r="113" spans="2:24">
      <c r="B113" s="742"/>
      <c r="C113" s="747" t="s">
        <v>455</v>
      </c>
      <c r="D113" s="748">
        <v>-480.846</v>
      </c>
      <c r="E113" s="748">
        <v>-440.73599999999999</v>
      </c>
      <c r="F113" s="748">
        <v>-78.977999999999994</v>
      </c>
      <c r="G113" s="748" t="s">
        <v>59</v>
      </c>
      <c r="H113" s="748">
        <v>-1576.3030000000001</v>
      </c>
      <c r="I113" s="748" t="s">
        <v>59</v>
      </c>
      <c r="J113" s="748">
        <v>-851.23099999999999</v>
      </c>
      <c r="K113" s="748">
        <v>-100.736</v>
      </c>
      <c r="L113" s="748">
        <v>-1107.249</v>
      </c>
      <c r="M113" s="748">
        <v>-361.03100000000001</v>
      </c>
      <c r="N113" s="748" t="s">
        <v>59</v>
      </c>
      <c r="O113" s="748">
        <v>-70.938999999999993</v>
      </c>
      <c r="P113" s="748">
        <v>-261.54199999999997</v>
      </c>
      <c r="Q113" s="748" t="s">
        <v>59</v>
      </c>
      <c r="R113" s="748" t="s">
        <v>59</v>
      </c>
      <c r="S113" s="748" t="s">
        <v>59</v>
      </c>
      <c r="T113" s="748" t="s">
        <v>59</v>
      </c>
      <c r="U113" s="748" t="s">
        <v>59</v>
      </c>
      <c r="V113" s="748" t="s">
        <v>59</v>
      </c>
      <c r="W113" s="732">
        <f>SUM(D113:V113)</f>
        <v>-5329.5910000000003</v>
      </c>
    </row>
    <row r="114" spans="2:24">
      <c r="B114" s="742"/>
      <c r="C114" s="747" t="s">
        <v>456</v>
      </c>
      <c r="D114" s="748">
        <v>6021.9880000000003</v>
      </c>
      <c r="E114" s="748">
        <v>-6003.143</v>
      </c>
      <c r="F114" s="748">
        <v>-2849.3580000000002</v>
      </c>
      <c r="G114" s="748">
        <v>1298.2660000000001</v>
      </c>
      <c r="H114" s="748">
        <v>7501.3590000000004</v>
      </c>
      <c r="I114" s="748" t="s">
        <v>59</v>
      </c>
      <c r="J114" s="748">
        <v>3298.2020000000002</v>
      </c>
      <c r="K114" s="748">
        <v>-10781.332</v>
      </c>
      <c r="L114" s="748">
        <v>-19250.760999999999</v>
      </c>
      <c r="M114" s="748">
        <v>4357.0429999999997</v>
      </c>
      <c r="N114" s="748" t="s">
        <v>59</v>
      </c>
      <c r="O114" s="748">
        <v>-16813.589</v>
      </c>
      <c r="P114" s="748">
        <v>-11276.998</v>
      </c>
      <c r="Q114" s="748">
        <v>227.452</v>
      </c>
      <c r="R114" s="748">
        <v>27142.168000000001</v>
      </c>
      <c r="S114" s="748" t="s">
        <v>59</v>
      </c>
      <c r="T114" s="748">
        <v>3101.6260000000002</v>
      </c>
      <c r="U114" s="748">
        <v>8.0660000000000007</v>
      </c>
      <c r="V114" s="748">
        <v>10612.884</v>
      </c>
      <c r="W114" s="732">
        <f>SUM(D114:V114)</f>
        <v>-3406.1269999999968</v>
      </c>
    </row>
    <row r="115" spans="2:24">
      <c r="B115" s="742"/>
      <c r="C115" s="744" t="s">
        <v>49</v>
      </c>
      <c r="D115" s="752">
        <f>SUM(D112:D114)</f>
        <v>37538.080926739356</v>
      </c>
      <c r="E115" s="752">
        <f>SUM(E112:E114)</f>
        <v>10089.683998845234</v>
      </c>
      <c r="F115" s="752">
        <f>SUM(F112:F114)</f>
        <v>10312.647253359972</v>
      </c>
      <c r="G115" s="752">
        <f>SUM(G112:G114)</f>
        <v>5585.4268609999999</v>
      </c>
      <c r="H115" s="752">
        <f t="shared" ref="H115:M115" si="33">SUM(H112:H114)</f>
        <v>25885.871391500277</v>
      </c>
      <c r="I115" s="752">
        <f t="shared" si="33"/>
        <v>8579.9686590000001</v>
      </c>
      <c r="J115" s="752">
        <f t="shared" si="33"/>
        <v>4321.6115102376498</v>
      </c>
      <c r="K115" s="752">
        <f t="shared" si="33"/>
        <v>11650.855787772291</v>
      </c>
      <c r="L115" s="752">
        <f t="shared" si="33"/>
        <v>13556.985580039785</v>
      </c>
      <c r="M115" s="752">
        <f t="shared" si="33"/>
        <v>45622.290954681965</v>
      </c>
      <c r="N115" s="752">
        <f>SUM(N112:N114)</f>
        <v>212.25299999999999</v>
      </c>
      <c r="O115" s="752">
        <f t="shared" ref="O115:V115" si="34">SUM(O112:O114)</f>
        <v>4637.7777916169653</v>
      </c>
      <c r="P115" s="752">
        <f t="shared" si="34"/>
        <v>19748.989034026425</v>
      </c>
      <c r="Q115" s="752">
        <f t="shared" si="34"/>
        <v>1690.3850094950128</v>
      </c>
      <c r="R115" s="752">
        <f t="shared" si="34"/>
        <v>28447.618300880553</v>
      </c>
      <c r="S115" s="752">
        <f t="shared" si="34"/>
        <v>209.863147</v>
      </c>
      <c r="T115" s="752">
        <f t="shared" si="34"/>
        <v>8468.6681564068713</v>
      </c>
      <c r="U115" s="752">
        <f t="shared" si="34"/>
        <v>4779.9900567836512</v>
      </c>
      <c r="V115" s="752">
        <f t="shared" si="34"/>
        <v>16792.370888613979</v>
      </c>
      <c r="W115" s="753">
        <f>W112+W113+W114</f>
        <v>258131.33830799992</v>
      </c>
    </row>
    <row r="116" spans="2:24">
      <c r="B116" s="742"/>
      <c r="C116" s="742"/>
      <c r="D116" s="754"/>
      <c r="E116" s="754"/>
      <c r="F116" s="754"/>
      <c r="G116" s="754"/>
      <c r="H116" s="754"/>
      <c r="I116" s="754"/>
      <c r="J116" s="754"/>
      <c r="K116" s="754"/>
      <c r="L116" s="754"/>
      <c r="M116" s="754"/>
      <c r="N116" s="754"/>
      <c r="O116" s="754"/>
      <c r="P116" s="754"/>
      <c r="Q116" s="754"/>
      <c r="R116" s="754"/>
      <c r="S116" s="754"/>
      <c r="T116" s="754"/>
      <c r="U116" s="754"/>
      <c r="V116" s="754"/>
      <c r="W116" s="754"/>
    </row>
    <row r="117" spans="2:24">
      <c r="C117" s="743" t="s">
        <v>651</v>
      </c>
      <c r="D117" s="743"/>
      <c r="E117" s="743"/>
      <c r="F117" s="743"/>
      <c r="G117" s="743"/>
      <c r="H117" s="743"/>
      <c r="I117" s="743"/>
      <c r="J117" s="743"/>
      <c r="K117" s="743"/>
      <c r="L117" s="743"/>
      <c r="M117" s="743"/>
      <c r="N117" s="743"/>
      <c r="O117" s="743"/>
      <c r="P117" s="743"/>
      <c r="Q117" s="743"/>
      <c r="R117" s="743"/>
      <c r="S117" s="743"/>
      <c r="T117" s="743"/>
      <c r="U117" s="743"/>
      <c r="V117" s="743"/>
      <c r="W117" s="743"/>
    </row>
    <row r="118" spans="2:24" ht="81.75">
      <c r="C118" s="744"/>
      <c r="D118" s="745" t="s">
        <v>435</v>
      </c>
      <c r="E118" s="745" t="s">
        <v>436</v>
      </c>
      <c r="F118" s="745" t="s">
        <v>437</v>
      </c>
      <c r="G118" s="745" t="s">
        <v>438</v>
      </c>
      <c r="H118" s="745" t="s">
        <v>439</v>
      </c>
      <c r="I118" s="745" t="s">
        <v>440</v>
      </c>
      <c r="J118" s="745" t="s">
        <v>441</v>
      </c>
      <c r="K118" s="745" t="s">
        <v>442</v>
      </c>
      <c r="L118" s="745" t="s">
        <v>443</v>
      </c>
      <c r="M118" s="745" t="s">
        <v>444</v>
      </c>
      <c r="N118" s="745" t="s">
        <v>358</v>
      </c>
      <c r="O118" s="745" t="s">
        <v>445</v>
      </c>
      <c r="P118" s="745" t="s">
        <v>446</v>
      </c>
      <c r="Q118" s="745" t="s">
        <v>447</v>
      </c>
      <c r="R118" s="745" t="s">
        <v>181</v>
      </c>
      <c r="S118" s="745" t="s">
        <v>328</v>
      </c>
      <c r="T118" s="745" t="s">
        <v>448</v>
      </c>
      <c r="U118" s="745" t="s">
        <v>449</v>
      </c>
      <c r="V118" s="745" t="s">
        <v>450</v>
      </c>
      <c r="W118" s="746" t="s">
        <v>640</v>
      </c>
    </row>
    <row r="119" spans="2:24">
      <c r="C119" s="747" t="s">
        <v>452</v>
      </c>
      <c r="D119" s="732">
        <v>849.21285640133271</v>
      </c>
      <c r="E119" s="748">
        <v>3420.766590817525</v>
      </c>
      <c r="F119" s="748">
        <v>1634.1424212520767</v>
      </c>
      <c r="G119" s="748" t="s">
        <v>59</v>
      </c>
      <c r="H119" s="748">
        <v>1607.1384710726961</v>
      </c>
      <c r="I119" s="748">
        <v>3.5862619999999996</v>
      </c>
      <c r="J119" s="748">
        <v>764.64119843528101</v>
      </c>
      <c r="K119" s="748">
        <v>747.10391124491093</v>
      </c>
      <c r="L119" s="748">
        <v>7952.0017080871758</v>
      </c>
      <c r="M119" s="748">
        <v>4468.2636875950211</v>
      </c>
      <c r="N119" s="748" t="s">
        <v>59</v>
      </c>
      <c r="O119" s="748">
        <v>1611.793200247587</v>
      </c>
      <c r="P119" s="748">
        <v>6457.7126614749495</v>
      </c>
      <c r="Q119" s="748">
        <v>122.85642267180195</v>
      </c>
      <c r="R119" s="748">
        <v>132.77612791235688</v>
      </c>
      <c r="S119" s="748" t="s">
        <v>59</v>
      </c>
      <c r="T119" s="748">
        <v>108.50846717511422</v>
      </c>
      <c r="U119" s="748">
        <v>534.19468044976782</v>
      </c>
      <c r="V119" s="748">
        <v>404.11075816240759</v>
      </c>
      <c r="W119" s="748">
        <f t="shared" ref="W119:W130" si="35">SUM(D119:V119)</f>
        <v>30818.809425000003</v>
      </c>
      <c r="X119" s="755"/>
    </row>
    <row r="120" spans="2:24">
      <c r="C120" s="747" t="s">
        <v>453</v>
      </c>
      <c r="D120" s="748" t="s">
        <v>59</v>
      </c>
      <c r="E120" s="748" t="s">
        <v>59</v>
      </c>
      <c r="F120" s="748" t="s">
        <v>59</v>
      </c>
      <c r="G120" s="748" t="s">
        <v>59</v>
      </c>
      <c r="H120" s="748">
        <v>7430.8019999999997</v>
      </c>
      <c r="I120" s="748" t="s">
        <v>59</v>
      </c>
      <c r="J120" s="748" t="s">
        <v>59</v>
      </c>
      <c r="K120" s="748">
        <v>7926.3590000000004</v>
      </c>
      <c r="L120" s="748" t="s">
        <v>59</v>
      </c>
      <c r="M120" s="748">
        <v>23325.627</v>
      </c>
      <c r="N120" s="748" t="s">
        <v>59</v>
      </c>
      <c r="O120" s="748">
        <v>16072.050999999999</v>
      </c>
      <c r="P120" s="748" t="s">
        <v>59</v>
      </c>
      <c r="Q120" s="748" t="s">
        <v>59</v>
      </c>
      <c r="R120" s="748" t="s">
        <v>59</v>
      </c>
      <c r="S120" s="748" t="s">
        <v>59</v>
      </c>
      <c r="T120" s="748" t="s">
        <v>59</v>
      </c>
      <c r="U120" s="748" t="s">
        <v>59</v>
      </c>
      <c r="V120" s="748" t="s">
        <v>59</v>
      </c>
      <c r="W120" s="748">
        <f t="shared" si="35"/>
        <v>54754.839</v>
      </c>
    </row>
    <row r="121" spans="2:24">
      <c r="C121" s="747" t="s">
        <v>457</v>
      </c>
      <c r="D121" s="732">
        <v>12701.04</v>
      </c>
      <c r="E121" s="748">
        <v>4459.4560000000001</v>
      </c>
      <c r="F121" s="748">
        <v>12480.174000000001</v>
      </c>
      <c r="G121" s="748">
        <v>1865.27</v>
      </c>
      <c r="H121" s="748" t="s">
        <v>59</v>
      </c>
      <c r="I121" s="748" t="s">
        <v>59</v>
      </c>
      <c r="J121" s="748" t="s">
        <v>59</v>
      </c>
      <c r="K121" s="748">
        <v>906.899</v>
      </c>
      <c r="L121" s="748">
        <v>9310.0969999999998</v>
      </c>
      <c r="M121" s="748" t="s">
        <v>59</v>
      </c>
      <c r="N121" s="748" t="s">
        <v>59</v>
      </c>
      <c r="O121" s="748" t="s">
        <v>59</v>
      </c>
      <c r="P121" s="748">
        <v>11066.106</v>
      </c>
      <c r="Q121" s="748" t="s">
        <v>59</v>
      </c>
      <c r="R121" s="748" t="s">
        <v>59</v>
      </c>
      <c r="S121" s="748" t="s">
        <v>59</v>
      </c>
      <c r="T121" s="748" t="s">
        <v>59</v>
      </c>
      <c r="U121" s="748" t="s">
        <v>59</v>
      </c>
      <c r="V121" s="748" t="s">
        <v>59</v>
      </c>
      <c r="W121" s="748">
        <f t="shared" si="35"/>
        <v>52789.042000000001</v>
      </c>
    </row>
    <row r="122" spans="2:24">
      <c r="C122" s="747" t="s">
        <v>458</v>
      </c>
      <c r="D122" s="748" t="s">
        <v>59</v>
      </c>
      <c r="E122" s="748" t="s">
        <v>59</v>
      </c>
      <c r="F122" s="748" t="s">
        <v>59</v>
      </c>
      <c r="G122" s="748">
        <v>1322.4780000000001</v>
      </c>
      <c r="H122" s="748" t="s">
        <v>59</v>
      </c>
      <c r="I122" s="748">
        <v>4763.92</v>
      </c>
      <c r="J122" s="748" t="s">
        <v>59</v>
      </c>
      <c r="K122" s="748" t="s">
        <v>59</v>
      </c>
      <c r="L122" s="748" t="s">
        <v>59</v>
      </c>
      <c r="M122" s="748" t="s">
        <v>59</v>
      </c>
      <c r="N122" s="748">
        <v>205.43799999999999</v>
      </c>
      <c r="O122" s="748" t="s">
        <v>59</v>
      </c>
      <c r="P122" s="748" t="s">
        <v>59</v>
      </c>
      <c r="Q122" s="748" t="s">
        <v>59</v>
      </c>
      <c r="R122" s="748" t="s">
        <v>59</v>
      </c>
      <c r="S122" s="748">
        <v>204.81399999999999</v>
      </c>
      <c r="T122" s="748" t="s">
        <v>59</v>
      </c>
      <c r="U122" s="748" t="s">
        <v>59</v>
      </c>
      <c r="V122" s="748" t="s">
        <v>59</v>
      </c>
      <c r="W122" s="748">
        <f t="shared" si="35"/>
        <v>6496.6500000000005</v>
      </c>
    </row>
    <row r="123" spans="2:24">
      <c r="C123" s="747" t="s">
        <v>454</v>
      </c>
      <c r="D123" s="732">
        <v>5623.4669999999996</v>
      </c>
      <c r="E123" s="748">
        <v>177.911</v>
      </c>
      <c r="F123" s="748">
        <v>361.30700000000002</v>
      </c>
      <c r="G123" s="748">
        <v>809.23900000000003</v>
      </c>
      <c r="H123" s="748">
        <v>4858.8630000000003</v>
      </c>
      <c r="I123" s="748">
        <v>3213.0439999999999</v>
      </c>
      <c r="J123" s="748" t="s">
        <v>59</v>
      </c>
      <c r="K123" s="748">
        <v>1289.096</v>
      </c>
      <c r="L123" s="748" t="s">
        <v>59</v>
      </c>
      <c r="M123" s="748">
        <v>6831.6980000000003</v>
      </c>
      <c r="N123" s="748" t="s">
        <v>59</v>
      </c>
      <c r="O123" s="748" t="s">
        <v>59</v>
      </c>
      <c r="P123" s="748">
        <v>399.72</v>
      </c>
      <c r="Q123" s="748">
        <v>590.15899999999999</v>
      </c>
      <c r="R123" s="748" t="s">
        <v>59</v>
      </c>
      <c r="S123" s="748" t="s">
        <v>59</v>
      </c>
      <c r="T123" s="748">
        <v>2072.4319999999998</v>
      </c>
      <c r="U123" s="748">
        <v>724.07</v>
      </c>
      <c r="V123" s="748">
        <v>2405.6770000000001</v>
      </c>
      <c r="W123" s="748">
        <f t="shared" si="35"/>
        <v>29356.683000000001</v>
      </c>
    </row>
    <row r="124" spans="2:24">
      <c r="C124" s="747" t="s">
        <v>318</v>
      </c>
      <c r="D124" s="748" t="s">
        <v>59</v>
      </c>
      <c r="E124" s="748" t="s">
        <v>59</v>
      </c>
      <c r="F124" s="748" t="s">
        <v>59</v>
      </c>
      <c r="G124" s="748" t="s">
        <v>59</v>
      </c>
      <c r="H124" s="748" t="s">
        <v>59</v>
      </c>
      <c r="I124" s="748">
        <v>8.5570660000000007</v>
      </c>
      <c r="J124" s="748" t="s">
        <v>59</v>
      </c>
      <c r="K124" s="748" t="s">
        <v>59</v>
      </c>
      <c r="L124" s="748" t="s">
        <v>59</v>
      </c>
      <c r="M124" s="748" t="s">
        <v>59</v>
      </c>
      <c r="N124" s="748" t="s">
        <v>59</v>
      </c>
      <c r="O124" s="748" t="s">
        <v>59</v>
      </c>
      <c r="P124" s="748" t="s">
        <v>59</v>
      </c>
      <c r="Q124" s="748" t="s">
        <v>59</v>
      </c>
      <c r="R124" s="748" t="s">
        <v>59</v>
      </c>
      <c r="S124" s="748" t="s">
        <v>59</v>
      </c>
      <c r="T124" s="748" t="s">
        <v>59</v>
      </c>
      <c r="U124" s="748" t="s">
        <v>59</v>
      </c>
      <c r="V124" s="748" t="s">
        <v>59</v>
      </c>
      <c r="W124" s="748">
        <f>SUM(D124:V124)</f>
        <v>8.5570660000000007</v>
      </c>
    </row>
    <row r="125" spans="2:24">
      <c r="C125" s="747" t="s">
        <v>319</v>
      </c>
      <c r="D125" s="732">
        <v>6359.2555880000009</v>
      </c>
      <c r="E125" s="748">
        <v>4229.1998789999998</v>
      </c>
      <c r="F125" s="748">
        <v>1036.9992549999999</v>
      </c>
      <c r="G125" s="748">
        <v>5.3182280000000004</v>
      </c>
      <c r="H125" s="748">
        <v>2250.97766</v>
      </c>
      <c r="I125" s="748">
        <v>396.88339200000007</v>
      </c>
      <c r="J125" s="748">
        <v>70.740944999999996</v>
      </c>
      <c r="K125" s="748">
        <v>7286.0690060000015</v>
      </c>
      <c r="L125" s="748">
        <v>11080.301728</v>
      </c>
      <c r="M125" s="748">
        <v>2608.7910879999999</v>
      </c>
      <c r="N125" s="748" t="s">
        <v>59</v>
      </c>
      <c r="O125" s="748" t="s">
        <v>59</v>
      </c>
      <c r="P125" s="748">
        <v>8444.0128670000013</v>
      </c>
      <c r="Q125" s="748">
        <v>934.73485999999991</v>
      </c>
      <c r="R125" s="748" t="s">
        <v>59</v>
      </c>
      <c r="S125" s="748" t="s">
        <v>59</v>
      </c>
      <c r="T125" s="748">
        <v>426.21564899999993</v>
      </c>
      <c r="U125" s="748">
        <v>2637.9584249999998</v>
      </c>
      <c r="V125" s="748">
        <v>341.95555000000007</v>
      </c>
      <c r="W125" s="748">
        <f t="shared" si="35"/>
        <v>48109.414119999987</v>
      </c>
    </row>
    <row r="126" spans="2:24">
      <c r="C126" s="747" t="s">
        <v>320</v>
      </c>
      <c r="D126" s="732">
        <v>1569.5078659999999</v>
      </c>
      <c r="E126" s="748">
        <v>304.22567600000002</v>
      </c>
      <c r="F126" s="748">
        <v>0.63874199999999981</v>
      </c>
      <c r="G126" s="748">
        <v>122.63714999999998</v>
      </c>
      <c r="H126" s="748">
        <v>527.44739399999992</v>
      </c>
      <c r="I126" s="748">
        <v>274.82106400000004</v>
      </c>
      <c r="J126" s="748">
        <v>2.056346</v>
      </c>
      <c r="K126" s="748">
        <v>1715.6925899999999</v>
      </c>
      <c r="L126" s="748">
        <v>844.10860000000002</v>
      </c>
      <c r="M126" s="748">
        <v>420.97708699999993</v>
      </c>
      <c r="N126" s="748" t="s">
        <v>59</v>
      </c>
      <c r="O126" s="748">
        <v>1110.7555950000001</v>
      </c>
      <c r="P126" s="748">
        <v>20.710348</v>
      </c>
      <c r="Q126" s="748">
        <v>132.179946</v>
      </c>
      <c r="R126" s="748">
        <v>93.72570300000001</v>
      </c>
      <c r="S126" s="748">
        <v>7.9959999999999989E-2</v>
      </c>
      <c r="T126" s="748">
        <v>763.71596800000009</v>
      </c>
      <c r="U126" s="748">
        <v>304.314435</v>
      </c>
      <c r="V126" s="748">
        <v>28.624110999999996</v>
      </c>
      <c r="W126" s="748">
        <f t="shared" si="35"/>
        <v>8236.2185809999992</v>
      </c>
    </row>
    <row r="127" spans="2:24">
      <c r="C127" s="747" t="s">
        <v>321</v>
      </c>
      <c r="D127" s="732">
        <v>2110.2365080000004</v>
      </c>
      <c r="E127" s="748" t="s">
        <v>59</v>
      </c>
      <c r="F127" s="748" t="s">
        <v>59</v>
      </c>
      <c r="G127" s="748" t="s">
        <v>59</v>
      </c>
      <c r="H127" s="748">
        <v>89.976463999999993</v>
      </c>
      <c r="I127" s="748" t="s">
        <v>59</v>
      </c>
      <c r="J127" s="748" t="s">
        <v>59</v>
      </c>
      <c r="K127" s="748">
        <v>735.48629800000003</v>
      </c>
      <c r="L127" s="748" t="s">
        <v>59</v>
      </c>
      <c r="M127" s="748">
        <v>75.591873999999976</v>
      </c>
      <c r="N127" s="748" t="s">
        <v>59</v>
      </c>
      <c r="O127" s="748">
        <v>2037.8298800000002</v>
      </c>
      <c r="P127" s="748" t="s">
        <v>59</v>
      </c>
      <c r="Q127" s="748" t="s">
        <v>59</v>
      </c>
      <c r="R127" s="748" t="s">
        <v>59</v>
      </c>
      <c r="S127" s="748" t="s">
        <v>59</v>
      </c>
      <c r="T127" s="748">
        <v>36.099527000000002</v>
      </c>
      <c r="U127" s="748" t="s">
        <v>59</v>
      </c>
      <c r="V127" s="748" t="s">
        <v>59</v>
      </c>
      <c r="W127" s="748">
        <f t="shared" si="35"/>
        <v>5085.2205510000003</v>
      </c>
    </row>
    <row r="128" spans="2:24">
      <c r="C128" s="747" t="s">
        <v>405</v>
      </c>
      <c r="D128" s="732">
        <v>2502.8066409999997</v>
      </c>
      <c r="E128" s="748">
        <v>21.861998999999997</v>
      </c>
      <c r="F128" s="748">
        <v>231.878377</v>
      </c>
      <c r="G128" s="748">
        <v>1.9722310000000001</v>
      </c>
      <c r="H128" s="748">
        <v>40.643070999999999</v>
      </c>
      <c r="I128" s="748">
        <v>8.0536250000000003</v>
      </c>
      <c r="J128" s="748">
        <v>85.075815999999989</v>
      </c>
      <c r="K128" s="748">
        <v>221.23976000000005</v>
      </c>
      <c r="L128" s="748">
        <v>252.25908600000005</v>
      </c>
      <c r="M128" s="748">
        <v>153.13333700000001</v>
      </c>
      <c r="N128" s="748" t="s">
        <v>59</v>
      </c>
      <c r="O128" s="748">
        <v>253.118877</v>
      </c>
      <c r="P128" s="748">
        <v>393.34372200000001</v>
      </c>
      <c r="Q128" s="748">
        <v>6.5535300000000003</v>
      </c>
      <c r="R128" s="748">
        <v>156.87073900000004</v>
      </c>
      <c r="S128" s="748" t="s">
        <v>59</v>
      </c>
      <c r="T128" s="748">
        <v>32.322271000000001</v>
      </c>
      <c r="U128" s="748">
        <v>248.79569699999999</v>
      </c>
      <c r="V128" s="748">
        <v>14.665598000000001</v>
      </c>
      <c r="W128" s="748">
        <f t="shared" si="35"/>
        <v>4624.5943769999994</v>
      </c>
    </row>
    <row r="129" spans="3:23">
      <c r="C129" s="747" t="s">
        <v>333</v>
      </c>
      <c r="D129" s="732">
        <v>3776.9353569999998</v>
      </c>
      <c r="E129" s="748">
        <v>2581.1819270000001</v>
      </c>
      <c r="F129" s="748">
        <v>640.59140200000013</v>
      </c>
      <c r="G129" s="748">
        <v>31.549726999999994</v>
      </c>
      <c r="H129" s="748">
        <v>1500.881918</v>
      </c>
      <c r="I129" s="748" t="s">
        <v>59</v>
      </c>
      <c r="J129" s="748">
        <v>703.38485300000013</v>
      </c>
      <c r="K129" s="748">
        <v>798.25192799999991</v>
      </c>
      <c r="L129" s="748">
        <v>1799.8901340000002</v>
      </c>
      <c r="M129" s="748">
        <v>4695.7387170000002</v>
      </c>
      <c r="N129" s="748" t="s">
        <v>59</v>
      </c>
      <c r="O129" s="748">
        <v>15.831642999999998</v>
      </c>
      <c r="P129" s="748">
        <v>2843.8901039999996</v>
      </c>
      <c r="Q129" s="748">
        <v>76.115417000000022</v>
      </c>
      <c r="R129" s="748">
        <v>694.01861600000007</v>
      </c>
      <c r="S129" s="748" t="s">
        <v>59</v>
      </c>
      <c r="T129" s="748">
        <v>1469.3483099999999</v>
      </c>
      <c r="U129" s="748">
        <v>819.6268060000001</v>
      </c>
      <c r="V129" s="748">
        <v>2660.61186</v>
      </c>
      <c r="W129" s="748">
        <f t="shared" si="35"/>
        <v>25107.848719000001</v>
      </c>
    </row>
    <row r="130" spans="3:23">
      <c r="C130" s="747" t="s">
        <v>334</v>
      </c>
      <c r="D130" s="748">
        <v>192.94824099999997</v>
      </c>
      <c r="E130" s="748">
        <v>301.85332299999999</v>
      </c>
      <c r="F130" s="748">
        <v>434.17954700000001</v>
      </c>
      <c r="G130" s="748">
        <v>302.19545899999997</v>
      </c>
      <c r="H130" s="748">
        <v>393.54854599999999</v>
      </c>
      <c r="I130" s="748" t="s">
        <v>59</v>
      </c>
      <c r="J130" s="748">
        <v>79.245442999999995</v>
      </c>
      <c r="K130" s="748" t="s">
        <v>59</v>
      </c>
      <c r="L130" s="748" t="s">
        <v>59</v>
      </c>
      <c r="M130" s="748">
        <v>277.22586999999999</v>
      </c>
      <c r="N130" s="748" t="s">
        <v>59</v>
      </c>
      <c r="O130" s="748" t="s">
        <v>59</v>
      </c>
      <c r="P130" s="748" t="s">
        <v>59</v>
      </c>
      <c r="Q130" s="748" t="s">
        <v>59</v>
      </c>
      <c r="R130" s="748">
        <v>125.68975400000004</v>
      </c>
      <c r="S130" s="748">
        <v>8.5929960000000012</v>
      </c>
      <c r="T130" s="748" t="s">
        <v>59</v>
      </c>
      <c r="U130" s="748" t="s">
        <v>59</v>
      </c>
      <c r="V130" s="748">
        <v>81.001906000000005</v>
      </c>
      <c r="W130" s="748">
        <f t="shared" si="35"/>
        <v>2196.4810849999999</v>
      </c>
    </row>
    <row r="131" spans="3:23">
      <c r="C131" s="749" t="s">
        <v>343</v>
      </c>
      <c r="D131" s="751">
        <f>SUM(D119:D130)</f>
        <v>35685.410057401336</v>
      </c>
      <c r="E131" s="750">
        <f t="shared" ref="E131:W131" si="36">SUM(E119:E130)</f>
        <v>15496.456394817524</v>
      </c>
      <c r="F131" s="750">
        <f t="shared" si="36"/>
        <v>16819.91074425208</v>
      </c>
      <c r="G131" s="750">
        <f t="shared" si="36"/>
        <v>4460.6597949999987</v>
      </c>
      <c r="H131" s="750">
        <f t="shared" si="36"/>
        <v>18700.278524072695</v>
      </c>
      <c r="I131" s="750">
        <f t="shared" si="36"/>
        <v>8668.865409</v>
      </c>
      <c r="J131" s="750">
        <f t="shared" si="36"/>
        <v>1705.1446014352812</v>
      </c>
      <c r="K131" s="750">
        <f t="shared" si="36"/>
        <v>21626.197493244912</v>
      </c>
      <c r="L131" s="750">
        <f t="shared" si="36"/>
        <v>31238.658256087179</v>
      </c>
      <c r="M131" s="750">
        <f t="shared" si="36"/>
        <v>42857.046660595021</v>
      </c>
      <c r="N131" s="750">
        <f t="shared" si="36"/>
        <v>205.43799999999999</v>
      </c>
      <c r="O131" s="750">
        <f t="shared" si="36"/>
        <v>21101.380195247588</v>
      </c>
      <c r="P131" s="750">
        <f t="shared" si="36"/>
        <v>29625.495702474953</v>
      </c>
      <c r="Q131" s="750">
        <f t="shared" si="36"/>
        <v>1862.5991756718017</v>
      </c>
      <c r="R131" s="750">
        <f t="shared" si="36"/>
        <v>1203.0809399123571</v>
      </c>
      <c r="S131" s="750">
        <f t="shared" si="36"/>
        <v>213.48695599999999</v>
      </c>
      <c r="T131" s="750">
        <f t="shared" si="36"/>
        <v>4908.6421921751135</v>
      </c>
      <c r="U131" s="750">
        <f t="shared" si="36"/>
        <v>5268.9600434497679</v>
      </c>
      <c r="V131" s="750">
        <f t="shared" si="36"/>
        <v>5936.6467831624086</v>
      </c>
      <c r="W131" s="750">
        <f t="shared" si="36"/>
        <v>267584.35792400001</v>
      </c>
    </row>
    <row r="132" spans="3:23">
      <c r="C132" s="747" t="s">
        <v>455</v>
      </c>
      <c r="D132" s="732">
        <v>-391.21300000000002</v>
      </c>
      <c r="E132" s="748">
        <v>-410.178</v>
      </c>
      <c r="F132" s="748">
        <v>-41.476999999999997</v>
      </c>
      <c r="G132" s="748" t="s">
        <v>59</v>
      </c>
      <c r="H132" s="748">
        <v>-1352.201</v>
      </c>
      <c r="I132" s="748" t="s">
        <v>59</v>
      </c>
      <c r="J132" s="748">
        <v>-684.93299999999999</v>
      </c>
      <c r="K132" s="748">
        <v>-44.283999999999999</v>
      </c>
      <c r="L132" s="748">
        <v>-854.15499999999997</v>
      </c>
      <c r="M132" s="748">
        <v>-463.46499999999997</v>
      </c>
      <c r="N132" s="748" t="s">
        <v>59</v>
      </c>
      <c r="O132" s="748">
        <v>-43.286999999999999</v>
      </c>
      <c r="P132" s="748">
        <v>-234.90100000000001</v>
      </c>
      <c r="Q132" s="748" t="s">
        <v>59</v>
      </c>
      <c r="R132" s="748" t="s">
        <v>59</v>
      </c>
      <c r="S132" s="748" t="s">
        <v>59</v>
      </c>
      <c r="T132" s="748" t="s">
        <v>59</v>
      </c>
      <c r="U132" s="748" t="s">
        <v>59</v>
      </c>
      <c r="V132" s="748" t="s">
        <v>59</v>
      </c>
      <c r="W132" s="748">
        <f>SUM(D132:V132)</f>
        <v>-4520.0940000000001</v>
      </c>
    </row>
    <row r="133" spans="3:23">
      <c r="C133" s="747" t="s">
        <v>456</v>
      </c>
      <c r="D133" s="732">
        <v>3584.7530000000002</v>
      </c>
      <c r="E133" s="748">
        <v>-4833.5780000000004</v>
      </c>
      <c r="F133" s="748">
        <v>-6356.6769999999997</v>
      </c>
      <c r="G133" s="748">
        <v>1335.7919999999999</v>
      </c>
      <c r="H133" s="748">
        <v>9439.643</v>
      </c>
      <c r="I133" s="748" t="s">
        <v>59</v>
      </c>
      <c r="J133" s="748">
        <v>3187.4960000000001</v>
      </c>
      <c r="K133" s="748">
        <v>-10014.620000000001</v>
      </c>
      <c r="L133" s="748">
        <v>-16632.651999999998</v>
      </c>
      <c r="M133" s="748">
        <v>4175.7290000000003</v>
      </c>
      <c r="N133" s="748" t="s">
        <v>59</v>
      </c>
      <c r="O133" s="748">
        <v>-16249.567999999999</v>
      </c>
      <c r="P133" s="748">
        <v>-9775.268</v>
      </c>
      <c r="Q133" s="748">
        <v>-148.494</v>
      </c>
      <c r="R133" s="748">
        <v>27638.651000000002</v>
      </c>
      <c r="S133" s="748" t="s">
        <v>59</v>
      </c>
      <c r="T133" s="748">
        <v>3996.5520000000001</v>
      </c>
      <c r="U133" s="748">
        <v>-433.81099999999998</v>
      </c>
      <c r="V133" s="748">
        <v>10952.89</v>
      </c>
      <c r="W133" s="748">
        <f>SUM(D133:V133)</f>
        <v>-133.1619999999948</v>
      </c>
    </row>
    <row r="134" spans="3:23">
      <c r="C134" s="744" t="s">
        <v>49</v>
      </c>
      <c r="D134" s="753">
        <f>SUM(D131:D133)</f>
        <v>38878.950057401329</v>
      </c>
      <c r="E134" s="752">
        <f>SUM(E131:E133)</f>
        <v>10252.700394817522</v>
      </c>
      <c r="F134" s="752">
        <f>SUM(F131:F133)</f>
        <v>10421.756744252081</v>
      </c>
      <c r="G134" s="752">
        <f>SUM(G131:G133)</f>
        <v>5796.451794999999</v>
      </c>
      <c r="H134" s="752">
        <f t="shared" ref="H134:V134" si="37">SUM(H131:H133)</f>
        <v>26787.720524072694</v>
      </c>
      <c r="I134" s="752">
        <f t="shared" si="37"/>
        <v>8668.865409</v>
      </c>
      <c r="J134" s="752">
        <f t="shared" si="37"/>
        <v>4207.7076014352815</v>
      </c>
      <c r="K134" s="752">
        <f t="shared" si="37"/>
        <v>11567.293493244912</v>
      </c>
      <c r="L134" s="752">
        <f t="shared" si="37"/>
        <v>13751.851256087182</v>
      </c>
      <c r="M134" s="752">
        <f t="shared" si="37"/>
        <v>46569.310660595023</v>
      </c>
      <c r="N134" s="752">
        <f>SUM(N131:N133)</f>
        <v>205.43799999999999</v>
      </c>
      <c r="O134" s="752">
        <f t="shared" si="37"/>
        <v>4808.5251952475883</v>
      </c>
      <c r="P134" s="752">
        <f t="shared" si="37"/>
        <v>19615.326702474951</v>
      </c>
      <c r="Q134" s="752">
        <f t="shared" si="37"/>
        <v>1714.1051756718018</v>
      </c>
      <c r="R134" s="752">
        <f t="shared" si="37"/>
        <v>28841.731939912359</v>
      </c>
      <c r="S134" s="752">
        <f t="shared" si="37"/>
        <v>213.48695599999999</v>
      </c>
      <c r="T134" s="752">
        <f t="shared" si="37"/>
        <v>8905.1941921751131</v>
      </c>
      <c r="U134" s="752">
        <f t="shared" si="37"/>
        <v>4835.1490434497682</v>
      </c>
      <c r="V134" s="752">
        <f t="shared" si="37"/>
        <v>16889.53678316241</v>
      </c>
      <c r="W134" s="752">
        <f>W131+W132+W133</f>
        <v>262931.10192400002</v>
      </c>
    </row>
    <row r="135" spans="3:23"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</row>
    <row r="136" spans="3:23" ht="12.75">
      <c r="C136" s="756" t="s">
        <v>642</v>
      </c>
      <c r="D136" s="757"/>
      <c r="E136" s="757"/>
      <c r="F136" s="757"/>
    </row>
    <row r="137" spans="3:23" ht="81.75">
      <c r="C137" s="758"/>
      <c r="D137" s="746" t="s">
        <v>435</v>
      </c>
      <c r="E137" s="746" t="s">
        <v>436</v>
      </c>
      <c r="F137" s="746" t="s">
        <v>437</v>
      </c>
      <c r="G137" s="746" t="s">
        <v>438</v>
      </c>
      <c r="H137" s="746" t="s">
        <v>439</v>
      </c>
      <c r="I137" s="746" t="s">
        <v>440</v>
      </c>
      <c r="J137" s="746" t="s">
        <v>441</v>
      </c>
      <c r="K137" s="746" t="s">
        <v>442</v>
      </c>
      <c r="L137" s="746" t="s">
        <v>443</v>
      </c>
      <c r="M137" s="746" t="s">
        <v>444</v>
      </c>
      <c r="N137" s="746" t="s">
        <v>358</v>
      </c>
      <c r="O137" s="746" t="s">
        <v>445</v>
      </c>
      <c r="P137" s="746" t="s">
        <v>446</v>
      </c>
      <c r="Q137" s="746" t="s">
        <v>447</v>
      </c>
      <c r="R137" s="746" t="s">
        <v>181</v>
      </c>
      <c r="S137" s="746" t="s">
        <v>328</v>
      </c>
      <c r="T137" s="746" t="s">
        <v>448</v>
      </c>
      <c r="U137" s="746" t="s">
        <v>449</v>
      </c>
      <c r="V137" s="746" t="s">
        <v>450</v>
      </c>
      <c r="W137" s="746" t="s">
        <v>640</v>
      </c>
    </row>
    <row r="138" spans="3:23">
      <c r="C138" s="730" t="s">
        <v>520</v>
      </c>
      <c r="D138" s="732">
        <f t="shared" ref="D138:V138" si="38">IF(D132="-",SUM(D119,D124:D128),SUM(D119,D132*0.7,D124:D128))</f>
        <v>13117.170359401332</v>
      </c>
      <c r="E138" s="732">
        <f t="shared" si="38"/>
        <v>7688.9295448175244</v>
      </c>
      <c r="F138" s="732">
        <f t="shared" si="38"/>
        <v>2874.6248952520768</v>
      </c>
      <c r="G138" s="732">
        <f t="shared" si="38"/>
        <v>129.92760899999999</v>
      </c>
      <c r="H138" s="732">
        <f t="shared" si="38"/>
        <v>3569.6423600726957</v>
      </c>
      <c r="I138" s="732">
        <f t="shared" si="38"/>
        <v>691.90140900000006</v>
      </c>
      <c r="J138" s="732">
        <f t="shared" si="38"/>
        <v>443.06120543528107</v>
      </c>
      <c r="K138" s="732">
        <f t="shared" si="38"/>
        <v>10674.592765244914</v>
      </c>
      <c r="L138" s="732">
        <f t="shared" si="38"/>
        <v>19530.762622087179</v>
      </c>
      <c r="M138" s="732">
        <f t="shared" si="38"/>
        <v>7402.3315735950209</v>
      </c>
      <c r="N138" s="732">
        <f t="shared" si="38"/>
        <v>0</v>
      </c>
      <c r="O138" s="732">
        <f t="shared" si="38"/>
        <v>4983.1966522475877</v>
      </c>
      <c r="P138" s="732">
        <f t="shared" si="38"/>
        <v>15151.348898474951</v>
      </c>
      <c r="Q138" s="732">
        <f t="shared" si="38"/>
        <v>1196.3247586718016</v>
      </c>
      <c r="R138" s="732">
        <f t="shared" si="38"/>
        <v>383.37256991235694</v>
      </c>
      <c r="S138" s="732">
        <f t="shared" si="38"/>
        <v>7.9959999999999989E-2</v>
      </c>
      <c r="T138" s="732">
        <f t="shared" si="38"/>
        <v>1366.8618821751145</v>
      </c>
      <c r="U138" s="732">
        <f t="shared" si="38"/>
        <v>3725.2632374497675</v>
      </c>
      <c r="V138" s="732">
        <f t="shared" si="38"/>
        <v>789.35601716240774</v>
      </c>
      <c r="W138" s="732">
        <f>SUM(D138:V138)</f>
        <v>93718.748320000013</v>
      </c>
    </row>
    <row r="139" spans="3:23">
      <c r="C139" s="759" t="s">
        <v>521</v>
      </c>
      <c r="D139" s="760">
        <f t="shared" ref="D139:V139" si="39">SUM(D120:D123,D129:D130)</f>
        <v>22294.390597999998</v>
      </c>
      <c r="E139" s="760">
        <f t="shared" si="39"/>
        <v>7520.4022500000001</v>
      </c>
      <c r="F139" s="760">
        <f t="shared" si="39"/>
        <v>13916.251949000001</v>
      </c>
      <c r="G139" s="760">
        <f t="shared" si="39"/>
        <v>4330.7321860000002</v>
      </c>
      <c r="H139" s="760">
        <f t="shared" si="39"/>
        <v>14184.095464</v>
      </c>
      <c r="I139" s="760">
        <f t="shared" si="39"/>
        <v>7976.9639999999999</v>
      </c>
      <c r="J139" s="760">
        <f t="shared" si="39"/>
        <v>782.63029600000016</v>
      </c>
      <c r="K139" s="760">
        <f t="shared" si="39"/>
        <v>10920.605927999999</v>
      </c>
      <c r="L139" s="760">
        <f t="shared" si="39"/>
        <v>11109.987133999999</v>
      </c>
      <c r="M139" s="760">
        <f t="shared" si="39"/>
        <v>35130.289586999999</v>
      </c>
      <c r="N139" s="760">
        <f t="shared" si="39"/>
        <v>205.43799999999999</v>
      </c>
      <c r="O139" s="760">
        <f t="shared" si="39"/>
        <v>16087.882642999999</v>
      </c>
      <c r="P139" s="760">
        <f t="shared" si="39"/>
        <v>14309.716103999999</v>
      </c>
      <c r="Q139" s="760">
        <f t="shared" si="39"/>
        <v>666.27441699999997</v>
      </c>
      <c r="R139" s="760">
        <f t="shared" si="39"/>
        <v>819.70837000000006</v>
      </c>
      <c r="S139" s="760">
        <f t="shared" si="39"/>
        <v>213.40699599999999</v>
      </c>
      <c r="T139" s="760">
        <f t="shared" si="39"/>
        <v>3541.7803099999996</v>
      </c>
      <c r="U139" s="760">
        <f t="shared" si="39"/>
        <v>1543.6968060000002</v>
      </c>
      <c r="V139" s="760">
        <f t="shared" si="39"/>
        <v>5147.290766000001</v>
      </c>
      <c r="W139" s="760">
        <f>SUM(D139:V139)</f>
        <v>170701.54380399999</v>
      </c>
    </row>
    <row r="140" spans="3:23">
      <c r="C140" s="761"/>
      <c r="D140" s="762"/>
      <c r="E140" s="762"/>
      <c r="F140" s="762"/>
      <c r="G140" s="762"/>
      <c r="H140" s="762"/>
      <c r="I140" s="762"/>
      <c r="J140" s="762"/>
      <c r="K140" s="762"/>
      <c r="L140" s="762"/>
      <c r="M140" s="762"/>
      <c r="N140" s="762"/>
      <c r="O140" s="762"/>
      <c r="P140" s="762"/>
      <c r="Q140" s="762"/>
      <c r="R140" s="762"/>
      <c r="S140" s="762"/>
      <c r="T140" s="762"/>
      <c r="U140" s="762"/>
      <c r="V140" s="762"/>
      <c r="W140" s="762"/>
    </row>
    <row r="141" spans="3:23" ht="12.75">
      <c r="C141" s="756" t="s">
        <v>639</v>
      </c>
      <c r="D141" s="757"/>
      <c r="E141" s="757"/>
      <c r="F141" s="757"/>
    </row>
    <row r="142" spans="3:23" ht="81.75">
      <c r="C142" s="758"/>
      <c r="D142" s="746" t="s">
        <v>435</v>
      </c>
      <c r="E142" s="746" t="s">
        <v>436</v>
      </c>
      <c r="F142" s="746" t="s">
        <v>437</v>
      </c>
      <c r="G142" s="746" t="s">
        <v>438</v>
      </c>
      <c r="H142" s="746" t="s">
        <v>439</v>
      </c>
      <c r="I142" s="746" t="s">
        <v>440</v>
      </c>
      <c r="J142" s="746" t="s">
        <v>441</v>
      </c>
      <c r="K142" s="746" t="s">
        <v>442</v>
      </c>
      <c r="L142" s="746" t="s">
        <v>443</v>
      </c>
      <c r="M142" s="746" t="s">
        <v>444</v>
      </c>
      <c r="N142" s="746" t="s">
        <v>358</v>
      </c>
      <c r="O142" s="746" t="s">
        <v>445</v>
      </c>
      <c r="P142" s="746" t="s">
        <v>446</v>
      </c>
      <c r="Q142" s="746" t="s">
        <v>447</v>
      </c>
      <c r="R142" s="746" t="s">
        <v>181</v>
      </c>
      <c r="S142" s="746" t="s">
        <v>328</v>
      </c>
      <c r="T142" s="746" t="s">
        <v>448</v>
      </c>
      <c r="U142" s="746" t="s">
        <v>449</v>
      </c>
      <c r="V142" s="746" t="s">
        <v>450</v>
      </c>
      <c r="W142" s="746" t="s">
        <v>640</v>
      </c>
    </row>
    <row r="143" spans="3:23">
      <c r="C143" s="730" t="s">
        <v>520</v>
      </c>
      <c r="D143" s="763">
        <f t="shared" ref="D143:W143" si="40">D138/SUM(D$138:D$139)*100</f>
        <v>37.042056336292987</v>
      </c>
      <c r="E143" s="763">
        <f t="shared" si="40"/>
        <v>50.554025966068238</v>
      </c>
      <c r="F143" s="763">
        <f t="shared" si="40"/>
        <v>17.120159488491097</v>
      </c>
      <c r="G143" s="763">
        <f t="shared" si="40"/>
        <v>2.9127441896742985</v>
      </c>
      <c r="H143" s="763">
        <f t="shared" si="40"/>
        <v>20.106427139148899</v>
      </c>
      <c r="I143" s="763">
        <f t="shared" si="40"/>
        <v>7.9814528932663924</v>
      </c>
      <c r="J143" s="763">
        <f t="shared" si="40"/>
        <v>36.147856529677959</v>
      </c>
      <c r="K143" s="763">
        <f t="shared" si="40"/>
        <v>49.430398473638398</v>
      </c>
      <c r="L143" s="763">
        <f t="shared" si="40"/>
        <v>63.74113811691943</v>
      </c>
      <c r="M143" s="763">
        <f t="shared" si="40"/>
        <v>17.403892286923103</v>
      </c>
      <c r="N143" s="763">
        <f t="shared" si="40"/>
        <v>0</v>
      </c>
      <c r="O143" s="763">
        <f t="shared" si="40"/>
        <v>23.649460867301222</v>
      </c>
      <c r="P143" s="763">
        <f t="shared" si="40"/>
        <v>51.428381483161331</v>
      </c>
      <c r="Q143" s="763">
        <f t="shared" si="40"/>
        <v>64.22878170985507</v>
      </c>
      <c r="R143" s="763">
        <f t="shared" si="40"/>
        <v>31.865900056590135</v>
      </c>
      <c r="S143" s="763">
        <f t="shared" si="40"/>
        <v>3.7454278939646313E-2</v>
      </c>
      <c r="T143" s="763">
        <f t="shared" si="40"/>
        <v>27.846028059532113</v>
      </c>
      <c r="U143" s="763">
        <f t="shared" si="40"/>
        <v>70.702058978050459</v>
      </c>
      <c r="V143" s="763">
        <f t="shared" si="40"/>
        <v>13.296327809179909</v>
      </c>
      <c r="W143" s="763">
        <f t="shared" si="40"/>
        <v>35.44309991006687</v>
      </c>
    </row>
    <row r="144" spans="3:23">
      <c r="C144" s="759" t="s">
        <v>521</v>
      </c>
      <c r="D144" s="764">
        <f t="shared" ref="D144:W144" si="41">D139/SUM(D$138:D$139)*100</f>
        <v>62.957943663707013</v>
      </c>
      <c r="E144" s="764">
        <f t="shared" si="41"/>
        <v>49.445974033931755</v>
      </c>
      <c r="F144" s="764">
        <f t="shared" si="41"/>
        <v>82.879840511508903</v>
      </c>
      <c r="G144" s="764">
        <f t="shared" si="41"/>
        <v>97.087255810325686</v>
      </c>
      <c r="H144" s="764">
        <f t="shared" si="41"/>
        <v>79.893572860851094</v>
      </c>
      <c r="I144" s="764">
        <f t="shared" si="41"/>
        <v>92.018547106733607</v>
      </c>
      <c r="J144" s="764">
        <f t="shared" si="41"/>
        <v>63.852143470322041</v>
      </c>
      <c r="K144" s="764">
        <f t="shared" si="41"/>
        <v>50.569601526361595</v>
      </c>
      <c r="L144" s="764">
        <f t="shared" si="41"/>
        <v>36.258861883080577</v>
      </c>
      <c r="M144" s="764">
        <f t="shared" si="41"/>
        <v>82.59610771307689</v>
      </c>
      <c r="N144" s="764">
        <f t="shared" si="41"/>
        <v>100</v>
      </c>
      <c r="O144" s="764">
        <f t="shared" si="41"/>
        <v>76.350539132698785</v>
      </c>
      <c r="P144" s="764">
        <f t="shared" si="41"/>
        <v>48.571618516838669</v>
      </c>
      <c r="Q144" s="764">
        <f t="shared" si="41"/>
        <v>35.771218290144915</v>
      </c>
      <c r="R144" s="764">
        <f t="shared" si="41"/>
        <v>68.134099943409851</v>
      </c>
      <c r="S144" s="764">
        <f t="shared" si="41"/>
        <v>99.962545721060366</v>
      </c>
      <c r="T144" s="764">
        <f t="shared" si="41"/>
        <v>72.153971940467883</v>
      </c>
      <c r="U144" s="764">
        <f t="shared" si="41"/>
        <v>29.297941021949548</v>
      </c>
      <c r="V144" s="764">
        <f t="shared" si="41"/>
        <v>86.703672190820086</v>
      </c>
      <c r="W144" s="764">
        <f t="shared" si="41"/>
        <v>64.556900089933123</v>
      </c>
    </row>
    <row r="145" spans="1:23">
      <c r="C145" s="761" t="s">
        <v>636</v>
      </c>
      <c r="D145" s="762"/>
      <c r="E145" s="762"/>
      <c r="F145" s="762"/>
      <c r="G145" s="762"/>
      <c r="H145" s="762"/>
      <c r="I145" s="762"/>
      <c r="J145" s="762"/>
      <c r="K145" s="762"/>
      <c r="L145" s="762"/>
      <c r="M145" s="762"/>
      <c r="N145" s="762"/>
      <c r="O145" s="762"/>
      <c r="P145" s="762"/>
      <c r="Q145" s="762"/>
      <c r="R145" s="762"/>
      <c r="S145" s="762"/>
      <c r="T145" s="762"/>
      <c r="U145" s="762"/>
      <c r="V145" s="762"/>
      <c r="W145" s="762"/>
    </row>
    <row r="146" spans="1:23">
      <c r="C146" s="761" t="s">
        <v>369</v>
      </c>
      <c r="D146" s="762"/>
      <c r="E146" s="762"/>
      <c r="F146" s="762"/>
      <c r="G146" s="762"/>
      <c r="H146" s="762"/>
      <c r="I146" s="762"/>
      <c r="J146" s="762"/>
      <c r="K146" s="762"/>
      <c r="L146" s="762"/>
      <c r="M146" s="762"/>
      <c r="N146" s="762"/>
      <c r="O146" s="762"/>
      <c r="P146" s="762"/>
      <c r="Q146" s="762"/>
      <c r="R146" s="762"/>
      <c r="S146" s="762"/>
      <c r="T146" s="762"/>
      <c r="U146" s="762"/>
      <c r="V146" s="762"/>
      <c r="W146" s="762"/>
    </row>
    <row r="147" spans="1:23">
      <c r="C147" s="761"/>
      <c r="D147" s="762"/>
      <c r="E147" s="762"/>
      <c r="F147" s="762"/>
      <c r="G147" s="762"/>
      <c r="H147" s="762"/>
      <c r="I147" s="762"/>
      <c r="J147" s="762"/>
      <c r="K147" s="762"/>
      <c r="L147" s="762"/>
      <c r="M147" s="762"/>
      <c r="N147" s="762"/>
      <c r="O147" s="762"/>
      <c r="P147" s="762"/>
      <c r="Q147" s="762"/>
      <c r="R147" s="762"/>
      <c r="S147" s="762"/>
      <c r="T147" s="762"/>
      <c r="U147" s="762"/>
      <c r="V147" s="762"/>
      <c r="W147" s="762"/>
    </row>
    <row r="148" spans="1:23">
      <c r="B148" s="742"/>
      <c r="C148" s="765" t="s">
        <v>641</v>
      </c>
      <c r="D148" s="742"/>
      <c r="E148" s="742"/>
      <c r="F148" s="742"/>
      <c r="G148" s="742"/>
      <c r="H148" s="742"/>
      <c r="I148" s="742"/>
      <c r="J148" s="742"/>
      <c r="K148" s="742"/>
      <c r="L148" s="742"/>
      <c r="M148" s="742"/>
      <c r="N148" s="742"/>
      <c r="O148" s="742"/>
      <c r="P148" s="742"/>
      <c r="Q148" s="742"/>
      <c r="R148" s="742"/>
      <c r="S148" s="742"/>
      <c r="T148" s="742"/>
      <c r="U148" s="742"/>
      <c r="V148" s="742"/>
      <c r="W148" s="742"/>
    </row>
    <row r="149" spans="1:23" ht="81.75">
      <c r="B149" s="766"/>
      <c r="C149" s="767"/>
      <c r="D149" s="746" t="s">
        <v>435</v>
      </c>
      <c r="E149" s="746" t="s">
        <v>436</v>
      </c>
      <c r="F149" s="746" t="s">
        <v>437</v>
      </c>
      <c r="G149" s="746" t="s">
        <v>438</v>
      </c>
      <c r="H149" s="746" t="s">
        <v>439</v>
      </c>
      <c r="I149" s="746" t="s">
        <v>440</v>
      </c>
      <c r="J149" s="746" t="s">
        <v>441</v>
      </c>
      <c r="K149" s="746" t="s">
        <v>442</v>
      </c>
      <c r="L149" s="746" t="s">
        <v>443</v>
      </c>
      <c r="M149" s="746" t="s">
        <v>444</v>
      </c>
      <c r="N149" s="746" t="s">
        <v>358</v>
      </c>
      <c r="O149" s="746" t="s">
        <v>445</v>
      </c>
      <c r="P149" s="746" t="s">
        <v>446</v>
      </c>
      <c r="Q149" s="746" t="s">
        <v>447</v>
      </c>
      <c r="R149" s="746" t="s">
        <v>181</v>
      </c>
      <c r="S149" s="746" t="s">
        <v>328</v>
      </c>
      <c r="T149" s="746" t="s">
        <v>448</v>
      </c>
      <c r="U149" s="746" t="s">
        <v>449</v>
      </c>
      <c r="V149" s="746" t="s">
        <v>450</v>
      </c>
      <c r="W149" s="746" t="s">
        <v>640</v>
      </c>
    </row>
    <row r="150" spans="1:23">
      <c r="B150" s="742"/>
      <c r="C150" s="747" t="s">
        <v>453</v>
      </c>
      <c r="D150" s="768" t="str">
        <f t="shared" ref="D150:W150" si="42">IF(D120="-","-",(D120/SUM(D$120:D$123,D$129:D$130)*100))</f>
        <v>-</v>
      </c>
      <c r="E150" s="768" t="str">
        <f t="shared" si="42"/>
        <v>-</v>
      </c>
      <c r="F150" s="768" t="str">
        <f t="shared" si="42"/>
        <v>-</v>
      </c>
      <c r="G150" s="768" t="str">
        <f t="shared" si="42"/>
        <v>-</v>
      </c>
      <c r="H150" s="768">
        <f t="shared" si="42"/>
        <v>52.388268387362281</v>
      </c>
      <c r="I150" s="768" t="str">
        <f t="shared" si="42"/>
        <v>-</v>
      </c>
      <c r="J150" s="768" t="str">
        <f t="shared" si="42"/>
        <v>-</v>
      </c>
      <c r="K150" s="768">
        <f t="shared" si="42"/>
        <v>72.581677722452483</v>
      </c>
      <c r="L150" s="768" t="str">
        <f t="shared" si="42"/>
        <v>-</v>
      </c>
      <c r="M150" s="768">
        <f t="shared" si="42"/>
        <v>66.397479992967874</v>
      </c>
      <c r="N150" s="768" t="str">
        <f t="shared" si="42"/>
        <v>-</v>
      </c>
      <c r="O150" s="768">
        <f t="shared" si="42"/>
        <v>99.901592749329964</v>
      </c>
      <c r="P150" s="768" t="str">
        <f t="shared" si="42"/>
        <v>-</v>
      </c>
      <c r="Q150" s="768" t="str">
        <f t="shared" si="42"/>
        <v>-</v>
      </c>
      <c r="R150" s="768" t="str">
        <f t="shared" si="42"/>
        <v>-</v>
      </c>
      <c r="S150" s="768" t="str">
        <f t="shared" si="42"/>
        <v>-</v>
      </c>
      <c r="T150" s="768" t="str">
        <f t="shared" si="42"/>
        <v>-</v>
      </c>
      <c r="U150" s="768" t="str">
        <f t="shared" si="42"/>
        <v>-</v>
      </c>
      <c r="V150" s="768" t="str">
        <f t="shared" si="42"/>
        <v>-</v>
      </c>
      <c r="W150" s="768">
        <f t="shared" si="42"/>
        <v>32.07635840884349</v>
      </c>
    </row>
    <row r="151" spans="1:23">
      <c r="B151" s="742"/>
      <c r="C151" s="747" t="s">
        <v>457</v>
      </c>
      <c r="D151" s="768">
        <f t="shared" ref="D151:W151" si="43">IF(D121="-","-",(D121/SUM(D$120:D$123,D$129:D$130)*100))</f>
        <v>56.969666626094707</v>
      </c>
      <c r="E151" s="768">
        <f t="shared" si="43"/>
        <v>59.298104699120316</v>
      </c>
      <c r="F151" s="768">
        <f t="shared" si="43"/>
        <v>89.680569493403041</v>
      </c>
      <c r="G151" s="768">
        <f t="shared" si="43"/>
        <v>43.07054603907109</v>
      </c>
      <c r="H151" s="768" t="str">
        <f t="shared" si="43"/>
        <v>-</v>
      </c>
      <c r="I151" s="768" t="str">
        <f t="shared" si="43"/>
        <v>-</v>
      </c>
      <c r="J151" s="768" t="str">
        <f t="shared" si="43"/>
        <v>-</v>
      </c>
      <c r="K151" s="768">
        <f t="shared" si="43"/>
        <v>8.3044750994516434</v>
      </c>
      <c r="L151" s="768">
        <f t="shared" si="43"/>
        <v>83.799349969616259</v>
      </c>
      <c r="M151" s="768" t="str">
        <f t="shared" si="43"/>
        <v>-</v>
      </c>
      <c r="N151" s="768" t="str">
        <f t="shared" si="43"/>
        <v>-</v>
      </c>
      <c r="O151" s="768" t="str">
        <f t="shared" si="43"/>
        <v>-</v>
      </c>
      <c r="P151" s="768">
        <f t="shared" si="43"/>
        <v>77.332813031187158</v>
      </c>
      <c r="Q151" s="768" t="str">
        <f t="shared" si="43"/>
        <v>-</v>
      </c>
      <c r="R151" s="768" t="str">
        <f t="shared" si="43"/>
        <v>-</v>
      </c>
      <c r="S151" s="768" t="str">
        <f t="shared" si="43"/>
        <v>-</v>
      </c>
      <c r="T151" s="768" t="str">
        <f t="shared" si="43"/>
        <v>-</v>
      </c>
      <c r="U151" s="768" t="str">
        <f t="shared" si="43"/>
        <v>-</v>
      </c>
      <c r="V151" s="768" t="str">
        <f t="shared" si="43"/>
        <v>-</v>
      </c>
      <c r="W151" s="768">
        <f t="shared" si="43"/>
        <v>30.924759567852846</v>
      </c>
    </row>
    <row r="152" spans="1:23">
      <c r="B152" s="742"/>
      <c r="C152" s="747" t="s">
        <v>458</v>
      </c>
      <c r="D152" s="768" t="str">
        <f t="shared" ref="D152:W152" si="44">IF(D122="-","-",(D122/SUM(D$120:D$123,D$129:D$130)*100))</f>
        <v>-</v>
      </c>
      <c r="E152" s="768" t="str">
        <f t="shared" si="44"/>
        <v>-</v>
      </c>
      <c r="F152" s="768" t="str">
        <f t="shared" si="44"/>
        <v>-</v>
      </c>
      <c r="G152" s="768">
        <f t="shared" si="44"/>
        <v>30.537053394231755</v>
      </c>
      <c r="H152" s="768" t="str">
        <f t="shared" si="44"/>
        <v>-</v>
      </c>
      <c r="I152" s="768">
        <f t="shared" si="44"/>
        <v>59.720966523103279</v>
      </c>
      <c r="J152" s="768" t="str">
        <f t="shared" si="44"/>
        <v>-</v>
      </c>
      <c r="K152" s="768" t="str">
        <f t="shared" si="44"/>
        <v>-</v>
      </c>
      <c r="L152" s="768" t="str">
        <f t="shared" si="44"/>
        <v>-</v>
      </c>
      <c r="M152" s="768" t="str">
        <f t="shared" si="44"/>
        <v>-</v>
      </c>
      <c r="N152" s="768">
        <f t="shared" si="44"/>
        <v>100</v>
      </c>
      <c r="O152" s="768" t="str">
        <f t="shared" si="44"/>
        <v>-</v>
      </c>
      <c r="P152" s="768" t="str">
        <f t="shared" si="44"/>
        <v>-</v>
      </c>
      <c r="Q152" s="768" t="str">
        <f t="shared" si="44"/>
        <v>-</v>
      </c>
      <c r="R152" s="768" t="str">
        <f t="shared" si="44"/>
        <v>-</v>
      </c>
      <c r="S152" s="768">
        <f t="shared" si="44"/>
        <v>95.973423476707381</v>
      </c>
      <c r="T152" s="768" t="str">
        <f t="shared" si="44"/>
        <v>-</v>
      </c>
      <c r="U152" s="768" t="str">
        <f t="shared" si="44"/>
        <v>-</v>
      </c>
      <c r="V152" s="768" t="str">
        <f t="shared" si="44"/>
        <v>-</v>
      </c>
      <c r="W152" s="768">
        <f t="shared" si="44"/>
        <v>3.8058531019845216</v>
      </c>
    </row>
    <row r="153" spans="1:23">
      <c r="B153" s="742"/>
      <c r="C153" s="747" t="s">
        <v>454</v>
      </c>
      <c r="D153" s="768">
        <f t="shared" ref="D153:W153" si="45">IF(D123="-","-",(D123/SUM(D$120:D$123,D$129:D$130)*100))</f>
        <v>25.223685640927425</v>
      </c>
      <c r="E153" s="768">
        <f t="shared" si="45"/>
        <v>2.365711222428295</v>
      </c>
      <c r="F153" s="768">
        <f t="shared" si="45"/>
        <v>2.5962953338593655</v>
      </c>
      <c r="G153" s="768">
        <f t="shared" si="45"/>
        <v>18.685962678921474</v>
      </c>
      <c r="H153" s="768">
        <f t="shared" si="45"/>
        <v>34.255712761748235</v>
      </c>
      <c r="I153" s="768">
        <f t="shared" si="45"/>
        <v>40.279033476896728</v>
      </c>
      <c r="J153" s="768" t="str">
        <f t="shared" si="45"/>
        <v>-</v>
      </c>
      <c r="K153" s="768">
        <f t="shared" si="45"/>
        <v>11.804253431531754</v>
      </c>
      <c r="L153" s="768" t="str">
        <f t="shared" si="45"/>
        <v>-</v>
      </c>
      <c r="M153" s="768">
        <f t="shared" si="45"/>
        <v>19.446745473251315</v>
      </c>
      <c r="N153" s="768" t="str">
        <f t="shared" si="45"/>
        <v>-</v>
      </c>
      <c r="O153" s="768" t="str">
        <f t="shared" si="45"/>
        <v>-</v>
      </c>
      <c r="P153" s="768">
        <f t="shared" si="45"/>
        <v>2.7933468218021891</v>
      </c>
      <c r="Q153" s="768">
        <f t="shared" si="45"/>
        <v>88.575965839612905</v>
      </c>
      <c r="R153" s="768" t="str">
        <f t="shared" si="45"/>
        <v>-</v>
      </c>
      <c r="S153" s="768" t="str">
        <f t="shared" si="45"/>
        <v>-</v>
      </c>
      <c r="T153" s="768">
        <f t="shared" si="45"/>
        <v>58.51384949395689</v>
      </c>
      <c r="U153" s="768">
        <f t="shared" si="45"/>
        <v>46.904936072012575</v>
      </c>
      <c r="V153" s="768">
        <f t="shared" si="45"/>
        <v>46.736761324821565</v>
      </c>
      <c r="W153" s="768">
        <f t="shared" si="45"/>
        <v>17.197666960591423</v>
      </c>
    </row>
    <row r="154" spans="1:23">
      <c r="B154" s="742"/>
      <c r="C154" s="747" t="s">
        <v>333</v>
      </c>
      <c r="D154" s="768">
        <f t="shared" ref="D154:W154" si="46">IF(D129="-","-",(D129/SUM(D$120:D$123,D$129:D$130)*100))</f>
        <v>16.94119128485541</v>
      </c>
      <c r="E154" s="768">
        <f t="shared" si="46"/>
        <v>34.322391824187335</v>
      </c>
      <c r="F154" s="768">
        <f t="shared" si="46"/>
        <v>4.6031891657870707</v>
      </c>
      <c r="G154" s="768">
        <f t="shared" si="46"/>
        <v>0.72850792071583415</v>
      </c>
      <c r="H154" s="768">
        <f t="shared" si="46"/>
        <v>10.581442586940559</v>
      </c>
      <c r="I154" s="768" t="str">
        <f t="shared" si="46"/>
        <v>-</v>
      </c>
      <c r="J154" s="768">
        <f t="shared" si="46"/>
        <v>89.874472863493651</v>
      </c>
      <c r="K154" s="768">
        <f t="shared" si="46"/>
        <v>7.3095937465641327</v>
      </c>
      <c r="L154" s="768">
        <f t="shared" si="46"/>
        <v>16.200650030383738</v>
      </c>
      <c r="M154" s="768">
        <f t="shared" si="46"/>
        <v>13.366638226454198</v>
      </c>
      <c r="N154" s="768" t="str">
        <f t="shared" si="46"/>
        <v>-</v>
      </c>
      <c r="O154" s="768">
        <f t="shared" si="46"/>
        <v>9.8407250670047033E-2</v>
      </c>
      <c r="P154" s="768">
        <f t="shared" si="46"/>
        <v>19.873840147010647</v>
      </c>
      <c r="Q154" s="768">
        <f t="shared" si="46"/>
        <v>11.424034160387105</v>
      </c>
      <c r="R154" s="768">
        <f t="shared" si="46"/>
        <v>84.66652792626725</v>
      </c>
      <c r="S154" s="768" t="str">
        <f t="shared" si="46"/>
        <v>-</v>
      </c>
      <c r="T154" s="768">
        <f t="shared" si="46"/>
        <v>41.486150506043103</v>
      </c>
      <c r="U154" s="768">
        <f t="shared" si="46"/>
        <v>53.095063927987432</v>
      </c>
      <c r="V154" s="768">
        <f t="shared" si="46"/>
        <v>51.689558273537784</v>
      </c>
      <c r="W154" s="768">
        <f t="shared" si="46"/>
        <v>14.708624280415943</v>
      </c>
    </row>
    <row r="155" spans="1:23">
      <c r="C155" s="759" t="s">
        <v>334</v>
      </c>
      <c r="D155" s="764">
        <f t="shared" ref="D155:W155" si="47">IF(D130="-","-",(D130/SUM(D$120:D$123,D$129:D$130)*100))</f>
        <v>0.8654564481224668</v>
      </c>
      <c r="E155" s="764">
        <f t="shared" si="47"/>
        <v>4.0137922542640583</v>
      </c>
      <c r="F155" s="764">
        <f t="shared" si="47"/>
        <v>3.1199460069505238</v>
      </c>
      <c r="G155" s="764">
        <f t="shared" si="47"/>
        <v>6.9779299670598469</v>
      </c>
      <c r="H155" s="764">
        <f t="shared" si="47"/>
        <v>2.7745762639489238</v>
      </c>
      <c r="I155" s="764" t="str">
        <f t="shared" si="47"/>
        <v>-</v>
      </c>
      <c r="J155" s="764">
        <f t="shared" si="47"/>
        <v>10.125527136506351</v>
      </c>
      <c r="K155" s="764" t="str">
        <f t="shared" si="47"/>
        <v>-</v>
      </c>
      <c r="L155" s="764" t="str">
        <f t="shared" si="47"/>
        <v>-</v>
      </c>
      <c r="M155" s="764">
        <f t="shared" si="47"/>
        <v>0.78913630732662021</v>
      </c>
      <c r="N155" s="764" t="str">
        <f t="shared" si="47"/>
        <v>-</v>
      </c>
      <c r="O155" s="764" t="str">
        <f t="shared" si="47"/>
        <v>-</v>
      </c>
      <c r="P155" s="764" t="str">
        <f t="shared" si="47"/>
        <v>-</v>
      </c>
      <c r="Q155" s="764" t="str">
        <f t="shared" si="47"/>
        <v>-</v>
      </c>
      <c r="R155" s="764">
        <f t="shared" si="47"/>
        <v>15.333472073732763</v>
      </c>
      <c r="S155" s="764">
        <f t="shared" si="47"/>
        <v>4.0265765232926114</v>
      </c>
      <c r="T155" s="764" t="str">
        <f t="shared" si="47"/>
        <v>-</v>
      </c>
      <c r="U155" s="764" t="str">
        <f t="shared" si="47"/>
        <v>-</v>
      </c>
      <c r="V155" s="764">
        <f t="shared" si="47"/>
        <v>1.5736804016406325</v>
      </c>
      <c r="W155" s="764">
        <f t="shared" si="47"/>
        <v>1.286737680311788</v>
      </c>
    </row>
    <row r="156" spans="1:23" s="657" customFormat="1">
      <c r="A156" s="660"/>
      <c r="B156" s="236"/>
      <c r="C156" s="661"/>
      <c r="D156" s="656">
        <f>SUM(D150:D155)</f>
        <v>100.00000000000001</v>
      </c>
      <c r="E156" s="656">
        <f t="shared" ref="E156:W156" si="48">SUM(E150:E155)</f>
        <v>100.00000000000001</v>
      </c>
      <c r="F156" s="656">
        <f t="shared" si="48"/>
        <v>100</v>
      </c>
      <c r="G156" s="656">
        <f t="shared" si="48"/>
        <v>100</v>
      </c>
      <c r="H156" s="656">
        <f t="shared" si="48"/>
        <v>100</v>
      </c>
      <c r="I156" s="656">
        <f t="shared" si="48"/>
        <v>100</v>
      </c>
      <c r="J156" s="656">
        <f t="shared" si="48"/>
        <v>100</v>
      </c>
      <c r="K156" s="656">
        <f t="shared" si="48"/>
        <v>100</v>
      </c>
      <c r="L156" s="656">
        <f t="shared" si="48"/>
        <v>100</v>
      </c>
      <c r="M156" s="656">
        <f t="shared" si="48"/>
        <v>100</v>
      </c>
      <c r="N156" s="656">
        <f t="shared" si="48"/>
        <v>100</v>
      </c>
      <c r="O156" s="656">
        <f t="shared" si="48"/>
        <v>100.00000000000001</v>
      </c>
      <c r="P156" s="656">
        <f t="shared" si="48"/>
        <v>100</v>
      </c>
      <c r="Q156" s="656">
        <f t="shared" si="48"/>
        <v>100.00000000000001</v>
      </c>
      <c r="R156" s="656">
        <f t="shared" si="48"/>
        <v>100.00000000000001</v>
      </c>
      <c r="S156" s="656">
        <f t="shared" si="48"/>
        <v>100</v>
      </c>
      <c r="T156" s="656">
        <f t="shared" si="48"/>
        <v>100</v>
      </c>
      <c r="U156" s="656">
        <f t="shared" si="48"/>
        <v>100</v>
      </c>
      <c r="V156" s="656">
        <f t="shared" si="48"/>
        <v>99.999999999999986</v>
      </c>
      <c r="W156" s="656">
        <f t="shared" si="48"/>
        <v>100.00000000000001</v>
      </c>
    </row>
    <row r="157" spans="1:23">
      <c r="B157" s="742"/>
      <c r="C157" s="765" t="s">
        <v>644</v>
      </c>
      <c r="D157" s="742"/>
      <c r="E157" s="742"/>
      <c r="F157" s="742"/>
      <c r="G157" s="742"/>
      <c r="H157" s="742"/>
      <c r="I157" s="742"/>
      <c r="J157" s="742"/>
      <c r="K157" s="742"/>
      <c r="L157" s="742"/>
      <c r="M157" s="742"/>
      <c r="N157" s="742"/>
      <c r="O157" s="742"/>
      <c r="P157" s="742"/>
      <c r="Q157" s="742"/>
      <c r="R157" s="742"/>
      <c r="S157" s="742"/>
      <c r="T157" s="742"/>
      <c r="U157" s="742"/>
      <c r="V157" s="742"/>
      <c r="W157" s="742"/>
    </row>
    <row r="158" spans="1:23" ht="81.75">
      <c r="B158" s="766"/>
      <c r="C158" s="767"/>
      <c r="D158" s="746" t="s">
        <v>435</v>
      </c>
      <c r="E158" s="746" t="s">
        <v>436</v>
      </c>
      <c r="F158" s="746" t="s">
        <v>437</v>
      </c>
      <c r="G158" s="746" t="s">
        <v>438</v>
      </c>
      <c r="H158" s="746" t="s">
        <v>439</v>
      </c>
      <c r="I158" s="746" t="s">
        <v>440</v>
      </c>
      <c r="J158" s="746" t="s">
        <v>441</v>
      </c>
      <c r="K158" s="746" t="s">
        <v>442</v>
      </c>
      <c r="L158" s="746" t="s">
        <v>443</v>
      </c>
      <c r="M158" s="746" t="s">
        <v>444</v>
      </c>
      <c r="N158" s="746" t="s">
        <v>358</v>
      </c>
      <c r="O158" s="746" t="s">
        <v>445</v>
      </c>
      <c r="P158" s="746" t="s">
        <v>446</v>
      </c>
      <c r="Q158" s="746" t="s">
        <v>447</v>
      </c>
      <c r="R158" s="746" t="s">
        <v>181</v>
      </c>
      <c r="S158" s="746" t="s">
        <v>328</v>
      </c>
      <c r="T158" s="746" t="s">
        <v>448</v>
      </c>
      <c r="U158" s="746" t="s">
        <v>449</v>
      </c>
      <c r="V158" s="746" t="s">
        <v>450</v>
      </c>
      <c r="W158" s="746" t="s">
        <v>640</v>
      </c>
    </row>
    <row r="159" spans="1:23">
      <c r="B159" s="742"/>
      <c r="C159" s="747" t="s">
        <v>658</v>
      </c>
      <c r="D159" s="768">
        <f t="shared" ref="D159:W159" si="49">IF(D119="-","-",IF(D$132="-",(D119/SUM(D$119,D$124:D$128)*100),(SUM(D119,D$132*0.7)/SUM(D$119,D$124:D$128,D$132*0.7)*100)))</f>
        <v>4.3863405036053233</v>
      </c>
      <c r="E159" s="768">
        <f t="shared" si="49"/>
        <v>40.755243919872505</v>
      </c>
      <c r="F159" s="768">
        <f t="shared" si="49"/>
        <v>55.837146749239587</v>
      </c>
      <c r="G159" s="768" t="str">
        <f t="shared" si="49"/>
        <v>-</v>
      </c>
      <c r="H159" s="768">
        <f t="shared" si="49"/>
        <v>18.505993162274187</v>
      </c>
      <c r="I159" s="768">
        <f t="shared" si="49"/>
        <v>0.51831980009741518</v>
      </c>
      <c r="J159" s="768">
        <f t="shared" si="49"/>
        <v>64.367652806591565</v>
      </c>
      <c r="K159" s="768">
        <f t="shared" si="49"/>
        <v>6.7085005207548161</v>
      </c>
      <c r="L159" s="768">
        <f t="shared" si="49"/>
        <v>37.653896831301886</v>
      </c>
      <c r="M159" s="768">
        <f t="shared" si="49"/>
        <v>55.980175251492035</v>
      </c>
      <c r="N159" s="768" t="str">
        <f t="shared" si="49"/>
        <v>-</v>
      </c>
      <c r="O159" s="768">
        <f t="shared" si="49"/>
        <v>31.736501900527681</v>
      </c>
      <c r="P159" s="768">
        <f t="shared" si="49"/>
        <v>41.536116709109614</v>
      </c>
      <c r="Q159" s="768">
        <f t="shared" si="49"/>
        <v>10.269487593669893</v>
      </c>
      <c r="R159" s="768">
        <f t="shared" si="49"/>
        <v>34.633705782004938</v>
      </c>
      <c r="S159" s="768" t="str">
        <f t="shared" si="49"/>
        <v>-</v>
      </c>
      <c r="T159" s="768">
        <f t="shared" si="49"/>
        <v>7.9385099979847666</v>
      </c>
      <c r="U159" s="768">
        <f t="shared" si="49"/>
        <v>14.339783430055419</v>
      </c>
      <c r="V159" s="768">
        <f t="shared" si="49"/>
        <v>51.194993054605796</v>
      </c>
      <c r="W159" s="768">
        <f t="shared" si="49"/>
        <v>29.508229805389281</v>
      </c>
    </row>
    <row r="160" spans="1:23">
      <c r="B160" s="742"/>
      <c r="C160" s="747" t="s">
        <v>318</v>
      </c>
      <c r="D160" s="768" t="str">
        <f t="shared" ref="D160:W160" si="50">IF(D124="-","-",IF(D$132="-",(D124/SUM(D$119,D$124:D$128)*100),(D124/SUM(D$119,D$124:D$128,D$132*0.7)*100)))</f>
        <v>-</v>
      </c>
      <c r="E160" s="768" t="str">
        <f t="shared" si="50"/>
        <v>-</v>
      </c>
      <c r="F160" s="768" t="str">
        <f t="shared" si="50"/>
        <v>-</v>
      </c>
      <c r="G160" s="768" t="str">
        <f t="shared" si="50"/>
        <v>-</v>
      </c>
      <c r="H160" s="768" t="str">
        <f t="shared" si="50"/>
        <v>-</v>
      </c>
      <c r="I160" s="768">
        <f t="shared" si="50"/>
        <v>1.2367464336237535</v>
      </c>
      <c r="J160" s="768" t="str">
        <f t="shared" si="50"/>
        <v>-</v>
      </c>
      <c r="K160" s="768" t="str">
        <f t="shared" si="50"/>
        <v>-</v>
      </c>
      <c r="L160" s="768" t="str">
        <f t="shared" si="50"/>
        <v>-</v>
      </c>
      <c r="M160" s="768" t="str">
        <f t="shared" si="50"/>
        <v>-</v>
      </c>
      <c r="N160" s="768" t="str">
        <f t="shared" si="50"/>
        <v>-</v>
      </c>
      <c r="O160" s="768" t="str">
        <f t="shared" si="50"/>
        <v>-</v>
      </c>
      <c r="P160" s="768" t="str">
        <f t="shared" si="50"/>
        <v>-</v>
      </c>
      <c r="Q160" s="768" t="str">
        <f t="shared" si="50"/>
        <v>-</v>
      </c>
      <c r="R160" s="768" t="str">
        <f t="shared" si="50"/>
        <v>-</v>
      </c>
      <c r="S160" s="768" t="str">
        <f t="shared" si="50"/>
        <v>-</v>
      </c>
      <c r="T160" s="768" t="str">
        <f t="shared" si="50"/>
        <v>-</v>
      </c>
      <c r="U160" s="768" t="str">
        <f t="shared" si="50"/>
        <v>-</v>
      </c>
      <c r="V160" s="768" t="str">
        <f t="shared" si="50"/>
        <v>-</v>
      </c>
      <c r="W160" s="768">
        <f t="shared" si="50"/>
        <v>9.1305807572057435E-3</v>
      </c>
    </row>
    <row r="161" spans="1:25">
      <c r="B161" s="742"/>
      <c r="C161" s="747" t="s">
        <v>319</v>
      </c>
      <c r="D161" s="768">
        <f t="shared" ref="D161:W161" si="51">IF(D125="-","-",IF(D$132="-",(D125/SUM(D$119,D$124:D$128)*100),(D125/SUM(D$119,D$124:D$128,D$132*0.7)*100)))</f>
        <v>48.480391835745266</v>
      </c>
      <c r="E161" s="768">
        <f t="shared" si="51"/>
        <v>55.00375383008361</v>
      </c>
      <c r="F161" s="768">
        <f t="shared" si="51"/>
        <v>36.074245955108005</v>
      </c>
      <c r="G161" s="768">
        <f t="shared" si="51"/>
        <v>4.0932239428803783</v>
      </c>
      <c r="H161" s="768">
        <f t="shared" si="51"/>
        <v>63.058912712873514</v>
      </c>
      <c r="I161" s="768">
        <f t="shared" si="51"/>
        <v>57.361263734613964</v>
      </c>
      <c r="J161" s="768">
        <f t="shared" si="51"/>
        <v>15.96640467099828</v>
      </c>
      <c r="K161" s="768">
        <f t="shared" si="51"/>
        <v>68.256177694408109</v>
      </c>
      <c r="L161" s="768">
        <f t="shared" si="51"/>
        <v>56.732560537443533</v>
      </c>
      <c r="M161" s="768">
        <f t="shared" si="51"/>
        <v>35.242829398589251</v>
      </c>
      <c r="N161" s="768" t="str">
        <f t="shared" si="51"/>
        <v>-</v>
      </c>
      <c r="O161" s="768" t="str">
        <f t="shared" si="51"/>
        <v>-</v>
      </c>
      <c r="P161" s="768">
        <f t="shared" si="51"/>
        <v>55.731096442838357</v>
      </c>
      <c r="Q161" s="768">
        <f t="shared" si="51"/>
        <v>78.13387236403706</v>
      </c>
      <c r="R161" s="768" t="str">
        <f t="shared" si="51"/>
        <v>-</v>
      </c>
      <c r="S161" s="768" t="str">
        <f t="shared" si="51"/>
        <v>-</v>
      </c>
      <c r="T161" s="768">
        <f t="shared" si="51"/>
        <v>31.18205683823405</v>
      </c>
      <c r="U161" s="768">
        <f t="shared" si="51"/>
        <v>70.812671665207944</v>
      </c>
      <c r="V161" s="768">
        <f t="shared" si="51"/>
        <v>43.320826416104168</v>
      </c>
      <c r="W161" s="768">
        <f t="shared" si="51"/>
        <v>51.333820588098092</v>
      </c>
    </row>
    <row r="162" spans="1:25">
      <c r="B162" s="742"/>
      <c r="C162" s="747" t="s">
        <v>320</v>
      </c>
      <c r="D162" s="768">
        <f t="shared" ref="D162:W162" si="52">IF(D126="-","-",IF(D$132="-",(D126/SUM(D$119,D$124:D$128)*100),(D126/SUM(D$119,D$124:D$128,D$132*0.7)*100)))</f>
        <v>11.96529299381328</v>
      </c>
      <c r="E162" s="768">
        <f t="shared" si="52"/>
        <v>3.9566713965411942</v>
      </c>
      <c r="F162" s="768">
        <f t="shared" si="52"/>
        <v>2.2220012115493362E-2</v>
      </c>
      <c r="G162" s="768">
        <f t="shared" si="52"/>
        <v>94.388830013796365</v>
      </c>
      <c r="H162" s="768">
        <f t="shared" si="52"/>
        <v>14.775917047030399</v>
      </c>
      <c r="I162" s="768">
        <f t="shared" si="52"/>
        <v>39.719685554217456</v>
      </c>
      <c r="J162" s="768">
        <f t="shared" si="52"/>
        <v>0.46412233225875943</v>
      </c>
      <c r="K162" s="768">
        <f t="shared" si="52"/>
        <v>16.072674880732425</v>
      </c>
      <c r="L162" s="768">
        <f t="shared" si="52"/>
        <v>4.3219438807033823</v>
      </c>
      <c r="M162" s="768">
        <f t="shared" si="52"/>
        <v>5.6870876806123389</v>
      </c>
      <c r="N162" s="768" t="str">
        <f t="shared" si="52"/>
        <v>-</v>
      </c>
      <c r="O162" s="768">
        <f t="shared" si="52"/>
        <v>22.290021295848568</v>
      </c>
      <c r="P162" s="768">
        <f t="shared" si="52"/>
        <v>0.13668979665622105</v>
      </c>
      <c r="Q162" s="768">
        <f t="shared" si="52"/>
        <v>11.048834778505331</v>
      </c>
      <c r="R162" s="768">
        <f t="shared" si="52"/>
        <v>24.447681017300404</v>
      </c>
      <c r="S162" s="768">
        <f t="shared" si="52"/>
        <v>100</v>
      </c>
      <c r="T162" s="768">
        <f t="shared" si="52"/>
        <v>55.873675164946711</v>
      </c>
      <c r="U162" s="768">
        <f t="shared" si="52"/>
        <v>8.1689377529284855</v>
      </c>
      <c r="V162" s="768">
        <f t="shared" si="52"/>
        <v>3.6262612025051135</v>
      </c>
      <c r="W162" s="768">
        <f t="shared" si="52"/>
        <v>8.7882293870140753</v>
      </c>
    </row>
    <row r="163" spans="1:25">
      <c r="B163" s="742"/>
      <c r="C163" s="747" t="s">
        <v>321</v>
      </c>
      <c r="D163" s="768">
        <f t="shared" ref="D163:W163" si="53">IF(D127="-","-",IF(D$132="-",(D127/SUM(D$119,D$124:D$128)*100),(D127/SUM(D$119,D$124:D$128,D$132*0.7)*100)))</f>
        <v>16.087589397568149</v>
      </c>
      <c r="E163" s="768" t="str">
        <f t="shared" si="53"/>
        <v>-</v>
      </c>
      <c r="F163" s="768" t="str">
        <f t="shared" si="53"/>
        <v>-</v>
      </c>
      <c r="G163" s="768" t="str">
        <f t="shared" si="53"/>
        <v>-</v>
      </c>
      <c r="H163" s="768">
        <f t="shared" si="53"/>
        <v>2.5206016436382606</v>
      </c>
      <c r="I163" s="768" t="str">
        <f t="shared" si="53"/>
        <v>-</v>
      </c>
      <c r="J163" s="768" t="str">
        <f t="shared" si="53"/>
        <v>-</v>
      </c>
      <c r="K163" s="768">
        <f t="shared" si="53"/>
        <v>6.8900642317208369</v>
      </c>
      <c r="L163" s="768" t="str">
        <f t="shared" si="53"/>
        <v>-</v>
      </c>
      <c r="M163" s="768">
        <f t="shared" si="53"/>
        <v>1.0211900567875802</v>
      </c>
      <c r="N163" s="768" t="str">
        <f t="shared" si="53"/>
        <v>-</v>
      </c>
      <c r="O163" s="768">
        <f t="shared" si="53"/>
        <v>40.894028917780545</v>
      </c>
      <c r="P163" s="768" t="str">
        <f t="shared" si="53"/>
        <v>-</v>
      </c>
      <c r="Q163" s="768" t="str">
        <f t="shared" si="53"/>
        <v>-</v>
      </c>
      <c r="R163" s="768" t="str">
        <f t="shared" si="53"/>
        <v>-</v>
      </c>
      <c r="S163" s="768" t="str">
        <f t="shared" si="53"/>
        <v>-</v>
      </c>
      <c r="T163" s="768">
        <f t="shared" si="53"/>
        <v>2.6410515554471465</v>
      </c>
      <c r="U163" s="768" t="str">
        <f t="shared" si="53"/>
        <v>-</v>
      </c>
      <c r="V163" s="768" t="str">
        <f t="shared" si="53"/>
        <v>-</v>
      </c>
      <c r="W163" s="768">
        <f t="shared" si="53"/>
        <v>5.4260440329790365</v>
      </c>
    </row>
    <row r="164" spans="1:25">
      <c r="C164" s="759" t="s">
        <v>405</v>
      </c>
      <c r="D164" s="764">
        <f t="shared" ref="D164:W164" si="54">IF(D128="-","-",IF(D$132="-",(D128/SUM(D$119,D$124:D$128)*100),(D128/SUM(D$119,D$124:D$128,D$132*0.7)*100)))</f>
        <v>19.080385269267996</v>
      </c>
      <c r="E164" s="764">
        <f t="shared" si="54"/>
        <v>0.28433085350268783</v>
      </c>
      <c r="F164" s="764">
        <f t="shared" si="54"/>
        <v>8.066387283536919</v>
      </c>
      <c r="G164" s="764">
        <f t="shared" si="54"/>
        <v>1.5179460433232479</v>
      </c>
      <c r="H164" s="764">
        <f t="shared" si="54"/>
        <v>1.1385754341836163</v>
      </c>
      <c r="I164" s="764">
        <f t="shared" si="54"/>
        <v>1.163984477447422</v>
      </c>
      <c r="J164" s="764">
        <f t="shared" si="54"/>
        <v>19.201820190151402</v>
      </c>
      <c r="K164" s="764">
        <f t="shared" si="54"/>
        <v>2.0725826723837928</v>
      </c>
      <c r="L164" s="764">
        <f t="shared" si="54"/>
        <v>1.2915987505512065</v>
      </c>
      <c r="M164" s="764">
        <f t="shared" si="54"/>
        <v>2.0687176125187969</v>
      </c>
      <c r="N164" s="764" t="str">
        <f t="shared" si="54"/>
        <v>-</v>
      </c>
      <c r="O164" s="764">
        <f t="shared" si="54"/>
        <v>5.0794478858432166</v>
      </c>
      <c r="P164" s="764">
        <f t="shared" si="54"/>
        <v>2.5960970513958119</v>
      </c>
      <c r="Q164" s="764">
        <f t="shared" si="54"/>
        <v>0.54780526378773109</v>
      </c>
      <c r="R164" s="764">
        <f t="shared" si="54"/>
        <v>40.918613200694658</v>
      </c>
      <c r="S164" s="764" t="str">
        <f t="shared" si="54"/>
        <v>-</v>
      </c>
      <c r="T164" s="764">
        <f t="shared" si="54"/>
        <v>2.3647064433873108</v>
      </c>
      <c r="U164" s="764">
        <f t="shared" si="54"/>
        <v>6.6786071518081496</v>
      </c>
      <c r="V164" s="764">
        <f t="shared" si="54"/>
        <v>1.8579193267849121</v>
      </c>
      <c r="W164" s="764">
        <f t="shared" si="54"/>
        <v>4.9345456057623114</v>
      </c>
    </row>
    <row r="165" spans="1:25" s="657" customFormat="1">
      <c r="A165" s="660"/>
      <c r="B165" s="236"/>
      <c r="C165" s="661"/>
      <c r="D165" s="656">
        <f>SUM(D159:D164)</f>
        <v>100.00000000000001</v>
      </c>
      <c r="E165" s="656">
        <f t="shared" ref="E165:W165" si="55">SUM(E159:E164)</f>
        <v>100</v>
      </c>
      <c r="F165" s="656">
        <f t="shared" si="55"/>
        <v>100</v>
      </c>
      <c r="G165" s="656">
        <f t="shared" si="55"/>
        <v>99.999999999999986</v>
      </c>
      <c r="H165" s="656">
        <f t="shared" si="55"/>
        <v>99.999999999999986</v>
      </c>
      <c r="I165" s="656">
        <f t="shared" si="55"/>
        <v>100.00000000000001</v>
      </c>
      <c r="J165" s="656">
        <f t="shared" si="55"/>
        <v>100</v>
      </c>
      <c r="K165" s="656">
        <f t="shared" si="55"/>
        <v>99.999999999999972</v>
      </c>
      <c r="L165" s="656">
        <f t="shared" si="55"/>
        <v>100.00000000000001</v>
      </c>
      <c r="M165" s="656">
        <f t="shared" si="55"/>
        <v>100</v>
      </c>
      <c r="N165" s="656">
        <f t="shared" si="55"/>
        <v>0</v>
      </c>
      <c r="O165" s="656">
        <f t="shared" si="55"/>
        <v>100.00000000000001</v>
      </c>
      <c r="P165" s="656">
        <f t="shared" si="55"/>
        <v>100.00000000000001</v>
      </c>
      <c r="Q165" s="656">
        <f t="shared" si="55"/>
        <v>100.00000000000001</v>
      </c>
      <c r="R165" s="656">
        <f t="shared" si="55"/>
        <v>100</v>
      </c>
      <c r="S165" s="656">
        <f t="shared" si="55"/>
        <v>100</v>
      </c>
      <c r="T165" s="656">
        <f t="shared" si="55"/>
        <v>99.999999999999986</v>
      </c>
      <c r="U165" s="656">
        <f t="shared" si="55"/>
        <v>100</v>
      </c>
      <c r="V165" s="656">
        <f t="shared" si="55"/>
        <v>100</v>
      </c>
      <c r="W165" s="656">
        <f t="shared" si="55"/>
        <v>100</v>
      </c>
    </row>
    <row r="166" spans="1:25">
      <c r="C166" s="743" t="s">
        <v>652</v>
      </c>
      <c r="D166" s="743"/>
      <c r="F166" s="743"/>
      <c r="G166" s="743"/>
      <c r="H166" s="743"/>
      <c r="I166" s="743"/>
      <c r="J166" s="743"/>
      <c r="K166" s="743"/>
      <c r="L166" s="743"/>
      <c r="M166" s="743"/>
      <c r="N166" s="743"/>
      <c r="O166" s="743"/>
      <c r="P166" s="743"/>
      <c r="Q166" s="743"/>
      <c r="R166" s="743"/>
      <c r="S166" s="743"/>
      <c r="T166" s="743"/>
      <c r="U166" s="743"/>
      <c r="V166" s="743"/>
      <c r="W166" s="743"/>
    </row>
    <row r="167" spans="1:25" ht="81.75">
      <c r="C167" s="744"/>
      <c r="D167" s="745" t="s">
        <v>435</v>
      </c>
      <c r="E167" s="746" t="s">
        <v>436</v>
      </c>
      <c r="F167" s="745" t="s">
        <v>437</v>
      </c>
      <c r="G167" s="745" t="s">
        <v>438</v>
      </c>
      <c r="H167" s="745" t="s">
        <v>439</v>
      </c>
      <c r="I167" s="745" t="s">
        <v>440</v>
      </c>
      <c r="J167" s="745" t="s">
        <v>441</v>
      </c>
      <c r="K167" s="745" t="s">
        <v>442</v>
      </c>
      <c r="L167" s="745" t="s">
        <v>443</v>
      </c>
      <c r="M167" s="745" t="s">
        <v>444</v>
      </c>
      <c r="N167" s="745" t="s">
        <v>358</v>
      </c>
      <c r="O167" s="745" t="s">
        <v>445</v>
      </c>
      <c r="P167" s="745" t="s">
        <v>446</v>
      </c>
      <c r="Q167" s="745" t="s">
        <v>447</v>
      </c>
      <c r="R167" s="745" t="s">
        <v>181</v>
      </c>
      <c r="S167" s="745" t="s">
        <v>328</v>
      </c>
      <c r="T167" s="745" t="s">
        <v>448</v>
      </c>
      <c r="U167" s="745" t="s">
        <v>449</v>
      </c>
      <c r="V167" s="745" t="s">
        <v>450</v>
      </c>
      <c r="W167" s="746" t="s">
        <v>640</v>
      </c>
    </row>
    <row r="168" spans="1:25">
      <c r="C168" s="733" t="s">
        <v>648</v>
      </c>
      <c r="D168" s="748">
        <v>582.88</v>
      </c>
      <c r="E168" s="748">
        <v>219.14</v>
      </c>
      <c r="F168" s="748" t="s">
        <v>59</v>
      </c>
      <c r="G168" s="748" t="s">
        <v>59</v>
      </c>
      <c r="H168" s="748">
        <v>634</v>
      </c>
      <c r="I168" s="748" t="s">
        <v>59</v>
      </c>
      <c r="J168" s="748">
        <v>360.6</v>
      </c>
      <c r="K168" s="748">
        <v>215</v>
      </c>
      <c r="L168" s="748" t="s">
        <v>59</v>
      </c>
      <c r="M168" s="748">
        <v>439.32</v>
      </c>
      <c r="N168" s="748" t="s">
        <v>59</v>
      </c>
      <c r="O168" s="748" t="s">
        <v>59</v>
      </c>
      <c r="P168" s="748" t="s">
        <v>59</v>
      </c>
      <c r="Q168" s="748" t="s">
        <v>59</v>
      </c>
      <c r="R168" s="748" t="s">
        <v>59</v>
      </c>
      <c r="S168" s="748" t="s">
        <v>59</v>
      </c>
      <c r="T168" s="748" t="s">
        <v>59</v>
      </c>
      <c r="U168" s="748" t="s">
        <v>59</v>
      </c>
      <c r="V168" s="748" t="s">
        <v>59</v>
      </c>
      <c r="W168" s="748">
        <f t="shared" ref="W168:W174" si="56">SUM(D168:V168)</f>
        <v>2450.94</v>
      </c>
    </row>
    <row r="169" spans="1:25" ht="22.5">
      <c r="C169" s="771" t="s">
        <v>649</v>
      </c>
      <c r="D169" s="748">
        <v>600.56100000000004</v>
      </c>
      <c r="E169" s="748">
        <v>1329.296</v>
      </c>
      <c r="F169" s="748">
        <v>804.928</v>
      </c>
      <c r="G169" s="748" t="s">
        <v>59</v>
      </c>
      <c r="H169" s="748">
        <v>639.7589999999999</v>
      </c>
      <c r="I169" s="748">
        <v>1.2630000000000001</v>
      </c>
      <c r="J169" s="748">
        <v>98.324000000000012</v>
      </c>
      <c r="K169" s="748">
        <v>651.25800000000004</v>
      </c>
      <c r="L169" s="748">
        <v>4398.2179999999998</v>
      </c>
      <c r="M169" s="748">
        <v>1911.357</v>
      </c>
      <c r="N169" s="748" t="s">
        <v>59</v>
      </c>
      <c r="O169" s="748">
        <v>2277.7750000000001</v>
      </c>
      <c r="P169" s="748">
        <v>3667.1970000000001</v>
      </c>
      <c r="Q169" s="748">
        <v>55.55</v>
      </c>
      <c r="R169" s="748">
        <v>109.361</v>
      </c>
      <c r="S169" s="748" t="s">
        <v>59</v>
      </c>
      <c r="T169" s="748">
        <v>35.628</v>
      </c>
      <c r="U169" s="748">
        <v>246.60500000000002</v>
      </c>
      <c r="V169" s="748">
        <v>172.869</v>
      </c>
      <c r="W169" s="748">
        <f t="shared" si="56"/>
        <v>16999.949000000001</v>
      </c>
    </row>
    <row r="170" spans="1:25">
      <c r="C170" s="747" t="s">
        <v>452</v>
      </c>
      <c r="D170" s="732">
        <f>SUM(D168:D169)</f>
        <v>1183.441</v>
      </c>
      <c r="E170" s="732">
        <f t="shared" ref="E170:V170" si="57">SUM(E168:E169)</f>
        <v>1548.4360000000001</v>
      </c>
      <c r="F170" s="732">
        <f t="shared" si="57"/>
        <v>804.928</v>
      </c>
      <c r="G170" s="748" t="s">
        <v>59</v>
      </c>
      <c r="H170" s="732">
        <f t="shared" si="57"/>
        <v>1273.759</v>
      </c>
      <c r="I170" s="732">
        <f t="shared" si="57"/>
        <v>1.2630000000000001</v>
      </c>
      <c r="J170" s="732">
        <f t="shared" si="57"/>
        <v>458.92400000000004</v>
      </c>
      <c r="K170" s="732">
        <f t="shared" si="57"/>
        <v>866.25800000000004</v>
      </c>
      <c r="L170" s="732">
        <f t="shared" si="57"/>
        <v>4398.2179999999998</v>
      </c>
      <c r="M170" s="732">
        <f t="shared" si="57"/>
        <v>2350.6770000000001</v>
      </c>
      <c r="N170" s="748" t="s">
        <v>59</v>
      </c>
      <c r="O170" s="732">
        <f t="shared" si="57"/>
        <v>2277.7750000000001</v>
      </c>
      <c r="P170" s="732">
        <f t="shared" si="57"/>
        <v>3667.1970000000001</v>
      </c>
      <c r="Q170" s="732">
        <f t="shared" si="57"/>
        <v>55.55</v>
      </c>
      <c r="R170" s="732">
        <f t="shared" si="57"/>
        <v>109.361</v>
      </c>
      <c r="S170" s="748" t="s">
        <v>59</v>
      </c>
      <c r="T170" s="732">
        <f t="shared" si="57"/>
        <v>35.628</v>
      </c>
      <c r="U170" s="732">
        <f t="shared" si="57"/>
        <v>246.60500000000002</v>
      </c>
      <c r="V170" s="732">
        <f t="shared" si="57"/>
        <v>172.869</v>
      </c>
      <c r="W170" s="732">
        <f>SUM(D170:V170)</f>
        <v>19450.888999999996</v>
      </c>
      <c r="X170" s="772"/>
      <c r="Y170" s="773"/>
    </row>
    <row r="171" spans="1:25">
      <c r="C171" s="747" t="s">
        <v>453</v>
      </c>
      <c r="D171" s="748" t="s">
        <v>59</v>
      </c>
      <c r="E171" s="748" t="s">
        <v>59</v>
      </c>
      <c r="F171" s="748" t="s">
        <v>59</v>
      </c>
      <c r="G171" s="748" t="s">
        <v>59</v>
      </c>
      <c r="H171" s="732">
        <v>1063.94</v>
      </c>
      <c r="I171" s="748" t="s">
        <v>59</v>
      </c>
      <c r="J171" s="748" t="s">
        <v>59</v>
      </c>
      <c r="K171" s="732">
        <v>1003.41</v>
      </c>
      <c r="L171" s="748">
        <v>455.29</v>
      </c>
      <c r="M171" s="732">
        <v>3032.81</v>
      </c>
      <c r="N171" s="748" t="s">
        <v>59</v>
      </c>
      <c r="O171" s="732">
        <v>2017.13</v>
      </c>
      <c r="P171" s="748" t="s">
        <v>59</v>
      </c>
      <c r="Q171" s="748" t="s">
        <v>59</v>
      </c>
      <c r="R171" s="748" t="s">
        <v>59</v>
      </c>
      <c r="S171" s="748" t="s">
        <v>59</v>
      </c>
      <c r="T171" s="748" t="s">
        <v>59</v>
      </c>
      <c r="U171" s="748" t="s">
        <v>59</v>
      </c>
      <c r="V171" s="748" t="s">
        <v>59</v>
      </c>
      <c r="W171" s="732">
        <f t="shared" si="56"/>
        <v>7572.58</v>
      </c>
      <c r="X171" s="772"/>
      <c r="Y171" s="773"/>
    </row>
    <row r="172" spans="1:25">
      <c r="C172" s="747" t="s">
        <v>457</v>
      </c>
      <c r="D172" s="732">
        <v>1989.4</v>
      </c>
      <c r="E172" s="732">
        <v>1055.77</v>
      </c>
      <c r="F172" s="732">
        <v>2364.59</v>
      </c>
      <c r="G172" s="732">
        <v>468.4</v>
      </c>
      <c r="H172" s="748" t="s">
        <v>59</v>
      </c>
      <c r="I172" s="748" t="s">
        <v>59</v>
      </c>
      <c r="J172" s="748" t="s">
        <v>59</v>
      </c>
      <c r="K172" s="732">
        <v>502.64</v>
      </c>
      <c r="L172" s="732">
        <v>2595.23</v>
      </c>
      <c r="M172" s="748" t="s">
        <v>59</v>
      </c>
      <c r="N172" s="748" t="s">
        <v>59</v>
      </c>
      <c r="O172" s="748" t="s">
        <v>59</v>
      </c>
      <c r="P172" s="748">
        <v>1960.39</v>
      </c>
      <c r="Q172" s="748" t="s">
        <v>59</v>
      </c>
      <c r="R172" s="748" t="s">
        <v>59</v>
      </c>
      <c r="S172" s="748" t="s">
        <v>59</v>
      </c>
      <c r="T172" s="748" t="s">
        <v>59</v>
      </c>
      <c r="U172" s="748" t="s">
        <v>59</v>
      </c>
      <c r="V172" s="748" t="s">
        <v>59</v>
      </c>
      <c r="W172" s="748">
        <f t="shared" si="56"/>
        <v>10936.42</v>
      </c>
      <c r="X172" s="772"/>
      <c r="Y172" s="773"/>
    </row>
    <row r="173" spans="1:25">
      <c r="C173" s="747" t="s">
        <v>458</v>
      </c>
      <c r="D173" s="748" t="s">
        <v>59</v>
      </c>
      <c r="E173" s="748" t="s">
        <v>59</v>
      </c>
      <c r="F173" s="748" t="s">
        <v>59</v>
      </c>
      <c r="G173" s="748">
        <v>787.4</v>
      </c>
      <c r="H173" s="748" t="s">
        <v>59</v>
      </c>
      <c r="I173" s="748">
        <v>1535.72</v>
      </c>
      <c r="J173" s="748" t="s">
        <v>59</v>
      </c>
      <c r="K173" s="748" t="s">
        <v>59</v>
      </c>
      <c r="L173" s="748" t="s">
        <v>59</v>
      </c>
      <c r="M173" s="748">
        <v>505.52</v>
      </c>
      <c r="N173" s="748">
        <v>90.82</v>
      </c>
      <c r="O173" s="748" t="s">
        <v>59</v>
      </c>
      <c r="P173" s="748" t="s">
        <v>59</v>
      </c>
      <c r="Q173" s="748" t="s">
        <v>59</v>
      </c>
      <c r="R173" s="748" t="s">
        <v>59</v>
      </c>
      <c r="S173" s="748">
        <v>76.14</v>
      </c>
      <c r="T173" s="748" t="s">
        <v>59</v>
      </c>
      <c r="U173" s="748" t="s">
        <v>59</v>
      </c>
      <c r="V173" s="748" t="s">
        <v>59</v>
      </c>
      <c r="W173" s="748">
        <f>SUM(D173:V173)</f>
        <v>2995.6</v>
      </c>
      <c r="X173" s="772"/>
      <c r="Y173" s="773"/>
    </row>
    <row r="174" spans="1:25">
      <c r="C174" s="747" t="s">
        <v>454</v>
      </c>
      <c r="D174" s="732">
        <v>5951.72</v>
      </c>
      <c r="E174" s="732">
        <v>1869.68</v>
      </c>
      <c r="F174" s="732">
        <v>854.17</v>
      </c>
      <c r="G174" s="732">
        <v>857.95</v>
      </c>
      <c r="H174" s="732">
        <v>2853.54</v>
      </c>
      <c r="I174" s="732">
        <v>864.2</v>
      </c>
      <c r="J174" s="748" t="s">
        <v>59</v>
      </c>
      <c r="K174" s="732">
        <v>758.74</v>
      </c>
      <c r="L174" s="748" t="s">
        <v>59</v>
      </c>
      <c r="M174" s="732">
        <v>4174.08</v>
      </c>
      <c r="N174" s="748" t="s">
        <v>59</v>
      </c>
      <c r="O174" s="748" t="s">
        <v>59</v>
      </c>
      <c r="P174" s="732">
        <v>1246.98</v>
      </c>
      <c r="Q174" s="732">
        <v>784.7</v>
      </c>
      <c r="R174" s="748" t="s">
        <v>59</v>
      </c>
      <c r="S174" s="748" t="s">
        <v>59</v>
      </c>
      <c r="T174" s="732">
        <v>3263.71</v>
      </c>
      <c r="U174" s="732">
        <v>1222.32</v>
      </c>
      <c r="V174" s="732">
        <v>1968.07</v>
      </c>
      <c r="W174" s="732">
        <f t="shared" si="56"/>
        <v>26669.86</v>
      </c>
      <c r="X174" s="772"/>
      <c r="Y174" s="773"/>
    </row>
    <row r="175" spans="1:25">
      <c r="C175" s="747" t="s">
        <v>318</v>
      </c>
      <c r="D175" s="748" t="s">
        <v>59</v>
      </c>
      <c r="E175" s="748" t="s">
        <v>59</v>
      </c>
      <c r="F175" s="748" t="s">
        <v>59</v>
      </c>
      <c r="G175" s="748" t="s">
        <v>59</v>
      </c>
      <c r="H175" s="748" t="s">
        <v>59</v>
      </c>
      <c r="I175" s="748">
        <v>11.39</v>
      </c>
      <c r="J175" s="748" t="s">
        <v>59</v>
      </c>
      <c r="K175" s="748" t="s">
        <v>59</v>
      </c>
      <c r="L175" s="748" t="s">
        <v>59</v>
      </c>
      <c r="M175" s="748" t="s">
        <v>59</v>
      </c>
      <c r="N175" s="748" t="s">
        <v>59</v>
      </c>
      <c r="O175" s="748" t="s">
        <v>59</v>
      </c>
      <c r="P175" s="748" t="s">
        <v>59</v>
      </c>
      <c r="Q175" s="748" t="s">
        <v>59</v>
      </c>
      <c r="R175" s="748" t="s">
        <v>59</v>
      </c>
      <c r="S175" s="748" t="s">
        <v>59</v>
      </c>
      <c r="T175" s="748" t="s">
        <v>59</v>
      </c>
      <c r="U175" s="748" t="s">
        <v>59</v>
      </c>
      <c r="V175" s="748" t="s">
        <v>59</v>
      </c>
      <c r="W175" s="748">
        <f>SUM(D175:V175)</f>
        <v>11.39</v>
      </c>
      <c r="X175" s="772"/>
      <c r="Y175" s="773"/>
    </row>
    <row r="176" spans="1:25">
      <c r="C176" s="747" t="s">
        <v>319</v>
      </c>
      <c r="D176" s="732">
        <v>3324.5070000000001</v>
      </c>
      <c r="E176" s="732">
        <v>1815.51</v>
      </c>
      <c r="F176" s="732">
        <v>476.21</v>
      </c>
      <c r="G176" s="732">
        <v>3.6499999999999901</v>
      </c>
      <c r="H176" s="732">
        <v>1193.2439999999999</v>
      </c>
      <c r="I176" s="732">
        <v>152.59</v>
      </c>
      <c r="J176" s="732">
        <v>35.305999999999997</v>
      </c>
      <c r="K176" s="732">
        <v>3799.9989999999998</v>
      </c>
      <c r="L176" s="732">
        <v>5652.1840000000002</v>
      </c>
      <c r="M176" s="732">
        <v>1283.51</v>
      </c>
      <c r="N176" s="748" t="s">
        <v>59</v>
      </c>
      <c r="O176" s="748" t="s">
        <v>59</v>
      </c>
      <c r="P176" s="732">
        <v>3361.817</v>
      </c>
      <c r="Q176" s="732">
        <v>448.18</v>
      </c>
      <c r="R176" s="748" t="s">
        <v>59</v>
      </c>
      <c r="S176" s="748" t="s">
        <v>59</v>
      </c>
      <c r="T176" s="732">
        <v>263.286</v>
      </c>
      <c r="U176" s="732">
        <v>1016.638</v>
      </c>
      <c r="V176" s="732">
        <v>193.85</v>
      </c>
      <c r="W176" s="732">
        <f t="shared" ref="W176:W180" si="58">SUM(D176:V176)</f>
        <v>23020.480999999996</v>
      </c>
      <c r="X176" s="772"/>
      <c r="Y176" s="773"/>
    </row>
    <row r="177" spans="3:25">
      <c r="C177" s="747" t="s">
        <v>320</v>
      </c>
      <c r="D177" s="732">
        <v>866.680000000061</v>
      </c>
      <c r="E177" s="732">
        <v>167.06899999999999</v>
      </c>
      <c r="F177" s="732">
        <v>0.74099999999999999</v>
      </c>
      <c r="G177" s="732">
        <v>77.517999999999404</v>
      </c>
      <c r="H177" s="732">
        <v>345.54999999999399</v>
      </c>
      <c r="I177" s="732">
        <v>165.52199999999999</v>
      </c>
      <c r="J177" s="732">
        <v>2.0219999999999998</v>
      </c>
      <c r="K177" s="732">
        <v>919.13300000006802</v>
      </c>
      <c r="L177" s="732">
        <v>492.33400000000398</v>
      </c>
      <c r="M177" s="732">
        <v>260.54599999999903</v>
      </c>
      <c r="N177" s="748" t="s">
        <v>59</v>
      </c>
      <c r="O177" s="732">
        <v>558.17000000000996</v>
      </c>
      <c r="P177" s="732">
        <v>16.018000000000001</v>
      </c>
      <c r="Q177" s="732">
        <v>85.400000000000105</v>
      </c>
      <c r="R177" s="732">
        <v>65.330000000000297</v>
      </c>
      <c r="S177" s="732">
        <v>5.7000000000000002E-2</v>
      </c>
      <c r="T177" s="732">
        <v>437.79399999998498</v>
      </c>
      <c r="U177" s="732">
        <v>160.29099999999599</v>
      </c>
      <c r="V177" s="732">
        <v>25.5380000000001</v>
      </c>
      <c r="W177" s="732">
        <f t="shared" si="58"/>
        <v>4645.7130000001171</v>
      </c>
      <c r="X177" s="772"/>
      <c r="Y177" s="773"/>
    </row>
    <row r="178" spans="3:25">
      <c r="C178" s="747" t="s">
        <v>321</v>
      </c>
      <c r="D178" s="732">
        <v>997.22699999999998</v>
      </c>
      <c r="E178" s="748" t="s">
        <v>59</v>
      </c>
      <c r="F178" s="748" t="s">
        <v>59</v>
      </c>
      <c r="G178" s="748" t="s">
        <v>59</v>
      </c>
      <c r="H178" s="732">
        <v>49.9</v>
      </c>
      <c r="I178" s="748" t="s">
        <v>59</v>
      </c>
      <c r="J178" s="748" t="s">
        <v>59</v>
      </c>
      <c r="K178" s="732">
        <v>349.4</v>
      </c>
      <c r="L178" s="748" t="s">
        <v>59</v>
      </c>
      <c r="M178" s="732">
        <v>22.5</v>
      </c>
      <c r="N178" s="748" t="s">
        <v>59</v>
      </c>
      <c r="O178" s="732">
        <v>849.1</v>
      </c>
      <c r="P178" s="748" t="s">
        <v>59</v>
      </c>
      <c r="Q178" s="748" t="s">
        <v>59</v>
      </c>
      <c r="R178" s="748" t="s">
        <v>59</v>
      </c>
      <c r="S178" s="748" t="s">
        <v>59</v>
      </c>
      <c r="T178" s="732">
        <v>31.4</v>
      </c>
      <c r="U178" s="748" t="s">
        <v>59</v>
      </c>
      <c r="V178" s="748" t="s">
        <v>59</v>
      </c>
      <c r="W178" s="732">
        <f t="shared" si="58"/>
        <v>2299.527</v>
      </c>
      <c r="X178" s="772"/>
      <c r="Y178" s="773"/>
    </row>
    <row r="179" spans="3:25">
      <c r="C179" s="747" t="s">
        <v>405</v>
      </c>
      <c r="D179" s="732">
        <v>290.90300000000002</v>
      </c>
      <c r="E179" s="732">
        <v>86.866</v>
      </c>
      <c r="F179" s="732">
        <v>87.01400000000001</v>
      </c>
      <c r="G179" s="732">
        <v>2.13</v>
      </c>
      <c r="H179" s="732">
        <v>26.423999999999999</v>
      </c>
      <c r="I179" s="732">
        <v>3.3679999999999999</v>
      </c>
      <c r="J179" s="732">
        <v>12.862</v>
      </c>
      <c r="K179" s="732">
        <v>58.009</v>
      </c>
      <c r="L179" s="732">
        <v>44.545000000000002</v>
      </c>
      <c r="M179" s="732">
        <v>75.274000000000001</v>
      </c>
      <c r="N179" s="748" t="s">
        <v>59</v>
      </c>
      <c r="O179" s="732">
        <v>37.099999999999994</v>
      </c>
      <c r="P179" s="732">
        <v>65.938999999999993</v>
      </c>
      <c r="Q179" s="732">
        <v>4.3529999999999998</v>
      </c>
      <c r="R179" s="732">
        <v>42.545000000000002</v>
      </c>
      <c r="S179" s="748" t="s">
        <v>59</v>
      </c>
      <c r="T179" s="732">
        <v>21.094000000000001</v>
      </c>
      <c r="U179" s="732">
        <v>46.362000000000002</v>
      </c>
      <c r="V179" s="732">
        <v>83.455000000000013</v>
      </c>
      <c r="W179" s="732">
        <f t="shared" si="58"/>
        <v>988.24299999999994</v>
      </c>
      <c r="X179" s="772"/>
      <c r="Y179" s="773"/>
    </row>
    <row r="180" spans="3:25">
      <c r="C180" s="747" t="s">
        <v>333</v>
      </c>
      <c r="D180" s="732">
        <v>931.66399999999999</v>
      </c>
      <c r="E180" s="732">
        <v>598.82900000000018</v>
      </c>
      <c r="F180" s="732">
        <v>156.34700000000001</v>
      </c>
      <c r="G180" s="732">
        <v>85.545999999999992</v>
      </c>
      <c r="H180" s="732">
        <v>650.601</v>
      </c>
      <c r="I180" s="732">
        <v>33.268000000000001</v>
      </c>
      <c r="J180" s="732">
        <v>311.56299999999999</v>
      </c>
      <c r="K180" s="732">
        <v>452.46699999999998</v>
      </c>
      <c r="L180" s="732">
        <v>637.274</v>
      </c>
      <c r="M180" s="732">
        <v>1319.57</v>
      </c>
      <c r="N180" s="748" t="s">
        <v>59</v>
      </c>
      <c r="O180" s="732">
        <v>19.399999999999999</v>
      </c>
      <c r="P180" s="732">
        <v>598.70799999999997</v>
      </c>
      <c r="Q180" s="732">
        <v>46.316000000000003</v>
      </c>
      <c r="R180" s="732">
        <v>326.57600000000002</v>
      </c>
      <c r="S180" s="732">
        <v>2.1680000000000001</v>
      </c>
      <c r="T180" s="732">
        <v>332.58600000000001</v>
      </c>
      <c r="U180" s="732">
        <v>172.73899999999998</v>
      </c>
      <c r="V180" s="732">
        <v>496.28899999999999</v>
      </c>
      <c r="W180" s="732">
        <f t="shared" si="58"/>
        <v>7171.9109999999982</v>
      </c>
      <c r="X180" s="772"/>
      <c r="Y180" s="773"/>
    </row>
    <row r="181" spans="3:25">
      <c r="C181" s="749" t="s">
        <v>0</v>
      </c>
      <c r="D181" s="751">
        <f t="shared" ref="D181:W181" si="59">SUM(D170:D180)</f>
        <v>15535.542000000063</v>
      </c>
      <c r="E181" s="751">
        <f t="shared" si="59"/>
        <v>7142.1600000000017</v>
      </c>
      <c r="F181" s="751">
        <f t="shared" si="59"/>
        <v>4744</v>
      </c>
      <c r="G181" s="751">
        <f t="shared" si="59"/>
        <v>2282.5939999999996</v>
      </c>
      <c r="H181" s="751">
        <f t="shared" si="59"/>
        <v>7456.9579999999924</v>
      </c>
      <c r="I181" s="751">
        <f t="shared" si="59"/>
        <v>2767.3209999999999</v>
      </c>
      <c r="J181" s="751">
        <f t="shared" si="59"/>
        <v>820.67700000000002</v>
      </c>
      <c r="K181" s="751">
        <f t="shared" si="59"/>
        <v>8710.0560000000678</v>
      </c>
      <c r="L181" s="751">
        <f t="shared" si="59"/>
        <v>14275.075000000003</v>
      </c>
      <c r="M181" s="751">
        <f t="shared" si="59"/>
        <v>13024.486999999997</v>
      </c>
      <c r="N181" s="751">
        <f t="shared" si="59"/>
        <v>90.82</v>
      </c>
      <c r="O181" s="751">
        <f t="shared" si="59"/>
        <v>5758.6750000000111</v>
      </c>
      <c r="P181" s="751">
        <f t="shared" si="59"/>
        <v>10917.049000000003</v>
      </c>
      <c r="Q181" s="751">
        <f t="shared" si="59"/>
        <v>1424.4990000000003</v>
      </c>
      <c r="R181" s="751">
        <f t="shared" si="59"/>
        <v>543.81200000000035</v>
      </c>
      <c r="S181" s="751">
        <f t="shared" si="59"/>
        <v>78.365000000000009</v>
      </c>
      <c r="T181" s="751">
        <f t="shared" si="59"/>
        <v>4385.497999999985</v>
      </c>
      <c r="U181" s="751">
        <f t="shared" si="59"/>
        <v>2864.9549999999963</v>
      </c>
      <c r="V181" s="751">
        <f t="shared" si="59"/>
        <v>2940.0709999999999</v>
      </c>
      <c r="W181" s="751">
        <f t="shared" si="59"/>
        <v>105762.6140000001</v>
      </c>
      <c r="X181" s="772"/>
      <c r="Y181" s="773"/>
    </row>
    <row r="182" spans="3:25">
      <c r="D182" s="774"/>
      <c r="E182" s="774"/>
      <c r="F182" s="774"/>
      <c r="G182" s="774"/>
      <c r="H182" s="774"/>
      <c r="I182" s="774"/>
      <c r="J182" s="774"/>
      <c r="K182" s="774"/>
      <c r="L182" s="774"/>
      <c r="M182" s="774"/>
      <c r="N182" s="774"/>
      <c r="O182" s="774"/>
      <c r="P182" s="774"/>
      <c r="Q182" s="774"/>
      <c r="R182" s="774"/>
      <c r="S182" s="774"/>
      <c r="T182" s="774"/>
      <c r="U182" s="774"/>
      <c r="V182" s="774"/>
      <c r="W182" s="774"/>
    </row>
    <row r="183" spans="3:25">
      <c r="C183" s="743" t="s">
        <v>653</v>
      </c>
      <c r="D183" s="775"/>
      <c r="E183" s="775"/>
      <c r="F183" s="775"/>
      <c r="G183" s="775"/>
      <c r="H183" s="775"/>
      <c r="I183" s="775"/>
      <c r="J183" s="775"/>
      <c r="K183" s="775"/>
      <c r="L183" s="775"/>
      <c r="M183" s="775"/>
      <c r="N183" s="775"/>
      <c r="O183" s="775"/>
      <c r="P183" s="775"/>
      <c r="Q183" s="775"/>
      <c r="R183" s="775"/>
      <c r="S183" s="775"/>
      <c r="T183" s="775"/>
      <c r="U183" s="775"/>
      <c r="V183" s="775"/>
      <c r="W183" s="775"/>
    </row>
    <row r="184" spans="3:25" ht="81.75">
      <c r="C184" s="744"/>
      <c r="D184" s="745" t="s">
        <v>435</v>
      </c>
      <c r="E184" s="745" t="s">
        <v>436</v>
      </c>
      <c r="F184" s="745" t="s">
        <v>437</v>
      </c>
      <c r="G184" s="745" t="s">
        <v>438</v>
      </c>
      <c r="H184" s="745" t="s">
        <v>439</v>
      </c>
      <c r="I184" s="745" t="s">
        <v>440</v>
      </c>
      <c r="J184" s="745" t="s">
        <v>441</v>
      </c>
      <c r="K184" s="745" t="s">
        <v>442</v>
      </c>
      <c r="L184" s="745" t="s">
        <v>443</v>
      </c>
      <c r="M184" s="745" t="s">
        <v>444</v>
      </c>
      <c r="N184" s="745" t="s">
        <v>358</v>
      </c>
      <c r="O184" s="745" t="s">
        <v>445</v>
      </c>
      <c r="P184" s="745" t="s">
        <v>446</v>
      </c>
      <c r="Q184" s="745" t="s">
        <v>447</v>
      </c>
      <c r="R184" s="745" t="s">
        <v>181</v>
      </c>
      <c r="S184" s="745" t="s">
        <v>328</v>
      </c>
      <c r="T184" s="745" t="s">
        <v>448</v>
      </c>
      <c r="U184" s="745" t="s">
        <v>449</v>
      </c>
      <c r="V184" s="745" t="s">
        <v>450</v>
      </c>
      <c r="W184" s="746" t="s">
        <v>640</v>
      </c>
    </row>
    <row r="185" spans="3:25">
      <c r="C185" s="733" t="s">
        <v>648</v>
      </c>
      <c r="D185" s="748">
        <v>582.88</v>
      </c>
      <c r="E185" s="748">
        <v>219.14</v>
      </c>
      <c r="F185" s="748" t="s">
        <v>59</v>
      </c>
      <c r="G185" s="748" t="s">
        <v>59</v>
      </c>
      <c r="H185" s="748">
        <v>1511.95</v>
      </c>
      <c r="I185" s="748" t="s">
        <v>59</v>
      </c>
      <c r="J185" s="748">
        <v>360.6</v>
      </c>
      <c r="K185" s="748">
        <v>215</v>
      </c>
      <c r="L185" s="748" t="s">
        <v>59</v>
      </c>
      <c r="M185" s="748">
        <v>439.32</v>
      </c>
      <c r="N185" s="748" t="s">
        <v>59</v>
      </c>
      <c r="O185" s="748" t="s">
        <v>59</v>
      </c>
      <c r="P185" s="748" t="s">
        <v>59</v>
      </c>
      <c r="Q185" s="748" t="s">
        <v>59</v>
      </c>
      <c r="R185" s="748" t="s">
        <v>59</v>
      </c>
      <c r="S185" s="748" t="s">
        <v>59</v>
      </c>
      <c r="T185" s="748" t="s">
        <v>59</v>
      </c>
      <c r="U185" s="748" t="s">
        <v>59</v>
      </c>
      <c r="V185" s="748" t="s">
        <v>59</v>
      </c>
      <c r="W185" s="748">
        <f t="shared" ref="W185:W186" si="60">SUM(D185:V185)</f>
        <v>3328.8900000000003</v>
      </c>
      <c r="X185" s="772"/>
    </row>
    <row r="186" spans="3:25" ht="22.5">
      <c r="C186" s="771" t="s">
        <v>649</v>
      </c>
      <c r="D186" s="748">
        <v>596.06100000000004</v>
      </c>
      <c r="E186" s="748">
        <v>1329.296</v>
      </c>
      <c r="F186" s="748">
        <v>804.928</v>
      </c>
      <c r="G186" s="748" t="s">
        <v>59</v>
      </c>
      <c r="H186" s="748">
        <v>639.7589999999999</v>
      </c>
      <c r="I186" s="748">
        <v>1.2630000000000001</v>
      </c>
      <c r="J186" s="748">
        <v>98.324000000000012</v>
      </c>
      <c r="K186" s="748">
        <v>651.25800000000004</v>
      </c>
      <c r="L186" s="748">
        <v>4398.6179999999995</v>
      </c>
      <c r="M186" s="748">
        <v>1916.7269999999999</v>
      </c>
      <c r="N186" s="748" t="s">
        <v>59</v>
      </c>
      <c r="O186" s="748">
        <v>2277.7750000000001</v>
      </c>
      <c r="P186" s="748">
        <v>3690.3070000000002</v>
      </c>
      <c r="Q186" s="748">
        <v>55.55</v>
      </c>
      <c r="R186" s="748">
        <v>109.361</v>
      </c>
      <c r="S186" s="748" t="s">
        <v>59</v>
      </c>
      <c r="T186" s="748">
        <v>35.683999999999997</v>
      </c>
      <c r="U186" s="748">
        <v>246.60500000000002</v>
      </c>
      <c r="V186" s="748">
        <v>172.57299999999998</v>
      </c>
      <c r="W186" s="748">
        <f t="shared" si="60"/>
        <v>17024.089</v>
      </c>
      <c r="X186" s="772"/>
    </row>
    <row r="187" spans="3:25">
      <c r="C187" s="747" t="s">
        <v>452</v>
      </c>
      <c r="D187" s="732">
        <f>SUM(D185:D186)</f>
        <v>1178.941</v>
      </c>
      <c r="E187" s="732">
        <f t="shared" ref="E187:V187" si="61">SUM(E185:E186)</f>
        <v>1548.4360000000001</v>
      </c>
      <c r="F187" s="732">
        <f t="shared" si="61"/>
        <v>804.928</v>
      </c>
      <c r="G187" s="748" t="s">
        <v>59</v>
      </c>
      <c r="H187" s="732">
        <f t="shared" si="61"/>
        <v>2151.7089999999998</v>
      </c>
      <c r="I187" s="732">
        <f t="shared" si="61"/>
        <v>1.2630000000000001</v>
      </c>
      <c r="J187" s="732">
        <f t="shared" si="61"/>
        <v>458.92400000000004</v>
      </c>
      <c r="K187" s="732">
        <f t="shared" si="61"/>
        <v>866.25800000000004</v>
      </c>
      <c r="L187" s="732">
        <f t="shared" si="61"/>
        <v>4398.6179999999995</v>
      </c>
      <c r="M187" s="732">
        <f t="shared" si="61"/>
        <v>2356.047</v>
      </c>
      <c r="N187" s="748" t="s">
        <v>59</v>
      </c>
      <c r="O187" s="732">
        <f t="shared" si="61"/>
        <v>2277.7750000000001</v>
      </c>
      <c r="P187" s="732">
        <f t="shared" si="61"/>
        <v>3690.3070000000002</v>
      </c>
      <c r="Q187" s="732">
        <f t="shared" si="61"/>
        <v>55.55</v>
      </c>
      <c r="R187" s="732">
        <f t="shared" si="61"/>
        <v>109.361</v>
      </c>
      <c r="S187" s="748" t="s">
        <v>59</v>
      </c>
      <c r="T187" s="732">
        <f t="shared" si="61"/>
        <v>35.683999999999997</v>
      </c>
      <c r="U187" s="732">
        <f t="shared" si="61"/>
        <v>246.60500000000002</v>
      </c>
      <c r="V187" s="732">
        <f t="shared" si="61"/>
        <v>172.57299999999998</v>
      </c>
      <c r="W187" s="732">
        <f t="shared" ref="W187:W191" si="62">SUM(D187:V187)</f>
        <v>20352.978999999999</v>
      </c>
      <c r="X187" s="772"/>
      <c r="Y187" s="773"/>
    </row>
    <row r="188" spans="3:25">
      <c r="C188" s="747" t="s">
        <v>453</v>
      </c>
      <c r="D188" s="748" t="s">
        <v>59</v>
      </c>
      <c r="E188" s="748" t="s">
        <v>59</v>
      </c>
      <c r="F188" s="748" t="s">
        <v>59</v>
      </c>
      <c r="G188" s="748" t="s">
        <v>59</v>
      </c>
      <c r="H188" s="748">
        <v>1063.94</v>
      </c>
      <c r="I188" s="748" t="s">
        <v>59</v>
      </c>
      <c r="J188" s="748" t="s">
        <v>59</v>
      </c>
      <c r="K188" s="748">
        <v>1003.41</v>
      </c>
      <c r="L188" s="748">
        <v>455.29</v>
      </c>
      <c r="M188" s="748">
        <v>3032.81</v>
      </c>
      <c r="N188" s="748" t="s">
        <v>59</v>
      </c>
      <c r="O188" s="748">
        <v>2017.13</v>
      </c>
      <c r="P188" s="748" t="s">
        <v>59</v>
      </c>
      <c r="Q188" s="748" t="s">
        <v>59</v>
      </c>
      <c r="R188" s="748" t="s">
        <v>59</v>
      </c>
      <c r="S188" s="748" t="s">
        <v>59</v>
      </c>
      <c r="T188" s="748" t="s">
        <v>59</v>
      </c>
      <c r="U188" s="748" t="s">
        <v>59</v>
      </c>
      <c r="V188" s="748" t="s">
        <v>59</v>
      </c>
      <c r="W188" s="732">
        <f t="shared" si="62"/>
        <v>7572.58</v>
      </c>
      <c r="X188" s="772"/>
      <c r="Y188" s="773"/>
    </row>
    <row r="189" spans="3:25">
      <c r="C189" s="747" t="s">
        <v>457</v>
      </c>
      <c r="D189" s="748">
        <v>1989.4</v>
      </c>
      <c r="E189" s="748">
        <v>1055.77</v>
      </c>
      <c r="F189" s="748">
        <v>2364.59</v>
      </c>
      <c r="G189" s="748">
        <v>468.4</v>
      </c>
      <c r="H189" s="748" t="s">
        <v>59</v>
      </c>
      <c r="I189" s="748" t="s">
        <v>59</v>
      </c>
      <c r="J189" s="748" t="s">
        <v>59</v>
      </c>
      <c r="K189" s="748">
        <v>502.64</v>
      </c>
      <c r="L189" s="748">
        <v>2595.23</v>
      </c>
      <c r="M189" s="748" t="s">
        <v>59</v>
      </c>
      <c r="N189" s="748" t="s">
        <v>59</v>
      </c>
      <c r="O189" s="748" t="s">
        <v>59</v>
      </c>
      <c r="P189" s="748">
        <v>1960.39</v>
      </c>
      <c r="Q189" s="748" t="s">
        <v>59</v>
      </c>
      <c r="R189" s="748" t="s">
        <v>59</v>
      </c>
      <c r="S189" s="748" t="s">
        <v>59</v>
      </c>
      <c r="T189" s="748" t="s">
        <v>59</v>
      </c>
      <c r="U189" s="748" t="s">
        <v>59</v>
      </c>
      <c r="V189" s="748" t="s">
        <v>59</v>
      </c>
      <c r="W189" s="748">
        <f t="shared" si="62"/>
        <v>10936.42</v>
      </c>
      <c r="X189" s="772"/>
      <c r="Y189" s="773"/>
    </row>
    <row r="190" spans="3:25">
      <c r="C190" s="747" t="s">
        <v>458</v>
      </c>
      <c r="D190" s="748" t="s">
        <v>59</v>
      </c>
      <c r="E190" s="748" t="s">
        <v>59</v>
      </c>
      <c r="F190" s="748" t="s">
        <v>59</v>
      </c>
      <c r="G190" s="748">
        <v>787.4</v>
      </c>
      <c r="H190" s="748" t="s">
        <v>59</v>
      </c>
      <c r="I190" s="748">
        <v>1535.7</v>
      </c>
      <c r="J190" s="748" t="s">
        <v>59</v>
      </c>
      <c r="K190" s="748" t="s">
        <v>59</v>
      </c>
      <c r="L190" s="748" t="s">
        <v>59</v>
      </c>
      <c r="M190" s="748" t="s">
        <v>59</v>
      </c>
      <c r="N190" s="748">
        <v>90.82</v>
      </c>
      <c r="O190" s="748" t="s">
        <v>59</v>
      </c>
      <c r="P190" s="748" t="s">
        <v>59</v>
      </c>
      <c r="Q190" s="748" t="s">
        <v>59</v>
      </c>
      <c r="R190" s="748" t="s">
        <v>59</v>
      </c>
      <c r="S190" s="748">
        <v>76.14</v>
      </c>
      <c r="T190" s="748" t="s">
        <v>59</v>
      </c>
      <c r="U190" s="748" t="s">
        <v>59</v>
      </c>
      <c r="V190" s="748" t="s">
        <v>59</v>
      </c>
      <c r="W190" s="748">
        <f t="shared" si="62"/>
        <v>2490.06</v>
      </c>
      <c r="X190" s="772"/>
      <c r="Y190" s="773"/>
    </row>
    <row r="191" spans="3:25">
      <c r="C191" s="747" t="s">
        <v>454</v>
      </c>
      <c r="D191" s="748">
        <v>5951.72</v>
      </c>
      <c r="E191" s="748">
        <v>1869.68</v>
      </c>
      <c r="F191" s="748">
        <v>854.17</v>
      </c>
      <c r="G191" s="748">
        <v>857.95</v>
      </c>
      <c r="H191" s="748">
        <v>2853.54</v>
      </c>
      <c r="I191" s="748">
        <v>864.2</v>
      </c>
      <c r="J191" s="748" t="s">
        <v>59</v>
      </c>
      <c r="K191" s="748">
        <v>758.74</v>
      </c>
      <c r="L191" s="748" t="s">
        <v>59</v>
      </c>
      <c r="M191" s="748">
        <v>4174.08</v>
      </c>
      <c r="N191" s="748" t="s">
        <v>59</v>
      </c>
      <c r="O191" s="748" t="s">
        <v>59</v>
      </c>
      <c r="P191" s="748">
        <v>1246.98</v>
      </c>
      <c r="Q191" s="748">
        <v>784.7</v>
      </c>
      <c r="R191" s="748" t="s">
        <v>59</v>
      </c>
      <c r="S191" s="748" t="s">
        <v>59</v>
      </c>
      <c r="T191" s="748">
        <v>3263.71</v>
      </c>
      <c r="U191" s="748">
        <v>1222.32</v>
      </c>
      <c r="V191" s="748">
        <v>1968.07</v>
      </c>
      <c r="W191" s="732">
        <f t="shared" si="62"/>
        <v>26669.86</v>
      </c>
      <c r="X191" s="772"/>
      <c r="Y191" s="773"/>
    </row>
    <row r="192" spans="3:25">
      <c r="C192" s="747" t="s">
        <v>318</v>
      </c>
      <c r="D192" s="748" t="s">
        <v>59</v>
      </c>
      <c r="E192" s="748" t="s">
        <v>59</v>
      </c>
      <c r="F192" s="748" t="s">
        <v>59</v>
      </c>
      <c r="G192" s="748" t="s">
        <v>59</v>
      </c>
      <c r="H192" s="748" t="s">
        <v>59</v>
      </c>
      <c r="I192" s="748">
        <v>11.39</v>
      </c>
      <c r="J192" s="748" t="s">
        <v>59</v>
      </c>
      <c r="K192" s="748" t="s">
        <v>59</v>
      </c>
      <c r="L192" s="748" t="s">
        <v>59</v>
      </c>
      <c r="M192" s="748" t="s">
        <v>59</v>
      </c>
      <c r="N192" s="748" t="s">
        <v>59</v>
      </c>
      <c r="O192" s="748" t="s">
        <v>59</v>
      </c>
      <c r="P192" s="748" t="s">
        <v>59</v>
      </c>
      <c r="Q192" s="748" t="s">
        <v>59</v>
      </c>
      <c r="R192" s="748" t="s">
        <v>59</v>
      </c>
      <c r="S192" s="748" t="s">
        <v>59</v>
      </c>
      <c r="T192" s="748" t="s">
        <v>59</v>
      </c>
      <c r="U192" s="748" t="s">
        <v>59</v>
      </c>
      <c r="V192" s="748" t="s">
        <v>59</v>
      </c>
      <c r="W192" s="748">
        <f>SUM(D192:V192)</f>
        <v>11.39</v>
      </c>
      <c r="X192" s="772"/>
      <c r="Y192" s="773"/>
    </row>
    <row r="193" spans="2:25">
      <c r="C193" s="747" t="s">
        <v>319</v>
      </c>
      <c r="D193" s="748">
        <v>3324.5070000000001</v>
      </c>
      <c r="E193" s="748">
        <v>1815.51</v>
      </c>
      <c r="F193" s="748">
        <v>476.21</v>
      </c>
      <c r="G193" s="748">
        <v>3.6499999999999901</v>
      </c>
      <c r="H193" s="748">
        <v>1193.2439999999999</v>
      </c>
      <c r="I193" s="748">
        <v>152.59</v>
      </c>
      <c r="J193" s="748">
        <v>35.305999999999997</v>
      </c>
      <c r="K193" s="748">
        <v>3799.9989999999998</v>
      </c>
      <c r="L193" s="748">
        <v>5652.1840000000002</v>
      </c>
      <c r="M193" s="748">
        <v>1283.51</v>
      </c>
      <c r="N193" s="748" t="s">
        <v>59</v>
      </c>
      <c r="O193" s="748" t="s">
        <v>59</v>
      </c>
      <c r="P193" s="748">
        <v>3361.817</v>
      </c>
      <c r="Q193" s="748">
        <v>448.18</v>
      </c>
      <c r="R193" s="748" t="s">
        <v>59</v>
      </c>
      <c r="S193" s="748" t="s">
        <v>59</v>
      </c>
      <c r="T193" s="748">
        <v>263.286</v>
      </c>
      <c r="U193" s="748">
        <v>1016.638</v>
      </c>
      <c r="V193" s="748">
        <v>193.85</v>
      </c>
      <c r="W193" s="732">
        <f t="shared" ref="W193:W198" si="63">SUM(D193:V193)</f>
        <v>23020.480999999996</v>
      </c>
      <c r="X193" s="772"/>
      <c r="Y193" s="773"/>
    </row>
    <row r="194" spans="2:25">
      <c r="C194" s="747" t="s">
        <v>320</v>
      </c>
      <c r="D194" s="748">
        <v>869.21300000006192</v>
      </c>
      <c r="E194" s="748">
        <v>167.26</v>
      </c>
      <c r="F194" s="748">
        <v>0.74099999999999999</v>
      </c>
      <c r="G194" s="748">
        <v>77.559999999999405</v>
      </c>
      <c r="H194" s="748">
        <v>348.19499999999402</v>
      </c>
      <c r="I194" s="748">
        <v>166.19499999999999</v>
      </c>
      <c r="J194" s="748">
        <v>2.044</v>
      </c>
      <c r="K194" s="748">
        <v>922.610000000068</v>
      </c>
      <c r="L194" s="748">
        <v>493.677000000004</v>
      </c>
      <c r="M194" s="748">
        <v>263.35800000000006</v>
      </c>
      <c r="N194" s="748" t="s">
        <v>59</v>
      </c>
      <c r="O194" s="748">
        <v>560.16400000000999</v>
      </c>
      <c r="P194" s="748">
        <v>16.111999999999998</v>
      </c>
      <c r="Q194" s="748">
        <v>85.660000000000096</v>
      </c>
      <c r="R194" s="748">
        <v>66.397000000000304</v>
      </c>
      <c r="S194" s="748">
        <v>5.7000000000000002E-2</v>
      </c>
      <c r="T194" s="748">
        <v>438.86399999998503</v>
      </c>
      <c r="U194" s="748">
        <v>160.45699999999599</v>
      </c>
      <c r="V194" s="748">
        <v>25.636000000000099</v>
      </c>
      <c r="W194" s="732">
        <f t="shared" si="63"/>
        <v>4664.200000000119</v>
      </c>
      <c r="X194" s="772"/>
      <c r="Y194" s="773"/>
    </row>
    <row r="195" spans="2:25">
      <c r="C195" s="747" t="s">
        <v>321</v>
      </c>
      <c r="D195" s="748">
        <v>997.22699999999998</v>
      </c>
      <c r="E195" s="748" t="s">
        <v>59</v>
      </c>
      <c r="F195" s="748" t="s">
        <v>59</v>
      </c>
      <c r="G195" s="748" t="s">
        <v>59</v>
      </c>
      <c r="H195" s="748">
        <v>49.9</v>
      </c>
      <c r="I195" s="748" t="s">
        <v>59</v>
      </c>
      <c r="J195" s="748" t="s">
        <v>59</v>
      </c>
      <c r="K195" s="748">
        <v>349.4</v>
      </c>
      <c r="L195" s="748" t="s">
        <v>59</v>
      </c>
      <c r="M195" s="748">
        <v>22.5</v>
      </c>
      <c r="N195" s="748" t="s">
        <v>59</v>
      </c>
      <c r="O195" s="748">
        <v>849.1</v>
      </c>
      <c r="P195" s="748" t="s">
        <v>59</v>
      </c>
      <c r="Q195" s="748" t="s">
        <v>59</v>
      </c>
      <c r="R195" s="748" t="s">
        <v>59</v>
      </c>
      <c r="S195" s="748" t="s">
        <v>59</v>
      </c>
      <c r="T195" s="748">
        <v>31.4</v>
      </c>
      <c r="U195" s="748" t="s">
        <v>59</v>
      </c>
      <c r="V195" s="748" t="s">
        <v>59</v>
      </c>
      <c r="W195" s="732">
        <f t="shared" si="63"/>
        <v>2299.527</v>
      </c>
      <c r="X195" s="772"/>
      <c r="Y195" s="773"/>
    </row>
    <row r="196" spans="2:25">
      <c r="C196" s="747" t="s">
        <v>405</v>
      </c>
      <c r="D196" s="748">
        <v>256.33300000000003</v>
      </c>
      <c r="E196" s="748">
        <v>16.216000000000001</v>
      </c>
      <c r="F196" s="748">
        <v>46.684000000000005</v>
      </c>
      <c r="G196" s="748">
        <v>2.13</v>
      </c>
      <c r="H196" s="748">
        <v>18.054000000000002</v>
      </c>
      <c r="I196" s="748">
        <v>3.3679999999999999</v>
      </c>
      <c r="J196" s="748">
        <v>12.862</v>
      </c>
      <c r="K196" s="748">
        <v>58.708999999999996</v>
      </c>
      <c r="L196" s="748">
        <v>44.545000000000002</v>
      </c>
      <c r="M196" s="748">
        <v>65.728999999999999</v>
      </c>
      <c r="N196" s="748" t="s">
        <v>59</v>
      </c>
      <c r="O196" s="748">
        <v>37.099999999999994</v>
      </c>
      <c r="P196" s="748">
        <v>50.389000000000003</v>
      </c>
      <c r="Q196" s="748">
        <v>4.3529999999999998</v>
      </c>
      <c r="R196" s="748">
        <v>42.545000000000002</v>
      </c>
      <c r="S196" s="748" t="s">
        <v>59</v>
      </c>
      <c r="T196" s="748">
        <v>11.414</v>
      </c>
      <c r="U196" s="748">
        <v>46.710999999999999</v>
      </c>
      <c r="V196" s="748">
        <v>30.042999999999999</v>
      </c>
      <c r="W196" s="732">
        <f t="shared" si="63"/>
        <v>747.18500000000006</v>
      </c>
      <c r="X196" s="772"/>
      <c r="Y196" s="773"/>
    </row>
    <row r="197" spans="2:25">
      <c r="C197" s="747" t="s">
        <v>333</v>
      </c>
      <c r="D197" s="748">
        <v>874.86599999999999</v>
      </c>
      <c r="E197" s="748">
        <v>602.19500000000005</v>
      </c>
      <c r="F197" s="748">
        <v>82.959000000000003</v>
      </c>
      <c r="G197" s="748">
        <v>10.746</v>
      </c>
      <c r="H197" s="748">
        <v>606.51200000000006</v>
      </c>
      <c r="I197" s="748">
        <v>33.268000000000001</v>
      </c>
      <c r="J197" s="748">
        <v>301.62899999999996</v>
      </c>
      <c r="K197" s="748">
        <v>460.81700000000001</v>
      </c>
      <c r="L197" s="748">
        <v>641.10700000000008</v>
      </c>
      <c r="M197" s="748">
        <v>1286.7860000000001</v>
      </c>
      <c r="N197" s="748" t="s">
        <v>59</v>
      </c>
      <c r="O197" s="748">
        <v>19.399999999999999</v>
      </c>
      <c r="P197" s="748">
        <v>552.548</v>
      </c>
      <c r="Q197" s="748">
        <v>46.316000000000003</v>
      </c>
      <c r="R197" s="748">
        <v>296.77600000000001</v>
      </c>
      <c r="S197" s="748" t="s">
        <v>59</v>
      </c>
      <c r="T197" s="748">
        <v>337.63</v>
      </c>
      <c r="U197" s="748">
        <v>174.88499999999999</v>
      </c>
      <c r="V197" s="748">
        <v>399.46600000000001</v>
      </c>
      <c r="W197" s="732">
        <f t="shared" si="63"/>
        <v>6727.9059999999999</v>
      </c>
      <c r="X197" s="772"/>
      <c r="Y197" s="773"/>
    </row>
    <row r="198" spans="2:25">
      <c r="C198" s="747" t="s">
        <v>334</v>
      </c>
      <c r="D198" s="748">
        <v>95.867999999999995</v>
      </c>
      <c r="E198" s="748">
        <v>80.884</v>
      </c>
      <c r="F198" s="748">
        <v>113.718</v>
      </c>
      <c r="G198" s="748">
        <v>74.8</v>
      </c>
      <c r="H198" s="748">
        <v>62.519999999999996</v>
      </c>
      <c r="I198" s="748" t="s">
        <v>59</v>
      </c>
      <c r="J198" s="748">
        <v>9.9339999999999993</v>
      </c>
      <c r="K198" s="748" t="s">
        <v>59</v>
      </c>
      <c r="L198" s="748" t="s">
        <v>59</v>
      </c>
      <c r="M198" s="748">
        <v>56.113999999999997</v>
      </c>
      <c r="N198" s="748" t="s">
        <v>59</v>
      </c>
      <c r="O198" s="748" t="s">
        <v>59</v>
      </c>
      <c r="P198" s="748">
        <v>65.680000000000007</v>
      </c>
      <c r="Q198" s="748" t="s">
        <v>59</v>
      </c>
      <c r="R198" s="748">
        <v>29.8</v>
      </c>
      <c r="S198" s="748">
        <v>2.1680000000000001</v>
      </c>
      <c r="T198" s="748">
        <v>9.68</v>
      </c>
      <c r="U198" s="748" t="s">
        <v>59</v>
      </c>
      <c r="V198" s="748">
        <v>153.208</v>
      </c>
      <c r="W198" s="748">
        <f t="shared" si="63"/>
        <v>754.37399999999991</v>
      </c>
      <c r="X198" s="772"/>
      <c r="Y198" s="773"/>
    </row>
    <row r="199" spans="2:25">
      <c r="C199" s="749" t="s">
        <v>0</v>
      </c>
      <c r="D199" s="750">
        <f>SUM(D187:D198)</f>
        <v>15538.075000000064</v>
      </c>
      <c r="E199" s="750">
        <f t="shared" ref="E199:W199" si="64">SUM(E187:E198)</f>
        <v>7155.9510000000009</v>
      </c>
      <c r="F199" s="750">
        <f t="shared" si="64"/>
        <v>4744</v>
      </c>
      <c r="G199" s="750">
        <f t="shared" si="64"/>
        <v>2282.636</v>
      </c>
      <c r="H199" s="750">
        <f t="shared" si="64"/>
        <v>8347.6139999999941</v>
      </c>
      <c r="I199" s="750">
        <f t="shared" si="64"/>
        <v>2767.9740000000002</v>
      </c>
      <c r="J199" s="750">
        <f t="shared" si="64"/>
        <v>820.69899999999996</v>
      </c>
      <c r="K199" s="750">
        <f t="shared" si="64"/>
        <v>8722.5830000000678</v>
      </c>
      <c r="L199" s="750">
        <f t="shared" si="64"/>
        <v>14280.651000000003</v>
      </c>
      <c r="M199" s="750">
        <f t="shared" si="64"/>
        <v>12540.933999999999</v>
      </c>
      <c r="N199" s="750">
        <f t="shared" si="64"/>
        <v>90.82</v>
      </c>
      <c r="O199" s="750">
        <f t="shared" si="64"/>
        <v>5760.6690000000108</v>
      </c>
      <c r="P199" s="750">
        <f t="shared" si="64"/>
        <v>10944.222999999998</v>
      </c>
      <c r="Q199" s="750">
        <f t="shared" si="64"/>
        <v>1424.7590000000002</v>
      </c>
      <c r="R199" s="750">
        <f t="shared" si="64"/>
        <v>544.87900000000036</v>
      </c>
      <c r="S199" s="750">
        <f t="shared" si="64"/>
        <v>78.365000000000009</v>
      </c>
      <c r="T199" s="750">
        <f t="shared" si="64"/>
        <v>4391.667999999986</v>
      </c>
      <c r="U199" s="750">
        <f t="shared" si="64"/>
        <v>2867.6159999999954</v>
      </c>
      <c r="V199" s="750">
        <f t="shared" si="64"/>
        <v>2942.846</v>
      </c>
      <c r="W199" s="751">
        <f t="shared" si="64"/>
        <v>106246.96200000012</v>
      </c>
      <c r="X199" s="772"/>
      <c r="Y199" s="773"/>
    </row>
    <row r="200" spans="2:25">
      <c r="D200" s="772"/>
      <c r="E200" s="772"/>
      <c r="F200" s="772"/>
      <c r="G200" s="772"/>
      <c r="H200" s="772"/>
      <c r="I200" s="772"/>
      <c r="J200" s="772"/>
      <c r="K200" s="772"/>
      <c r="L200" s="772"/>
      <c r="M200" s="772"/>
      <c r="N200" s="772"/>
      <c r="O200" s="772"/>
      <c r="P200" s="772"/>
      <c r="Q200" s="772"/>
      <c r="R200" s="772"/>
      <c r="S200" s="772"/>
      <c r="T200" s="772"/>
      <c r="U200" s="772"/>
      <c r="V200" s="772"/>
      <c r="W200" s="772"/>
      <c r="X200" s="772"/>
    </row>
    <row r="201" spans="2:25">
      <c r="B201" s="723"/>
      <c r="C201" s="765" t="s">
        <v>654</v>
      </c>
      <c r="D201" s="742"/>
      <c r="E201" s="742"/>
      <c r="F201" s="742"/>
      <c r="G201" s="742"/>
      <c r="H201" s="742"/>
      <c r="I201" s="742"/>
      <c r="J201" s="742"/>
      <c r="K201" s="742"/>
      <c r="L201" s="742"/>
      <c r="M201" s="742"/>
      <c r="N201" s="742"/>
      <c r="O201" s="742"/>
      <c r="P201" s="742"/>
      <c r="Q201" s="742"/>
      <c r="R201" s="742"/>
      <c r="S201" s="742"/>
      <c r="T201" s="742"/>
      <c r="U201" s="742"/>
      <c r="V201" s="742"/>
      <c r="W201" s="742"/>
    </row>
    <row r="202" spans="2:25" ht="81.75">
      <c r="B202" s="723"/>
      <c r="C202" s="767"/>
      <c r="D202" s="746" t="s">
        <v>435</v>
      </c>
      <c r="E202" s="746" t="s">
        <v>436</v>
      </c>
      <c r="F202" s="746" t="s">
        <v>437</v>
      </c>
      <c r="G202" s="746" t="s">
        <v>438</v>
      </c>
      <c r="H202" s="746" t="s">
        <v>439</v>
      </c>
      <c r="I202" s="746" t="s">
        <v>440</v>
      </c>
      <c r="J202" s="746" t="s">
        <v>441</v>
      </c>
      <c r="K202" s="746" t="s">
        <v>442</v>
      </c>
      <c r="L202" s="746" t="s">
        <v>443</v>
      </c>
      <c r="M202" s="746" t="s">
        <v>444</v>
      </c>
      <c r="N202" s="746" t="s">
        <v>358</v>
      </c>
      <c r="O202" s="746" t="s">
        <v>445</v>
      </c>
      <c r="P202" s="746" t="s">
        <v>446</v>
      </c>
      <c r="Q202" s="746" t="s">
        <v>447</v>
      </c>
      <c r="R202" s="746" t="s">
        <v>181</v>
      </c>
      <c r="S202" s="746" t="s">
        <v>328</v>
      </c>
      <c r="T202" s="746" t="s">
        <v>448</v>
      </c>
      <c r="U202" s="746" t="s">
        <v>449</v>
      </c>
      <c r="V202" s="746" t="s">
        <v>450</v>
      </c>
      <c r="W202" s="746" t="s">
        <v>640</v>
      </c>
    </row>
    <row r="203" spans="2:25">
      <c r="B203" s="723"/>
      <c r="C203" s="747" t="s">
        <v>648</v>
      </c>
      <c r="D203" s="776">
        <f>IF(D185="-","-",(D185/SUM(D$185,D$188:D$191,D$197:D$198))*100)</f>
        <v>6.138981881956882</v>
      </c>
      <c r="E203" s="776">
        <f>IF(E185="-","-",(E185/SUM(E$185,E$188:E$191,E$197:E$198))*100)</f>
        <v>5.7251554405566409</v>
      </c>
      <c r="F203" s="776" t="str">
        <f t="shared" ref="F203:W203" si="65">IF(F185="-","-",(F185/SUM(F$185,F$188:F$191,F$197:F$198))*100)</f>
        <v>-</v>
      </c>
      <c r="G203" s="776" t="str">
        <f t="shared" si="65"/>
        <v>-</v>
      </c>
      <c r="H203" s="776">
        <f t="shared" si="65"/>
        <v>24.792316488977058</v>
      </c>
      <c r="I203" s="776" t="str">
        <f t="shared" si="65"/>
        <v>-</v>
      </c>
      <c r="J203" s="776">
        <f t="shared" si="65"/>
        <v>53.647701524778967</v>
      </c>
      <c r="K203" s="776">
        <f t="shared" si="65"/>
        <v>7.3114156362955001</v>
      </c>
      <c r="L203" s="776" t="str">
        <f t="shared" si="65"/>
        <v>-</v>
      </c>
      <c r="M203" s="776">
        <f t="shared" si="65"/>
        <v>4.8872469020848568</v>
      </c>
      <c r="N203" s="776" t="str">
        <f t="shared" si="65"/>
        <v>-</v>
      </c>
      <c r="O203" s="776" t="str">
        <f t="shared" si="65"/>
        <v>-</v>
      </c>
      <c r="P203" s="776" t="str">
        <f t="shared" si="65"/>
        <v>-</v>
      </c>
      <c r="Q203" s="776" t="str">
        <f t="shared" si="65"/>
        <v>-</v>
      </c>
      <c r="R203" s="776" t="str">
        <f t="shared" si="65"/>
        <v>-</v>
      </c>
      <c r="S203" s="776" t="str">
        <f t="shared" si="65"/>
        <v>-</v>
      </c>
      <c r="T203" s="776" t="str">
        <f t="shared" si="65"/>
        <v>-</v>
      </c>
      <c r="U203" s="776" t="str">
        <f t="shared" si="65"/>
        <v>-</v>
      </c>
      <c r="V203" s="776" t="str">
        <f t="shared" si="65"/>
        <v>-</v>
      </c>
      <c r="W203" s="776">
        <f t="shared" si="65"/>
        <v>5.6923476006962366</v>
      </c>
    </row>
    <row r="204" spans="2:25">
      <c r="B204" s="723"/>
      <c r="C204" s="747" t="s">
        <v>453</v>
      </c>
      <c r="D204" s="776" t="str">
        <f t="shared" ref="D204:E207" si="66">IF(D188="-","-",(D188/SUM(D$185,D$188:D$191,D$197:D$198))*100)</f>
        <v>-</v>
      </c>
      <c r="E204" s="776" t="str">
        <f t="shared" si="66"/>
        <v>-</v>
      </c>
      <c r="F204" s="776" t="str">
        <f t="shared" ref="F204:W204" si="67">IF(F188="-","-",(F188/SUM(F$185,F$188:F$191,F$197:F$198))*100)</f>
        <v>-</v>
      </c>
      <c r="G204" s="776" t="str">
        <f t="shared" si="67"/>
        <v>-</v>
      </c>
      <c r="H204" s="776">
        <f t="shared" si="67"/>
        <v>17.446038033851814</v>
      </c>
      <c r="I204" s="776" t="str">
        <f t="shared" si="67"/>
        <v>-</v>
      </c>
      <c r="J204" s="776" t="str">
        <f t="shared" si="67"/>
        <v>-</v>
      </c>
      <c r="K204" s="776">
        <f t="shared" si="67"/>
        <v>34.122546807512869</v>
      </c>
      <c r="L204" s="776">
        <f t="shared" si="67"/>
        <v>12.333044481471179</v>
      </c>
      <c r="M204" s="776">
        <f t="shared" si="67"/>
        <v>33.738712731293759</v>
      </c>
      <c r="N204" s="776" t="str">
        <f t="shared" si="67"/>
        <v>-</v>
      </c>
      <c r="O204" s="776">
        <f t="shared" si="67"/>
        <v>99.047399252650337</v>
      </c>
      <c r="P204" s="776" t="str">
        <f t="shared" si="67"/>
        <v>-</v>
      </c>
      <c r="Q204" s="776" t="str">
        <f t="shared" si="67"/>
        <v>-</v>
      </c>
      <c r="R204" s="776" t="str">
        <f t="shared" si="67"/>
        <v>-</v>
      </c>
      <c r="S204" s="776" t="str">
        <f t="shared" si="67"/>
        <v>-</v>
      </c>
      <c r="T204" s="776" t="str">
        <f t="shared" si="67"/>
        <v>-</v>
      </c>
      <c r="U204" s="776" t="str">
        <f t="shared" si="67"/>
        <v>-</v>
      </c>
      <c r="V204" s="776" t="str">
        <f t="shared" si="67"/>
        <v>-</v>
      </c>
      <c r="W204" s="776">
        <f t="shared" si="67"/>
        <v>12.948988279600801</v>
      </c>
      <c r="X204" s="772"/>
    </row>
    <row r="205" spans="2:25">
      <c r="B205" s="723"/>
      <c r="C205" s="747" t="s">
        <v>457</v>
      </c>
      <c r="D205" s="776">
        <f t="shared" si="66"/>
        <v>20.952667025742901</v>
      </c>
      <c r="E205" s="776">
        <f t="shared" si="66"/>
        <v>27.582583551503536</v>
      </c>
      <c r="F205" s="776">
        <f t="shared" ref="F205:W205" si="68">IF(F189="-","-",(F189/SUM(F$185,F$188:F$191,F$197:F$198))*100)</f>
        <v>69.2324291152201</v>
      </c>
      <c r="G205" s="776">
        <f t="shared" si="68"/>
        <v>21.297724362705154</v>
      </c>
      <c r="H205" s="776" t="str">
        <f t="shared" si="68"/>
        <v>-</v>
      </c>
      <c r="I205" s="776" t="str">
        <f t="shared" si="68"/>
        <v>-</v>
      </c>
      <c r="J205" s="776" t="str">
        <f t="shared" si="68"/>
        <v>-</v>
      </c>
      <c r="K205" s="776">
        <f t="shared" si="68"/>
        <v>17.093069560128232</v>
      </c>
      <c r="L205" s="776">
        <f t="shared" si="68"/>
        <v>70.300439345578525</v>
      </c>
      <c r="M205" s="776" t="str">
        <f t="shared" si="68"/>
        <v>-</v>
      </c>
      <c r="N205" s="776" t="str">
        <f t="shared" si="68"/>
        <v>-</v>
      </c>
      <c r="O205" s="776" t="str">
        <f t="shared" si="68"/>
        <v>-</v>
      </c>
      <c r="P205" s="776">
        <f t="shared" si="68"/>
        <v>51.24401466123728</v>
      </c>
      <c r="Q205" s="776" t="str">
        <f t="shared" si="68"/>
        <v>-</v>
      </c>
      <c r="R205" s="776" t="str">
        <f t="shared" si="68"/>
        <v>-</v>
      </c>
      <c r="S205" s="776" t="str">
        <f t="shared" si="68"/>
        <v>-</v>
      </c>
      <c r="T205" s="776" t="str">
        <f t="shared" si="68"/>
        <v>-</v>
      </c>
      <c r="U205" s="776" t="str">
        <f t="shared" si="68"/>
        <v>-</v>
      </c>
      <c r="V205" s="776" t="str">
        <f t="shared" si="68"/>
        <v>-</v>
      </c>
      <c r="W205" s="776">
        <f t="shared" si="68"/>
        <v>18.701099810208909</v>
      </c>
    </row>
    <row r="206" spans="2:25">
      <c r="B206" s="723"/>
      <c r="C206" s="747" t="s">
        <v>458</v>
      </c>
      <c r="D206" s="776" t="str">
        <f t="shared" si="66"/>
        <v>-</v>
      </c>
      <c r="E206" s="776" t="str">
        <f t="shared" si="66"/>
        <v>-</v>
      </c>
      <c r="F206" s="776" t="str">
        <f t="shared" ref="F206:W206" si="69">IF(F190="-","-",(F190/SUM(F$185,F$188:F$191,F$197:F$198))*100)</f>
        <v>-</v>
      </c>
      <c r="G206" s="776">
        <f t="shared" si="69"/>
        <v>35.80236584798044</v>
      </c>
      <c r="H206" s="776" t="str">
        <f t="shared" si="69"/>
        <v>-</v>
      </c>
      <c r="I206" s="776">
        <f t="shared" si="69"/>
        <v>63.115247282555089</v>
      </c>
      <c r="J206" s="776" t="str">
        <f t="shared" si="69"/>
        <v>-</v>
      </c>
      <c r="K206" s="776" t="str">
        <f t="shared" si="69"/>
        <v>-</v>
      </c>
      <c r="L206" s="776" t="str">
        <f t="shared" si="69"/>
        <v>-</v>
      </c>
      <c r="M206" s="776" t="str">
        <f t="shared" si="69"/>
        <v>-</v>
      </c>
      <c r="N206" s="776">
        <f t="shared" si="69"/>
        <v>100</v>
      </c>
      <c r="O206" s="776" t="str">
        <f t="shared" si="69"/>
        <v>-</v>
      </c>
      <c r="P206" s="776" t="str">
        <f t="shared" si="69"/>
        <v>-</v>
      </c>
      <c r="Q206" s="776" t="str">
        <f t="shared" si="69"/>
        <v>-</v>
      </c>
      <c r="R206" s="776" t="str">
        <f t="shared" si="69"/>
        <v>-</v>
      </c>
      <c r="S206" s="776">
        <f t="shared" si="69"/>
        <v>97.231445063084223</v>
      </c>
      <c r="T206" s="776" t="str">
        <f t="shared" si="69"/>
        <v>-</v>
      </c>
      <c r="U206" s="776" t="str">
        <f t="shared" si="69"/>
        <v>-</v>
      </c>
      <c r="V206" s="776" t="str">
        <f t="shared" si="69"/>
        <v>-</v>
      </c>
      <c r="W206" s="776">
        <f t="shared" si="69"/>
        <v>4.2579619833006408</v>
      </c>
    </row>
    <row r="207" spans="2:25">
      <c r="B207" s="723"/>
      <c r="C207" s="747" t="s">
        <v>454</v>
      </c>
      <c r="D207" s="776">
        <f t="shared" si="66"/>
        <v>62.684431180483834</v>
      </c>
      <c r="E207" s="776">
        <f t="shared" si="66"/>
        <v>48.846438916217679</v>
      </c>
      <c r="F207" s="776">
        <f t="shared" ref="F207:W207" si="70">IF(F191="-","-",(F191/SUM(F$185,F$188:F$191,F$197:F$198))*100)</f>
        <v>25.009098396486309</v>
      </c>
      <c r="G207" s="776">
        <f t="shared" si="70"/>
        <v>39.010210540100104</v>
      </c>
      <c r="H207" s="776">
        <f t="shared" si="70"/>
        <v>46.791141766563435</v>
      </c>
      <c r="I207" s="776">
        <f t="shared" si="70"/>
        <v>35.517481735745335</v>
      </c>
      <c r="J207" s="776" t="str">
        <f t="shared" si="70"/>
        <v>-</v>
      </c>
      <c r="K207" s="776">
        <f t="shared" si="70"/>
        <v>25.802155813408596</v>
      </c>
      <c r="L207" s="776" t="str">
        <f t="shared" si="70"/>
        <v>-</v>
      </c>
      <c r="M207" s="776">
        <f t="shared" si="70"/>
        <v>46.43485283860138</v>
      </c>
      <c r="N207" s="776" t="str">
        <f t="shared" si="70"/>
        <v>-</v>
      </c>
      <c r="O207" s="776" t="str">
        <f t="shared" si="70"/>
        <v>-</v>
      </c>
      <c r="P207" s="776">
        <f t="shared" si="70"/>
        <v>32.595688308076291</v>
      </c>
      <c r="Q207" s="776">
        <f t="shared" si="70"/>
        <v>94.426581437661852</v>
      </c>
      <c r="R207" s="776" t="str">
        <f t="shared" si="70"/>
        <v>-</v>
      </c>
      <c r="S207" s="776" t="str">
        <f t="shared" si="70"/>
        <v>-</v>
      </c>
      <c r="T207" s="776">
        <f t="shared" si="70"/>
        <v>90.381941944381367</v>
      </c>
      <c r="U207" s="776">
        <f t="shared" si="70"/>
        <v>87.483225439359288</v>
      </c>
      <c r="V207" s="776">
        <f t="shared" si="70"/>
        <v>78.074965169013595</v>
      </c>
      <c r="W207" s="776">
        <f t="shared" si="70"/>
        <v>45.605025573661052</v>
      </c>
    </row>
    <row r="208" spans="2:25">
      <c r="B208" s="723"/>
      <c r="C208" s="747" t="s">
        <v>333</v>
      </c>
      <c r="D208" s="776">
        <f>IF(D197="-","-",(D197/SUM(D$185,D$188:D$191,D$197:D$198))*100)</f>
        <v>9.2142233789803907</v>
      </c>
      <c r="E208" s="776">
        <f>IF(E197="-","-",(E197/SUM(E$185,E$188:E$191,E$197:E$198))*100)</f>
        <v>15.732682214684706</v>
      </c>
      <c r="F208" s="776">
        <f t="shared" ref="F208:W208" si="71">IF(F197="-","-",(F197/SUM(F$185,F$188:F$191,F$197:F$198))*100)</f>
        <v>2.428942475003931</v>
      </c>
      <c r="G208" s="776">
        <f t="shared" si="71"/>
        <v>0.48861090094284715</v>
      </c>
      <c r="H208" s="776">
        <f t="shared" si="71"/>
        <v>9.9453271988904746</v>
      </c>
      <c r="I208" s="776">
        <f t="shared" si="71"/>
        <v>1.3672709816995785</v>
      </c>
      <c r="J208" s="776">
        <f t="shared" si="71"/>
        <v>44.874383148135195</v>
      </c>
      <c r="K208" s="776">
        <f t="shared" si="71"/>
        <v>15.670812182654807</v>
      </c>
      <c r="L208" s="776">
        <f t="shared" si="71"/>
        <v>17.366516172950302</v>
      </c>
      <c r="M208" s="776">
        <f t="shared" si="71"/>
        <v>14.314943303619604</v>
      </c>
      <c r="N208" s="776" t="str">
        <f t="shared" si="71"/>
        <v>-</v>
      </c>
      <c r="O208" s="776">
        <f t="shared" si="71"/>
        <v>0.95260074734965838</v>
      </c>
      <c r="P208" s="776">
        <f t="shared" si="71"/>
        <v>14.443441260686566</v>
      </c>
      <c r="Q208" s="776">
        <f t="shared" si="71"/>
        <v>5.5734185623381496</v>
      </c>
      <c r="R208" s="776">
        <f t="shared" si="71"/>
        <v>90.87501837244622</v>
      </c>
      <c r="S208" s="776" t="str">
        <f t="shared" si="71"/>
        <v>-</v>
      </c>
      <c r="T208" s="776">
        <f t="shared" si="71"/>
        <v>9.3499897535876286</v>
      </c>
      <c r="U208" s="776">
        <f t="shared" si="71"/>
        <v>12.516774560640709</v>
      </c>
      <c r="V208" s="776">
        <f t="shared" si="71"/>
        <v>15.847146715414178</v>
      </c>
      <c r="W208" s="776">
        <f t="shared" si="71"/>
        <v>11.504609517529811</v>
      </c>
    </row>
    <row r="209" spans="1:24">
      <c r="B209" s="723"/>
      <c r="C209" s="759" t="s">
        <v>334</v>
      </c>
      <c r="D209" s="777">
        <f>IF(D198="-","-",(D198/SUM(D$185,D$188:D$191,D$197:D$198))*100)</f>
        <v>1.0096965328359908</v>
      </c>
      <c r="E209" s="777">
        <f>IF(E198="-","-",(E198/SUM(E$185,E$188:E$191,E$197:E$198))*100)</f>
        <v>2.1131398770374341</v>
      </c>
      <c r="F209" s="777">
        <f t="shared" ref="F209:W209" si="72">IF(F198="-","-",(F198/SUM(F$185,F$188:F$191,F$197:F$198))*100)</f>
        <v>3.329530013289661</v>
      </c>
      <c r="G209" s="777">
        <f t="shared" si="72"/>
        <v>3.4010883482714465</v>
      </c>
      <c r="H209" s="777">
        <f t="shared" si="72"/>
        <v>1.0251765117172165</v>
      </c>
      <c r="I209" s="777" t="str">
        <f t="shared" si="72"/>
        <v>-</v>
      </c>
      <c r="J209" s="777">
        <f t="shared" si="72"/>
        <v>1.4779153270858407</v>
      </c>
      <c r="K209" s="777" t="str">
        <f t="shared" si="72"/>
        <v>-</v>
      </c>
      <c r="L209" s="777" t="str">
        <f t="shared" si="72"/>
        <v>-</v>
      </c>
      <c r="M209" s="777">
        <f t="shared" si="72"/>
        <v>0.62424422440041349</v>
      </c>
      <c r="N209" s="777" t="str">
        <f t="shared" si="72"/>
        <v>-</v>
      </c>
      <c r="O209" s="777" t="str">
        <f t="shared" si="72"/>
        <v>-</v>
      </c>
      <c r="P209" s="777">
        <f t="shared" si="72"/>
        <v>1.7168557699998803</v>
      </c>
      <c r="Q209" s="777" t="str">
        <f t="shared" si="72"/>
        <v>-</v>
      </c>
      <c r="R209" s="777">
        <f t="shared" si="72"/>
        <v>9.1249816275537707</v>
      </c>
      <c r="S209" s="777">
        <f t="shared" si="72"/>
        <v>2.7685549369157685</v>
      </c>
      <c r="T209" s="777">
        <f t="shared" si="72"/>
        <v>0.26806830203100507</v>
      </c>
      <c r="U209" s="777" t="str">
        <f t="shared" si="72"/>
        <v>-</v>
      </c>
      <c r="V209" s="777">
        <f t="shared" si="72"/>
        <v>6.0778881155722271</v>
      </c>
      <c r="W209" s="777">
        <f t="shared" si="72"/>
        <v>1.2899672350025451</v>
      </c>
    </row>
    <row r="210" spans="1:24" s="657" customFormat="1">
      <c r="A210" s="660"/>
      <c r="C210" s="661"/>
      <c r="D210" s="656">
        <f>SUM(D203:D209)</f>
        <v>100</v>
      </c>
      <c r="E210" s="656">
        <f t="shared" ref="E210:W210" si="73">SUM(E203:E209)</f>
        <v>100</v>
      </c>
      <c r="F210" s="656">
        <f t="shared" si="73"/>
        <v>100</v>
      </c>
      <c r="G210" s="656">
        <f t="shared" si="73"/>
        <v>99.999999999999986</v>
      </c>
      <c r="H210" s="656">
        <f t="shared" si="73"/>
        <v>100.00000000000001</v>
      </c>
      <c r="I210" s="656">
        <f t="shared" si="73"/>
        <v>100</v>
      </c>
      <c r="J210" s="656">
        <f t="shared" si="73"/>
        <v>100</v>
      </c>
      <c r="K210" s="656">
        <f t="shared" si="73"/>
        <v>100</v>
      </c>
      <c r="L210" s="656">
        <f t="shared" si="73"/>
        <v>100</v>
      </c>
      <c r="M210" s="656">
        <f t="shared" si="73"/>
        <v>100.00000000000001</v>
      </c>
      <c r="N210" s="656">
        <f t="shared" si="73"/>
        <v>100</v>
      </c>
      <c r="O210" s="656">
        <f t="shared" si="73"/>
        <v>100</v>
      </c>
      <c r="P210" s="656">
        <f t="shared" si="73"/>
        <v>100.00000000000003</v>
      </c>
      <c r="Q210" s="656">
        <f t="shared" si="73"/>
        <v>100</v>
      </c>
      <c r="R210" s="656">
        <f t="shared" si="73"/>
        <v>99.999999999999986</v>
      </c>
      <c r="S210" s="656">
        <f t="shared" si="73"/>
        <v>99.999999999999986</v>
      </c>
      <c r="T210" s="656">
        <f t="shared" si="73"/>
        <v>100.00000000000001</v>
      </c>
      <c r="U210" s="656">
        <f t="shared" si="73"/>
        <v>100</v>
      </c>
      <c r="V210" s="656">
        <f t="shared" si="73"/>
        <v>100</v>
      </c>
      <c r="W210" s="656">
        <f t="shared" si="73"/>
        <v>100.00000000000001</v>
      </c>
    </row>
    <row r="211" spans="1:24">
      <c r="B211" s="723"/>
      <c r="C211" s="765" t="s">
        <v>655</v>
      </c>
      <c r="D211" s="742"/>
      <c r="E211" s="742"/>
      <c r="F211" s="742"/>
      <c r="G211" s="742"/>
      <c r="H211" s="742"/>
      <c r="I211" s="742"/>
      <c r="J211" s="742"/>
      <c r="K211" s="742"/>
      <c r="L211" s="742"/>
      <c r="M211" s="742"/>
      <c r="N211" s="742"/>
      <c r="O211" s="742"/>
      <c r="P211" s="742"/>
      <c r="Q211" s="742"/>
      <c r="R211" s="742"/>
      <c r="S211" s="742"/>
      <c r="T211" s="742"/>
      <c r="U211" s="742"/>
      <c r="V211" s="742"/>
      <c r="W211" s="742"/>
      <c r="X211" s="778"/>
    </row>
    <row r="212" spans="1:24" ht="81.75">
      <c r="B212" s="723"/>
      <c r="C212" s="767"/>
      <c r="D212" s="746" t="s">
        <v>435</v>
      </c>
      <c r="E212" s="746" t="s">
        <v>436</v>
      </c>
      <c r="F212" s="746" t="s">
        <v>437</v>
      </c>
      <c r="G212" s="746" t="s">
        <v>438</v>
      </c>
      <c r="H212" s="746" t="s">
        <v>439</v>
      </c>
      <c r="I212" s="746" t="s">
        <v>440</v>
      </c>
      <c r="J212" s="746" t="s">
        <v>441</v>
      </c>
      <c r="K212" s="746" t="s">
        <v>442</v>
      </c>
      <c r="L212" s="746" t="s">
        <v>443</v>
      </c>
      <c r="M212" s="746" t="s">
        <v>444</v>
      </c>
      <c r="N212" s="746" t="s">
        <v>358</v>
      </c>
      <c r="O212" s="746" t="s">
        <v>445</v>
      </c>
      <c r="P212" s="746" t="s">
        <v>446</v>
      </c>
      <c r="Q212" s="746" t="s">
        <v>447</v>
      </c>
      <c r="R212" s="746" t="s">
        <v>181</v>
      </c>
      <c r="S212" s="746" t="s">
        <v>328</v>
      </c>
      <c r="T212" s="746" t="s">
        <v>448</v>
      </c>
      <c r="U212" s="746" t="s">
        <v>449</v>
      </c>
      <c r="V212" s="746" t="s">
        <v>450</v>
      </c>
      <c r="W212" s="746" t="s">
        <v>640</v>
      </c>
      <c r="X212" s="778"/>
    </row>
    <row r="213" spans="1:24">
      <c r="B213" s="723"/>
      <c r="C213" s="747" t="s">
        <v>658</v>
      </c>
      <c r="D213" s="776">
        <f>IF(D186="-","-",(D186/SUM(D$186,D$192:D$196))*100)</f>
        <v>9.863103869200728</v>
      </c>
      <c r="E213" s="776">
        <f t="shared" ref="E213:W213" si="74">IF(E186="-","-",(E186/SUM(E$186,E$192:E$196))*100)</f>
        <v>39.939404173083901</v>
      </c>
      <c r="F213" s="776">
        <f t="shared" si="74"/>
        <v>60.586362859721376</v>
      </c>
      <c r="G213" s="776" t="str">
        <f t="shared" si="74"/>
        <v>-</v>
      </c>
      <c r="H213" s="776">
        <f t="shared" si="74"/>
        <v>28.444453731895468</v>
      </c>
      <c r="I213" s="776">
        <f t="shared" si="74"/>
        <v>0.37723338291428476</v>
      </c>
      <c r="J213" s="776">
        <f t="shared" si="74"/>
        <v>66.195400441643784</v>
      </c>
      <c r="K213" s="776">
        <f t="shared" si="74"/>
        <v>11.263588780029396</v>
      </c>
      <c r="L213" s="776">
        <f t="shared" si="74"/>
        <v>41.539409108903691</v>
      </c>
      <c r="M213" s="776">
        <f t="shared" si="74"/>
        <v>53.964582704548413</v>
      </c>
      <c r="N213" s="776" t="str">
        <f>IF(N186="-","-",(N186/SUM(N$186,N$192:N$196))*100)</f>
        <v>-</v>
      </c>
      <c r="O213" s="776">
        <f t="shared" si="74"/>
        <v>61.162459295960595</v>
      </c>
      <c r="P213" s="776">
        <f t="shared" si="74"/>
        <v>51.840165762348768</v>
      </c>
      <c r="Q213" s="776">
        <f t="shared" si="74"/>
        <v>9.355899774818397</v>
      </c>
      <c r="R213" s="776">
        <f t="shared" si="74"/>
        <v>50.095967531366881</v>
      </c>
      <c r="S213" s="776" t="str">
        <f t="shared" si="74"/>
        <v>-</v>
      </c>
      <c r="T213" s="776">
        <f t="shared" si="74"/>
        <v>4.5710742870026797</v>
      </c>
      <c r="U213" s="776">
        <f t="shared" si="74"/>
        <v>16.771161260355143</v>
      </c>
      <c r="V213" s="776">
        <f t="shared" si="74"/>
        <v>40.884193867832877</v>
      </c>
      <c r="W213" s="776">
        <f t="shared" si="74"/>
        <v>35.639949377468049</v>
      </c>
      <c r="X213" s="450"/>
    </row>
    <row r="214" spans="1:24">
      <c r="B214" s="723"/>
      <c r="C214" s="747" t="s">
        <v>318</v>
      </c>
      <c r="D214" s="776" t="str">
        <f>IF(D192="-","-",(D192/SUM(D$186,D$192:D$196))*100)</f>
        <v>-</v>
      </c>
      <c r="E214" s="776" t="str">
        <f t="shared" ref="E214:W218" si="75">IF(E192="-","-",(E192/SUM(E$186,E$192:E$196))*100)</f>
        <v>-</v>
      </c>
      <c r="F214" s="776" t="str">
        <f t="shared" si="75"/>
        <v>-</v>
      </c>
      <c r="G214" s="776" t="str">
        <f t="shared" si="75"/>
        <v>-</v>
      </c>
      <c r="H214" s="776" t="str">
        <f t="shared" si="75"/>
        <v>-</v>
      </c>
      <c r="I214" s="776">
        <f t="shared" si="75"/>
        <v>3.4019700961153627</v>
      </c>
      <c r="J214" s="776" t="str">
        <f t="shared" si="75"/>
        <v>-</v>
      </c>
      <c r="K214" s="776" t="str">
        <f t="shared" si="75"/>
        <v>-</v>
      </c>
      <c r="L214" s="776" t="str">
        <f t="shared" si="75"/>
        <v>-</v>
      </c>
      <c r="M214" s="776" t="str">
        <f t="shared" si="75"/>
        <v>-</v>
      </c>
      <c r="N214" s="776" t="str">
        <f t="shared" si="75"/>
        <v>-</v>
      </c>
      <c r="O214" s="776" t="str">
        <f t="shared" si="75"/>
        <v>-</v>
      </c>
      <c r="P214" s="776" t="str">
        <f t="shared" si="75"/>
        <v>-</v>
      </c>
      <c r="Q214" s="776" t="str">
        <f t="shared" si="75"/>
        <v>-</v>
      </c>
      <c r="R214" s="776" t="str">
        <f t="shared" si="75"/>
        <v>-</v>
      </c>
      <c r="S214" s="776" t="str">
        <f t="shared" si="75"/>
        <v>-</v>
      </c>
      <c r="T214" s="776" t="str">
        <f t="shared" si="75"/>
        <v>-</v>
      </c>
      <c r="U214" s="776" t="str">
        <f t="shared" si="75"/>
        <v>-</v>
      </c>
      <c r="V214" s="776" t="str">
        <f t="shared" si="75"/>
        <v>-</v>
      </c>
      <c r="W214" s="776">
        <f t="shared" si="75"/>
        <v>2.3844977749432651E-2</v>
      </c>
      <c r="X214" s="779"/>
    </row>
    <row r="215" spans="1:24">
      <c r="B215" s="723"/>
      <c r="C215" s="747" t="s">
        <v>319</v>
      </c>
      <c r="D215" s="776">
        <f t="shared" ref="D215:S218" si="76">IF(D193="-","-",(D193/SUM(D$186,D$192:D$196))*100)</f>
        <v>55.011077481809586</v>
      </c>
      <c r="E215" s="776">
        <f t="shared" si="76"/>
        <v>54.547961981586901</v>
      </c>
      <c r="F215" s="776">
        <f t="shared" si="76"/>
        <v>35.843990838221451</v>
      </c>
      <c r="G215" s="776">
        <f t="shared" si="76"/>
        <v>4.3796496280297772</v>
      </c>
      <c r="H215" s="776">
        <f t="shared" si="76"/>
        <v>53.053061776171774</v>
      </c>
      <c r="I215" s="776">
        <f t="shared" si="76"/>
        <v>45.57564679247087</v>
      </c>
      <c r="J215" s="776">
        <f t="shared" si="76"/>
        <v>23.769321915225934</v>
      </c>
      <c r="K215" s="776">
        <f t="shared" si="76"/>
        <v>65.721459238155873</v>
      </c>
      <c r="L215" s="776">
        <f t="shared" si="76"/>
        <v>53.377761727615301</v>
      </c>
      <c r="M215" s="776">
        <f t="shared" si="76"/>
        <v>36.136644158043865</v>
      </c>
      <c r="N215" s="776" t="str">
        <f t="shared" si="76"/>
        <v>-</v>
      </c>
      <c r="O215" s="776" t="str">
        <f t="shared" si="76"/>
        <v>-</v>
      </c>
      <c r="P215" s="776">
        <f t="shared" si="76"/>
        <v>47.225651021089043</v>
      </c>
      <c r="Q215" s="776">
        <f t="shared" si="76"/>
        <v>75.483837283134278</v>
      </c>
      <c r="R215" s="776" t="str">
        <f t="shared" si="76"/>
        <v>-</v>
      </c>
      <c r="S215" s="776" t="str">
        <f t="shared" si="76"/>
        <v>-</v>
      </c>
      <c r="T215" s="776">
        <f t="shared" si="75"/>
        <v>33.726596366096508</v>
      </c>
      <c r="U215" s="776">
        <f t="shared" si="75"/>
        <v>69.13971671865913</v>
      </c>
      <c r="V215" s="776">
        <f t="shared" si="75"/>
        <v>45.924918621565389</v>
      </c>
      <c r="W215" s="776">
        <f t="shared" si="75"/>
        <v>48.193402741548461</v>
      </c>
      <c r="X215" s="770"/>
    </row>
    <row r="216" spans="1:24">
      <c r="B216" s="723"/>
      <c r="C216" s="747" t="s">
        <v>320</v>
      </c>
      <c r="D216" s="776">
        <f t="shared" si="76"/>
        <v>14.382987820810595</v>
      </c>
      <c r="E216" s="776">
        <f t="shared" si="75"/>
        <v>5.0254155146709323</v>
      </c>
      <c r="F216" s="776">
        <f t="shared" si="75"/>
        <v>5.5774547386913537E-2</v>
      </c>
      <c r="G216" s="776">
        <f t="shared" si="75"/>
        <v>93.064554835613109</v>
      </c>
      <c r="H216" s="776">
        <f t="shared" si="75"/>
        <v>15.481168013544435</v>
      </c>
      <c r="I216" s="776">
        <f t="shared" si="75"/>
        <v>49.639194040728064</v>
      </c>
      <c r="J216" s="776">
        <f t="shared" si="75"/>
        <v>1.376097377066839</v>
      </c>
      <c r="K216" s="776">
        <f t="shared" si="75"/>
        <v>15.956655648519769</v>
      </c>
      <c r="L216" s="776">
        <f t="shared" si="75"/>
        <v>4.662157721051571</v>
      </c>
      <c r="M216" s="776">
        <f t="shared" si="75"/>
        <v>7.4147255044168876</v>
      </c>
      <c r="N216" s="776" t="str">
        <f t="shared" si="75"/>
        <v>-</v>
      </c>
      <c r="O216" s="776">
        <f t="shared" si="75"/>
        <v>15.041436423291623</v>
      </c>
      <c r="P216" s="776">
        <f t="shared" si="75"/>
        <v>0.22633584435196402</v>
      </c>
      <c r="Q216" s="776">
        <f t="shared" si="75"/>
        <v>14.427117456542661</v>
      </c>
      <c r="R216" s="776">
        <f t="shared" si="75"/>
        <v>30.415065299148523</v>
      </c>
      <c r="S216" s="776">
        <f t="shared" si="75"/>
        <v>100</v>
      </c>
      <c r="T216" s="776">
        <f t="shared" si="75"/>
        <v>56.217911273710229</v>
      </c>
      <c r="U216" s="776">
        <f t="shared" si="75"/>
        <v>10.912391161382526</v>
      </c>
      <c r="V216" s="776">
        <f t="shared" si="75"/>
        <v>6.073413535117127</v>
      </c>
      <c r="W216" s="776">
        <f t="shared" si="75"/>
        <v>9.7645079208873202</v>
      </c>
      <c r="X216" s="770"/>
    </row>
    <row r="217" spans="1:24">
      <c r="B217" s="723"/>
      <c r="C217" s="747" t="s">
        <v>321</v>
      </c>
      <c r="D217" s="776">
        <f t="shared" si="76"/>
        <v>16.50125319752749</v>
      </c>
      <c r="E217" s="776" t="str">
        <f t="shared" si="75"/>
        <v>-</v>
      </c>
      <c r="F217" s="776" t="str">
        <f t="shared" si="75"/>
        <v>-</v>
      </c>
      <c r="G217" s="776" t="str">
        <f t="shared" si="75"/>
        <v>-</v>
      </c>
      <c r="H217" s="776">
        <f t="shared" si="75"/>
        <v>2.2186139487237915</v>
      </c>
      <c r="I217" s="776" t="str">
        <f t="shared" si="75"/>
        <v>-</v>
      </c>
      <c r="J217" s="776" t="str">
        <f t="shared" si="75"/>
        <v>-</v>
      </c>
      <c r="K217" s="776">
        <f t="shared" si="75"/>
        <v>6.0429168159811786</v>
      </c>
      <c r="L217" s="776" t="str">
        <f t="shared" si="75"/>
        <v>-</v>
      </c>
      <c r="M217" s="776">
        <f t="shared" si="75"/>
        <v>0.63347733446251842</v>
      </c>
      <c r="N217" s="776" t="str">
        <f t="shared" si="75"/>
        <v>-</v>
      </c>
      <c r="O217" s="776">
        <f t="shared" si="75"/>
        <v>22.799900862991358</v>
      </c>
      <c r="P217" s="776" t="str">
        <f t="shared" si="75"/>
        <v>-</v>
      </c>
      <c r="Q217" s="776" t="str">
        <f t="shared" si="75"/>
        <v>-</v>
      </c>
      <c r="R217" s="776" t="str">
        <f t="shared" si="75"/>
        <v>-</v>
      </c>
      <c r="S217" s="776" t="str">
        <f t="shared" si="75"/>
        <v>-</v>
      </c>
      <c r="T217" s="776">
        <f t="shared" si="75"/>
        <v>4.0222994230434974</v>
      </c>
      <c r="U217" s="776" t="str">
        <f t="shared" si="75"/>
        <v>-</v>
      </c>
      <c r="V217" s="776" t="str">
        <f t="shared" si="75"/>
        <v>-</v>
      </c>
      <c r="W217" s="776">
        <f t="shared" si="75"/>
        <v>4.814062348482846</v>
      </c>
      <c r="X217" s="770"/>
    </row>
    <row r="218" spans="1:24">
      <c r="B218" s="723"/>
      <c r="C218" s="759" t="s">
        <v>405</v>
      </c>
      <c r="D218" s="777">
        <f t="shared" si="76"/>
        <v>4.2415776306516122</v>
      </c>
      <c r="E218" s="777">
        <f t="shared" si="75"/>
        <v>0.48721833065827957</v>
      </c>
      <c r="F218" s="777">
        <f t="shared" si="75"/>
        <v>3.5138717546702725</v>
      </c>
      <c r="G218" s="777">
        <f t="shared" si="75"/>
        <v>2.5557955363571101</v>
      </c>
      <c r="H218" s="777">
        <f t="shared" si="75"/>
        <v>0.80270252966451583</v>
      </c>
      <c r="I218" s="777">
        <f t="shared" si="75"/>
        <v>1.0059556877714257</v>
      </c>
      <c r="J218" s="777">
        <f t="shared" si="75"/>
        <v>8.659180266063446</v>
      </c>
      <c r="K218" s="777">
        <f t="shared" si="75"/>
        <v>1.0153795173137923</v>
      </c>
      <c r="L218" s="777">
        <f t="shared" si="75"/>
        <v>0.42067144242944382</v>
      </c>
      <c r="M218" s="777">
        <f t="shared" si="75"/>
        <v>1.8505702985283055</v>
      </c>
      <c r="N218" s="777" t="str">
        <f t="shared" si="75"/>
        <v>-</v>
      </c>
      <c r="O218" s="777">
        <f t="shared" si="75"/>
        <v>0.99620341775642363</v>
      </c>
      <c r="P218" s="777">
        <f t="shared" si="75"/>
        <v>0.7078473722102232</v>
      </c>
      <c r="Q218" s="777">
        <f t="shared" si="75"/>
        <v>0.73314548550467107</v>
      </c>
      <c r="R218" s="777">
        <f t="shared" si="75"/>
        <v>19.488967169484585</v>
      </c>
      <c r="S218" s="777" t="str">
        <f t="shared" si="75"/>
        <v>-</v>
      </c>
      <c r="T218" s="777">
        <f t="shared" si="75"/>
        <v>1.4621186501470853</v>
      </c>
      <c r="U218" s="777">
        <f t="shared" si="75"/>
        <v>3.1767308596032078</v>
      </c>
      <c r="V218" s="777">
        <f t="shared" si="75"/>
        <v>7.1174739754845966</v>
      </c>
      <c r="W218" s="777">
        <f t="shared" si="75"/>
        <v>1.564232633863901</v>
      </c>
      <c r="X218" s="770"/>
    </row>
    <row r="219" spans="1:24" s="657" customFormat="1">
      <c r="A219" s="660"/>
      <c r="C219" s="661"/>
      <c r="D219" s="656">
        <f>SUM(D213:D218)</f>
        <v>100.00000000000003</v>
      </c>
      <c r="E219" s="656">
        <f t="shared" ref="E219:W219" si="77">SUM(E213:E218)</f>
        <v>100.00000000000001</v>
      </c>
      <c r="F219" s="656">
        <f t="shared" si="77"/>
        <v>100.00000000000001</v>
      </c>
      <c r="G219" s="656">
        <f t="shared" si="77"/>
        <v>100</v>
      </c>
      <c r="H219" s="656">
        <f t="shared" si="77"/>
        <v>99.999999999999972</v>
      </c>
      <c r="I219" s="656">
        <f t="shared" si="77"/>
        <v>100</v>
      </c>
      <c r="J219" s="656">
        <f t="shared" si="77"/>
        <v>100</v>
      </c>
      <c r="K219" s="656">
        <f t="shared" si="77"/>
        <v>100</v>
      </c>
      <c r="L219" s="656">
        <f t="shared" si="77"/>
        <v>100</v>
      </c>
      <c r="M219" s="656">
        <f t="shared" si="77"/>
        <v>100</v>
      </c>
      <c r="N219" s="656">
        <f t="shared" si="77"/>
        <v>0</v>
      </c>
      <c r="O219" s="656">
        <f t="shared" si="77"/>
        <v>100</v>
      </c>
      <c r="P219" s="656">
        <f t="shared" si="77"/>
        <v>100</v>
      </c>
      <c r="Q219" s="656">
        <f t="shared" si="77"/>
        <v>100</v>
      </c>
      <c r="R219" s="656">
        <f t="shared" si="77"/>
        <v>99.999999999999986</v>
      </c>
      <c r="S219" s="656">
        <f t="shared" si="77"/>
        <v>100</v>
      </c>
      <c r="T219" s="656">
        <f t="shared" si="77"/>
        <v>100</v>
      </c>
      <c r="U219" s="656">
        <f t="shared" si="77"/>
        <v>100.00000000000001</v>
      </c>
      <c r="V219" s="656">
        <f t="shared" si="77"/>
        <v>100</v>
      </c>
      <c r="W219" s="656">
        <f t="shared" si="77"/>
        <v>100.00000000000001</v>
      </c>
      <c r="X219" s="656"/>
    </row>
    <row r="220" spans="1:24">
      <c r="B220" s="723"/>
    </row>
    <row r="221" spans="1:24">
      <c r="B221" s="723"/>
      <c r="X221" s="780"/>
    </row>
    <row r="222" spans="1:24">
      <c r="B222" s="723"/>
      <c r="X222" s="780"/>
    </row>
    <row r="223" spans="1:24">
      <c r="B223" s="723"/>
      <c r="X223" s="778"/>
    </row>
    <row r="224" spans="1:24">
      <c r="B224" s="723"/>
      <c r="X224" s="778"/>
    </row>
    <row r="225" spans="2:24">
      <c r="B225" s="723"/>
      <c r="X225" s="778"/>
    </row>
    <row r="226" spans="2:24">
      <c r="B226" s="723"/>
      <c r="X226" s="778"/>
    </row>
    <row r="227" spans="2:24">
      <c r="B227" s="723"/>
      <c r="X227" s="778"/>
    </row>
    <row r="228" spans="2:24">
      <c r="B228" s="723"/>
      <c r="X228" s="778"/>
    </row>
    <row r="229" spans="2:24">
      <c r="B229" s="723"/>
      <c r="X229" s="778"/>
    </row>
    <row r="230" spans="2:24">
      <c r="B230" s="723"/>
      <c r="X230" s="778"/>
    </row>
    <row r="231" spans="2:24">
      <c r="B231" s="723"/>
      <c r="X231" s="778"/>
    </row>
    <row r="232" spans="2:24">
      <c r="C232" s="761"/>
      <c r="D232" s="762"/>
      <c r="E232" s="762"/>
      <c r="F232" s="762"/>
      <c r="G232" s="762"/>
      <c r="H232" s="762"/>
      <c r="I232" s="762"/>
      <c r="J232" s="762"/>
      <c r="K232" s="762"/>
      <c r="L232" s="762"/>
      <c r="M232" s="762"/>
      <c r="N232" s="762"/>
      <c r="O232" s="762"/>
      <c r="P232" s="762"/>
      <c r="Q232" s="762"/>
      <c r="R232" s="762"/>
      <c r="S232" s="762"/>
      <c r="T232" s="762"/>
      <c r="U232" s="762"/>
      <c r="V232" s="762"/>
      <c r="W232" s="762"/>
      <c r="X232" s="778"/>
    </row>
    <row r="233" spans="2:24">
      <c r="C233" s="761"/>
      <c r="D233" s="762"/>
      <c r="E233" s="762"/>
      <c r="F233" s="762"/>
      <c r="G233" s="762"/>
      <c r="H233" s="762"/>
      <c r="I233" s="762"/>
      <c r="J233" s="762"/>
      <c r="K233" s="762"/>
      <c r="L233" s="762"/>
      <c r="M233" s="762"/>
      <c r="N233" s="762"/>
      <c r="O233" s="762"/>
      <c r="P233" s="762"/>
      <c r="Q233" s="762"/>
      <c r="R233" s="762"/>
      <c r="S233" s="762"/>
      <c r="T233" s="762"/>
      <c r="U233" s="762"/>
      <c r="V233" s="762"/>
      <c r="W233" s="762"/>
      <c r="X233" s="778"/>
    </row>
    <row r="234" spans="2:24">
      <c r="C234" s="761"/>
      <c r="D234" s="762"/>
      <c r="E234" s="762"/>
      <c r="F234" s="762"/>
      <c r="G234" s="762"/>
      <c r="H234" s="762"/>
      <c r="I234" s="762"/>
      <c r="J234" s="762"/>
      <c r="K234" s="762"/>
      <c r="L234" s="762"/>
      <c r="M234" s="762"/>
      <c r="N234" s="762"/>
      <c r="O234" s="762"/>
      <c r="P234" s="762"/>
      <c r="Q234" s="762"/>
      <c r="R234" s="762"/>
      <c r="S234" s="762"/>
      <c r="T234" s="762"/>
      <c r="U234" s="762"/>
      <c r="V234" s="762"/>
      <c r="W234" s="762"/>
      <c r="X234" s="778"/>
    </row>
    <row r="235" spans="2:24">
      <c r="C235" s="761"/>
      <c r="D235" s="762"/>
      <c r="E235" s="762"/>
      <c r="F235" s="762"/>
      <c r="G235" s="762"/>
      <c r="H235" s="762"/>
      <c r="I235" s="762"/>
      <c r="J235" s="762"/>
      <c r="K235" s="762"/>
      <c r="L235" s="762"/>
      <c r="M235" s="762"/>
      <c r="N235" s="762"/>
      <c r="O235" s="762"/>
      <c r="P235" s="762"/>
      <c r="Q235" s="762"/>
      <c r="R235" s="762"/>
      <c r="S235" s="762"/>
      <c r="T235" s="762"/>
      <c r="U235" s="762"/>
      <c r="V235" s="762"/>
      <c r="W235" s="762"/>
      <c r="X235" s="778"/>
    </row>
    <row r="236" spans="2:24">
      <c r="C236" s="761"/>
      <c r="D236" s="762"/>
      <c r="E236" s="762"/>
      <c r="F236" s="762"/>
      <c r="G236" s="762"/>
      <c r="H236" s="762"/>
      <c r="I236" s="762"/>
      <c r="J236" s="762"/>
      <c r="K236" s="762"/>
      <c r="L236" s="762"/>
      <c r="M236" s="762"/>
      <c r="N236" s="762"/>
      <c r="O236" s="762"/>
      <c r="P236" s="762"/>
      <c r="Q236" s="762"/>
      <c r="R236" s="762"/>
      <c r="S236" s="762"/>
      <c r="T236" s="762"/>
      <c r="U236" s="762"/>
      <c r="V236" s="762"/>
      <c r="W236" s="762"/>
      <c r="X236" s="778"/>
    </row>
    <row r="237" spans="2:24">
      <c r="C237" s="761"/>
      <c r="D237" s="762"/>
      <c r="E237" s="762"/>
      <c r="F237" s="762"/>
      <c r="G237" s="762"/>
      <c r="H237" s="762"/>
      <c r="I237" s="762"/>
      <c r="J237" s="762"/>
      <c r="K237" s="762"/>
      <c r="L237" s="762"/>
      <c r="M237" s="762"/>
      <c r="N237" s="762"/>
      <c r="O237" s="762"/>
      <c r="P237" s="762"/>
      <c r="Q237" s="762"/>
      <c r="R237" s="762"/>
      <c r="S237" s="762"/>
      <c r="T237" s="762"/>
      <c r="U237" s="762"/>
      <c r="V237" s="762"/>
      <c r="W237" s="762"/>
      <c r="X237" s="778"/>
    </row>
    <row r="238" spans="2:24" ht="12.75">
      <c r="B238" s="723"/>
      <c r="I238" s="741"/>
      <c r="J238" s="755"/>
      <c r="K238" s="755"/>
      <c r="L238" s="755"/>
      <c r="M238" s="755"/>
      <c r="N238" s="755"/>
      <c r="O238" s="755"/>
      <c r="P238" s="755"/>
      <c r="Q238" s="755"/>
      <c r="R238" s="755"/>
      <c r="S238" s="755"/>
      <c r="T238" s="755"/>
      <c r="U238" s="755"/>
      <c r="V238" s="755"/>
      <c r="W238" s="755"/>
      <c r="X238" s="778"/>
    </row>
    <row r="239" spans="2:24">
      <c r="B239" s="723"/>
    </row>
    <row r="240" spans="2:24">
      <c r="B240" s="723"/>
      <c r="K240" s="769"/>
    </row>
    <row r="241" spans="2:11">
      <c r="B241" s="723"/>
      <c r="K241" s="769"/>
    </row>
    <row r="242" spans="2:11">
      <c r="B242" s="723"/>
      <c r="K242" s="781"/>
    </row>
    <row r="243" spans="2:11">
      <c r="B243" s="723"/>
      <c r="K243" s="781"/>
    </row>
    <row r="244" spans="2:11">
      <c r="B244" s="723"/>
      <c r="K244" s="781"/>
    </row>
    <row r="245" spans="2:11">
      <c r="B245" s="723"/>
      <c r="K245" s="769"/>
    </row>
    <row r="246" spans="2:11">
      <c r="B246" s="723"/>
      <c r="K246" s="769"/>
    </row>
    <row r="247" spans="2:11">
      <c r="B247" s="723"/>
      <c r="K247" s="769"/>
    </row>
    <row r="248" spans="2:11">
      <c r="B248" s="723"/>
      <c r="K248" s="782"/>
    </row>
    <row r="249" spans="2:11">
      <c r="B249" s="723"/>
      <c r="K249" s="782"/>
    </row>
    <row r="250" spans="2:11">
      <c r="B250" s="723"/>
      <c r="K250" s="783"/>
    </row>
    <row r="251" spans="2:11">
      <c r="B251" s="723"/>
      <c r="K251" s="783"/>
    </row>
    <row r="252" spans="2:11">
      <c r="B252" s="723"/>
      <c r="K252" s="783"/>
    </row>
    <row r="253" spans="2:11">
      <c r="B253" s="723"/>
      <c r="K253" s="784"/>
    </row>
    <row r="254" spans="2:11">
      <c r="B254" s="723"/>
    </row>
    <row r="256" spans="2:11" ht="12.75">
      <c r="B256" s="723"/>
      <c r="I256" s="741"/>
    </row>
    <row r="257" spans="1:1" s="723" customFormat="1">
      <c r="A257" s="719"/>
    </row>
    <row r="258" spans="1:1" s="723" customFormat="1">
      <c r="A258" s="719"/>
    </row>
    <row r="259" spans="1:1" s="723" customFormat="1">
      <c r="A259" s="719"/>
    </row>
    <row r="260" spans="1:1" s="723" customFormat="1">
      <c r="A260" s="719"/>
    </row>
    <row r="261" spans="1:1" s="723" customFormat="1">
      <c r="A261" s="719"/>
    </row>
    <row r="262" spans="1:1" s="723" customFormat="1">
      <c r="A262" s="719"/>
    </row>
    <row r="263" spans="1:1" s="723" customFormat="1">
      <c r="A263" s="719"/>
    </row>
    <row r="264" spans="1:1" s="723" customFormat="1">
      <c r="A264" s="719"/>
    </row>
    <row r="265" spans="1:1" s="723" customFormat="1">
      <c r="A265" s="719"/>
    </row>
    <row r="266" spans="1:1" s="723" customFormat="1">
      <c r="A266" s="719"/>
    </row>
    <row r="267" spans="1:1" s="723" customFormat="1">
      <c r="A267" s="719"/>
    </row>
    <row r="268" spans="1:1" s="723" customFormat="1">
      <c r="A268" s="719"/>
    </row>
    <row r="269" spans="1:1" s="723" customFormat="1">
      <c r="A269" s="719"/>
    </row>
    <row r="270" spans="1:1" s="723" customFormat="1">
      <c r="A270" s="719"/>
    </row>
    <row r="271" spans="1:1" s="723" customFormat="1">
      <c r="A271" s="719"/>
    </row>
    <row r="272" spans="1:1" s="723" customFormat="1">
      <c r="A272" s="719"/>
    </row>
    <row r="274" spans="1:1" s="723" customFormat="1">
      <c r="A274" s="719"/>
    </row>
    <row r="275" spans="1:1" s="723" customFormat="1">
      <c r="A275" s="719"/>
    </row>
    <row r="276" spans="1:1" s="723" customFormat="1">
      <c r="A276" s="719"/>
    </row>
    <row r="277" spans="1:1" s="723" customFormat="1">
      <c r="A277" s="719"/>
    </row>
    <row r="278" spans="1:1" s="723" customFormat="1">
      <c r="A278" s="719"/>
    </row>
    <row r="279" spans="1:1" s="723" customFormat="1">
      <c r="A279" s="719"/>
    </row>
    <row r="280" spans="1:1" s="723" customFormat="1">
      <c r="A280" s="719"/>
    </row>
    <row r="281" spans="1:1" s="723" customFormat="1">
      <c r="A281" s="719"/>
    </row>
    <row r="282" spans="1:1" s="723" customFormat="1">
      <c r="A282" s="719"/>
    </row>
    <row r="283" spans="1:1" s="723" customFormat="1">
      <c r="A283" s="719"/>
    </row>
    <row r="284" spans="1:1" s="723" customFormat="1">
      <c r="A284" s="719"/>
    </row>
    <row r="285" spans="1:1" s="723" customFormat="1">
      <c r="A285" s="719"/>
    </row>
    <row r="286" spans="1:1" s="723" customFormat="1">
      <c r="A286" s="719"/>
    </row>
    <row r="287" spans="1:1" s="723" customFormat="1">
      <c r="A287" s="719"/>
    </row>
    <row r="288" spans="1:1" s="723" customFormat="1">
      <c r="A288" s="719"/>
    </row>
    <row r="289" spans="1:1" s="723" customFormat="1">
      <c r="A289" s="719"/>
    </row>
    <row r="290" spans="1:1" s="723" customFormat="1">
      <c r="A290" s="719"/>
    </row>
    <row r="292" spans="1:1" s="723" customFormat="1">
      <c r="A292" s="719"/>
    </row>
    <row r="293" spans="1:1" s="723" customFormat="1">
      <c r="A293" s="719"/>
    </row>
    <row r="294" spans="1:1" s="723" customFormat="1">
      <c r="A294" s="719"/>
    </row>
    <row r="295" spans="1:1" s="723" customFormat="1">
      <c r="A295" s="719"/>
    </row>
    <row r="296" spans="1:1" s="723" customFormat="1">
      <c r="A296" s="719"/>
    </row>
    <row r="297" spans="1:1" s="723" customFormat="1">
      <c r="A297" s="719"/>
    </row>
    <row r="298" spans="1:1" s="723" customFormat="1">
      <c r="A298" s="719"/>
    </row>
    <row r="299" spans="1:1" s="723" customFormat="1">
      <c r="A299" s="719"/>
    </row>
    <row r="300" spans="1:1" s="723" customFormat="1">
      <c r="A300" s="719"/>
    </row>
    <row r="301" spans="1:1" s="723" customFormat="1">
      <c r="A301" s="719"/>
    </row>
    <row r="302" spans="1:1" s="723" customFormat="1">
      <c r="A302" s="719"/>
    </row>
    <row r="303" spans="1:1" s="723" customFormat="1">
      <c r="A303" s="719"/>
    </row>
    <row r="304" spans="1:1" s="723" customFormat="1">
      <c r="A304" s="719"/>
    </row>
    <row r="305" spans="1:1" s="723" customFormat="1">
      <c r="A305" s="719"/>
    </row>
    <row r="306" spans="1:1" s="723" customFormat="1">
      <c r="A306" s="719"/>
    </row>
    <row r="307" spans="1:1" s="723" customFormat="1">
      <c r="A307" s="719"/>
    </row>
    <row r="308" spans="1:1" s="723" customFormat="1">
      <c r="A308" s="719"/>
    </row>
    <row r="309" spans="1:1" s="723" customFormat="1">
      <c r="A309" s="719"/>
    </row>
    <row r="311" spans="1:1" s="723" customFormat="1">
      <c r="A311" s="719"/>
    </row>
    <row r="312" spans="1:1" s="723" customFormat="1">
      <c r="A312" s="719"/>
    </row>
    <row r="313" spans="1:1" s="723" customFormat="1">
      <c r="A313" s="719"/>
    </row>
    <row r="314" spans="1:1" s="723" customFormat="1">
      <c r="A314" s="719"/>
    </row>
    <row r="315" spans="1:1" s="723" customFormat="1">
      <c r="A315" s="719"/>
    </row>
    <row r="316" spans="1:1" s="723" customFormat="1">
      <c r="A316" s="719"/>
    </row>
    <row r="317" spans="1:1" s="723" customFormat="1">
      <c r="A317" s="719"/>
    </row>
    <row r="318" spans="1:1" s="723" customFormat="1">
      <c r="A318" s="719"/>
    </row>
    <row r="319" spans="1:1" s="723" customFormat="1">
      <c r="A319" s="719"/>
    </row>
    <row r="320" spans="1:1" s="723" customFormat="1">
      <c r="A320" s="719"/>
    </row>
    <row r="321" spans="1:1" s="723" customFormat="1">
      <c r="A321" s="719"/>
    </row>
    <row r="322" spans="1:1" s="723" customFormat="1">
      <c r="A322" s="719"/>
    </row>
    <row r="323" spans="1:1" s="723" customFormat="1">
      <c r="A323" s="719"/>
    </row>
    <row r="324" spans="1:1" s="723" customFormat="1">
      <c r="A324" s="719"/>
    </row>
    <row r="325" spans="1:1" s="723" customFormat="1">
      <c r="A325" s="719"/>
    </row>
    <row r="326" spans="1:1" s="723" customFormat="1">
      <c r="A326" s="719"/>
    </row>
    <row r="327" spans="1:1" s="723" customFormat="1">
      <c r="A327" s="719"/>
    </row>
    <row r="328" spans="1:1" s="723" customFormat="1">
      <c r="A328" s="719"/>
    </row>
    <row r="329" spans="1:1" s="723" customFormat="1">
      <c r="A329" s="719"/>
    </row>
  </sheetData>
  <hyperlinks>
    <hyperlink ref="C3" location="Indice!A1" display="Indice!A1"/>
  </hyperlinks>
  <printOptions gridLines="1"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autoPageBreaks="0"/>
  </sheetPr>
  <dimension ref="A1:X22"/>
  <sheetViews>
    <sheetView showGridLines="0" showRowColHeaders="0" showOutlineSymbols="0" zoomScaleNormal="100" workbookViewId="0">
      <selection activeCell="B2" sqref="B2"/>
    </sheetView>
  </sheetViews>
  <sheetFormatPr baseColWidth="10" defaultColWidth="8.7109375" defaultRowHeight="11.25"/>
  <cols>
    <col min="1" max="1" width="0.140625" style="32" customWidth="1"/>
    <col min="2" max="2" width="2.7109375" style="32" customWidth="1"/>
    <col min="3" max="3" width="15.42578125" style="32" customWidth="1"/>
    <col min="4" max="4" width="1.28515625" style="32" customWidth="1"/>
    <col min="5" max="5" width="12.42578125" style="38" customWidth="1"/>
    <col min="6" max="6" width="1.140625" style="38" customWidth="1"/>
    <col min="7" max="7" width="9" style="38" customWidth="1"/>
    <col min="8" max="9" width="7.7109375" style="38" customWidth="1"/>
    <col min="10" max="10" width="1" style="38" customWidth="1"/>
    <col min="11" max="12" width="7.7109375" style="38" customWidth="1"/>
    <col min="13" max="13" width="7.5703125" style="38" customWidth="1"/>
    <col min="14" max="16" width="4.85546875" style="38" customWidth="1"/>
    <col min="17" max="17" width="5.42578125" style="38" bestFit="1" customWidth="1"/>
    <col min="18" max="18" width="6.42578125" style="38" bestFit="1" customWidth="1"/>
    <col min="19" max="20" width="5.42578125" style="38" bestFit="1" customWidth="1"/>
    <col min="21" max="16384" width="8.7109375" style="38"/>
  </cols>
  <sheetData>
    <row r="1" spans="1:24" s="32" customFormat="1" ht="0.75" customHeight="1"/>
    <row r="2" spans="1:24" s="32" customFormat="1" ht="21" customHeight="1">
      <c r="E2" s="15"/>
      <c r="I2" s="15"/>
      <c r="M2" s="92" t="s">
        <v>50</v>
      </c>
    </row>
    <row r="3" spans="1:24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</row>
    <row r="4" spans="1:24" s="25" customFormat="1" ht="20.25" customHeight="1">
      <c r="B4" s="16"/>
      <c r="C4" s="6" t="s">
        <v>174</v>
      </c>
    </row>
    <row r="5" spans="1:24" s="25" customFormat="1" ht="12.75" customHeight="1">
      <c r="B5" s="16"/>
      <c r="C5" s="7"/>
    </row>
    <row r="6" spans="1:24" s="25" customFormat="1" ht="13.5" customHeight="1">
      <c r="B6" s="16"/>
      <c r="C6" s="12"/>
      <c r="D6" s="33"/>
      <c r="E6" s="33"/>
    </row>
    <row r="7" spans="1:24" ht="12.75" customHeight="1">
      <c r="A7" s="25"/>
      <c r="B7" s="16"/>
      <c r="C7" s="1086" t="s">
        <v>5</v>
      </c>
      <c r="D7" s="33"/>
      <c r="E7" s="58"/>
      <c r="F7" s="60"/>
      <c r="G7" s="59" t="s">
        <v>15</v>
      </c>
      <c r="H7" s="1103">
        <v>2014</v>
      </c>
      <c r="I7" s="1103"/>
      <c r="J7" s="61"/>
      <c r="K7" s="1103">
        <v>2015</v>
      </c>
      <c r="L7" s="1103"/>
      <c r="M7" s="62"/>
      <c r="O7" s="104"/>
      <c r="P7" s="105"/>
      <c r="Q7" s="106"/>
      <c r="R7" s="106"/>
      <c r="S7" s="106"/>
      <c r="T7" s="106"/>
      <c r="U7" s="106"/>
      <c r="V7" s="106"/>
      <c r="W7" s="106"/>
      <c r="X7" s="106"/>
    </row>
    <row r="8" spans="1:24" ht="12.75" customHeight="1">
      <c r="A8" s="25"/>
      <c r="B8" s="16"/>
      <c r="C8" s="1086"/>
      <c r="D8" s="33"/>
      <c r="E8" s="63" t="s">
        <v>16</v>
      </c>
      <c r="F8" s="64"/>
      <c r="G8" s="64" t="s">
        <v>11</v>
      </c>
      <c r="H8" s="64" t="s">
        <v>9</v>
      </c>
      <c r="I8" s="64" t="s">
        <v>10</v>
      </c>
      <c r="J8" s="64"/>
      <c r="K8" s="64" t="s">
        <v>9</v>
      </c>
      <c r="L8" s="64" t="s">
        <v>10</v>
      </c>
      <c r="M8" s="117" t="s">
        <v>177</v>
      </c>
      <c r="O8" s="104"/>
      <c r="P8" s="105"/>
      <c r="Q8" s="106"/>
      <c r="R8" s="106"/>
      <c r="S8" s="106"/>
      <c r="T8" s="106"/>
      <c r="U8" s="106"/>
      <c r="V8" s="106"/>
      <c r="W8" s="106"/>
      <c r="X8" s="106"/>
    </row>
    <row r="9" spans="1:24" ht="12.75" customHeight="1">
      <c r="A9" s="25"/>
      <c r="B9" s="16"/>
      <c r="C9" s="1086"/>
      <c r="D9" s="33"/>
      <c r="E9" s="73" t="s">
        <v>26</v>
      </c>
      <c r="F9" s="65"/>
      <c r="G9" s="157">
        <f>CCCCC!F10</f>
        <v>1011.3</v>
      </c>
      <c r="H9" s="151">
        <f>CCCCC!H27</f>
        <v>7518.42</v>
      </c>
      <c r="I9" s="158">
        <f t="shared" ref="I9:I16" si="0">+H9/H$17*100</f>
        <v>13.103875984232513</v>
      </c>
      <c r="J9" s="158"/>
      <c r="K9" s="151">
        <f>CCCCC!H10</f>
        <v>8435.3870000000006</v>
      </c>
      <c r="L9" s="158">
        <f t="shared" ref="L9:L16" si="1">+K9/K$17*100</f>
        <v>15.405737915885839</v>
      </c>
      <c r="M9" s="155">
        <f>IF(H9&gt;0,IF((K9/H9-1)*100&gt;1000,"-",(K9/H9-1)*100),"-")</f>
        <v>12.196272621109227</v>
      </c>
      <c r="N9" s="32"/>
      <c r="O9" s="116"/>
      <c r="P9" s="107"/>
      <c r="Q9" s="108"/>
      <c r="R9" s="109"/>
      <c r="S9" s="108"/>
      <c r="T9" s="108"/>
      <c r="U9" s="108"/>
      <c r="V9" s="109"/>
      <c r="W9" s="108"/>
      <c r="X9" s="108"/>
    </row>
    <row r="10" spans="1:24" ht="12.75" customHeight="1">
      <c r="A10" s="25"/>
      <c r="B10" s="16"/>
      <c r="C10" s="14"/>
      <c r="D10" s="33"/>
      <c r="E10" s="73" t="s">
        <v>27</v>
      </c>
      <c r="F10" s="65"/>
      <c r="G10" s="157">
        <f>CCCCC!F11</f>
        <v>1005.83</v>
      </c>
      <c r="H10" s="151">
        <f>CCCCC!H28</f>
        <v>8298.5300000000007</v>
      </c>
      <c r="I10" s="158">
        <f t="shared" si="0"/>
        <v>14.463531961693155</v>
      </c>
      <c r="J10" s="158"/>
      <c r="K10" s="151">
        <f>CCCCC!H11</f>
        <v>7636.6639999999998</v>
      </c>
      <c r="L10" s="158">
        <f t="shared" si="1"/>
        <v>13.947012050031656</v>
      </c>
      <c r="M10" s="158">
        <f t="shared" ref="M10:M17" si="2">IF(H10&gt;0,IF((K10/H10-1)*100&gt;1000,"-",(K10/H10-1)*100),"-")</f>
        <v>-7.9757017206661951</v>
      </c>
      <c r="N10" s="32"/>
      <c r="O10" s="116"/>
      <c r="P10" s="107"/>
      <c r="Q10" s="108"/>
      <c r="R10" s="109"/>
      <c r="S10" s="108"/>
      <c r="T10" s="108"/>
      <c r="U10" s="108"/>
      <c r="V10" s="109"/>
      <c r="W10" s="108"/>
      <c r="X10" s="108"/>
    </row>
    <row r="11" spans="1:24" ht="12.75" customHeight="1">
      <c r="A11" s="25"/>
      <c r="B11" s="16"/>
      <c r="C11" s="14"/>
      <c r="D11" s="33"/>
      <c r="E11" s="73" t="s">
        <v>33</v>
      </c>
      <c r="F11" s="65"/>
      <c r="G11" s="157">
        <f>CCCCC!F12</f>
        <v>995.8</v>
      </c>
      <c r="H11" s="151">
        <f>CCCCC!H29</f>
        <v>7394</v>
      </c>
      <c r="I11" s="158">
        <f t="shared" si="0"/>
        <v>12.887024006029884</v>
      </c>
      <c r="J11" s="158"/>
      <c r="K11" s="151">
        <f>CCCCC!H12</f>
        <v>7404.2049999999999</v>
      </c>
      <c r="L11" s="158">
        <f t="shared" si="1"/>
        <v>13.522466924812282</v>
      </c>
      <c r="M11" s="158">
        <f t="shared" si="2"/>
        <v>0.13801731133351591</v>
      </c>
      <c r="N11" s="32"/>
      <c r="O11" s="116"/>
      <c r="P11" s="107"/>
      <c r="Q11" s="109"/>
      <c r="R11" s="109"/>
      <c r="S11" s="108"/>
      <c r="T11" s="108"/>
      <c r="U11" s="109"/>
      <c r="V11" s="109"/>
      <c r="W11" s="108"/>
      <c r="X11" s="108"/>
    </row>
    <row r="12" spans="1:24" ht="12.75" customHeight="1">
      <c r="A12" s="25"/>
      <c r="B12" s="16"/>
      <c r="C12" s="130"/>
      <c r="D12" s="33"/>
      <c r="E12" s="73" t="s">
        <v>28</v>
      </c>
      <c r="F12" s="65"/>
      <c r="G12" s="157">
        <f>CCCCC!F13</f>
        <v>991.7</v>
      </c>
      <c r="H12" s="151">
        <f>CCCCC!H30</f>
        <v>7174.5159999999996</v>
      </c>
      <c r="I12" s="158">
        <f t="shared" si="0"/>
        <v>12.504484707011834</v>
      </c>
      <c r="J12" s="158"/>
      <c r="K12" s="151">
        <f>CCCCC!H13</f>
        <v>8445.9930000000004</v>
      </c>
      <c r="L12" s="158">
        <f t="shared" si="1"/>
        <v>15.425107893378973</v>
      </c>
      <c r="M12" s="158">
        <f t="shared" si="2"/>
        <v>17.722129269765396</v>
      </c>
      <c r="N12" s="32"/>
      <c r="O12" s="116"/>
      <c r="P12" s="107"/>
      <c r="Q12" s="109"/>
      <c r="R12" s="109"/>
      <c r="S12" s="108"/>
      <c r="T12" s="108"/>
      <c r="U12" s="109"/>
      <c r="V12" s="109"/>
      <c r="W12" s="108"/>
      <c r="X12" s="108"/>
    </row>
    <row r="13" spans="1:24" ht="12.75" customHeight="1">
      <c r="A13" s="25"/>
      <c r="B13" s="16"/>
      <c r="C13" s="130"/>
      <c r="D13" s="33"/>
      <c r="E13" s="73" t="s">
        <v>17</v>
      </c>
      <c r="F13" s="65"/>
      <c r="G13" s="157">
        <f>CCCCC!F14</f>
        <v>1063.94</v>
      </c>
      <c r="H13" s="151">
        <f>CCCCC!H31</f>
        <v>9469.9230000000007</v>
      </c>
      <c r="I13" s="158">
        <f t="shared" si="0"/>
        <v>16.505156212639243</v>
      </c>
      <c r="J13" s="158"/>
      <c r="K13" s="151">
        <f>CCCCC!H14</f>
        <v>7430.8019999999997</v>
      </c>
      <c r="L13" s="158">
        <f t="shared" si="1"/>
        <v>13.571041626998301</v>
      </c>
      <c r="M13" s="158">
        <f t="shared" si="2"/>
        <v>-21.532603802586369</v>
      </c>
      <c r="N13" s="32"/>
      <c r="O13" s="116"/>
      <c r="P13" s="107"/>
      <c r="Q13" s="109"/>
      <c r="R13" s="109"/>
      <c r="S13" s="108"/>
      <c r="T13" s="108"/>
      <c r="U13" s="109"/>
      <c r="V13" s="109"/>
      <c r="W13" s="108"/>
      <c r="X13" s="108"/>
    </row>
    <row r="14" spans="1:24" ht="12.75" customHeight="1">
      <c r="A14" s="25"/>
      <c r="B14" s="16"/>
      <c r="C14" s="130"/>
      <c r="D14" s="33"/>
      <c r="E14" s="73" t="s">
        <v>166</v>
      </c>
      <c r="F14" s="65"/>
      <c r="G14" s="157">
        <f>CCCCC!F15</f>
        <v>455.29</v>
      </c>
      <c r="H14" s="151">
        <f>CCCCC!H32</f>
        <v>0</v>
      </c>
      <c r="I14" s="158">
        <f t="shared" si="0"/>
        <v>0</v>
      </c>
      <c r="J14" s="158"/>
      <c r="K14" s="151">
        <f>CCCCC!H15</f>
        <v>0</v>
      </c>
      <c r="L14" s="158">
        <f t="shared" si="1"/>
        <v>0</v>
      </c>
      <c r="M14" s="155" t="str">
        <f t="shared" si="2"/>
        <v>-</v>
      </c>
      <c r="N14" s="32"/>
      <c r="O14" s="116"/>
      <c r="P14" s="107"/>
      <c r="Q14" s="108"/>
      <c r="R14" s="109"/>
      <c r="S14" s="108"/>
      <c r="T14" s="108"/>
      <c r="U14" s="108"/>
      <c r="V14" s="109"/>
      <c r="W14" s="108"/>
      <c r="X14" s="108"/>
    </row>
    <row r="15" spans="1:24" ht="12.75" customHeight="1">
      <c r="E15" s="73" t="s">
        <v>13</v>
      </c>
      <c r="F15" s="65"/>
      <c r="G15" s="157">
        <f>CCCCC!F16</f>
        <v>1003.41</v>
      </c>
      <c r="H15" s="151">
        <f>CCCCC!H33</f>
        <v>8319.643</v>
      </c>
      <c r="I15" s="158">
        <f t="shared" si="0"/>
        <v>14.500329870516431</v>
      </c>
      <c r="J15" s="158"/>
      <c r="K15" s="151">
        <f>CCCCC!H16</f>
        <v>7926.3590000000004</v>
      </c>
      <c r="L15" s="158">
        <f t="shared" si="1"/>
        <v>14.476088575571335</v>
      </c>
      <c r="M15" s="158">
        <f t="shared" si="2"/>
        <v>-4.7271739905185743</v>
      </c>
      <c r="N15" s="32"/>
      <c r="O15" s="116"/>
      <c r="P15" s="107"/>
      <c r="Q15" s="109"/>
      <c r="R15" s="109"/>
      <c r="S15" s="108"/>
      <c r="T15" s="108"/>
      <c r="U15" s="109"/>
      <c r="V15" s="109"/>
      <c r="W15" s="108"/>
      <c r="X15" s="108"/>
    </row>
    <row r="16" spans="1:24" ht="12.75" customHeight="1">
      <c r="E16" s="74" t="s">
        <v>29</v>
      </c>
      <c r="F16" s="75"/>
      <c r="G16" s="159">
        <f>CCCCC!F17</f>
        <v>1045.31</v>
      </c>
      <c r="H16" s="160">
        <f>CCCCC!H34</f>
        <v>9200.5110000000004</v>
      </c>
      <c r="I16" s="161">
        <f t="shared" si="0"/>
        <v>16.035597257876933</v>
      </c>
      <c r="J16" s="161"/>
      <c r="K16" s="160">
        <f>CCCCC!H17</f>
        <v>7475.429048</v>
      </c>
      <c r="L16" s="161">
        <f t="shared" si="1"/>
        <v>13.652545013321612</v>
      </c>
      <c r="M16" s="161">
        <f t="shared" si="2"/>
        <v>-18.749849350758897</v>
      </c>
      <c r="N16" s="32"/>
      <c r="O16" s="116"/>
      <c r="P16" s="115"/>
      <c r="Q16" s="109"/>
      <c r="R16" s="109"/>
      <c r="S16" s="108"/>
      <c r="T16" s="108"/>
      <c r="U16" s="109"/>
      <c r="V16" s="109"/>
      <c r="W16" s="108"/>
      <c r="X16" s="108"/>
    </row>
    <row r="17" spans="5:24" ht="16.5" customHeight="1">
      <c r="E17" s="76" t="s">
        <v>30</v>
      </c>
      <c r="F17" s="36"/>
      <c r="G17" s="162">
        <f>SUM(G9:G16)</f>
        <v>7572.58</v>
      </c>
      <c r="H17" s="162">
        <f>SUM(H9:H16)</f>
        <v>57375.543000000005</v>
      </c>
      <c r="I17" s="163">
        <f>SUM(I9:I16)</f>
        <v>99.999999999999972</v>
      </c>
      <c r="J17" s="163"/>
      <c r="K17" s="162">
        <f>SUM(K9:K16)</f>
        <v>54754.839048000002</v>
      </c>
      <c r="L17" s="163">
        <f>SUM(L9:L16)</f>
        <v>100</v>
      </c>
      <c r="M17" s="163">
        <f t="shared" si="2"/>
        <v>-4.5676325050204802</v>
      </c>
      <c r="N17" s="79"/>
      <c r="O17" s="1140"/>
      <c r="P17" s="1140"/>
      <c r="Q17" s="110"/>
      <c r="R17" s="110"/>
      <c r="S17" s="111"/>
      <c r="T17" s="111"/>
      <c r="U17" s="110"/>
      <c r="V17" s="110"/>
      <c r="W17" s="111"/>
      <c r="X17" s="111"/>
    </row>
    <row r="18" spans="5:24">
      <c r="E18" s="153" t="s">
        <v>170</v>
      </c>
    </row>
    <row r="19" spans="5:24">
      <c r="H19" s="120">
        <f>H17-CCCCC!H35</f>
        <v>0</v>
      </c>
      <c r="K19" s="120">
        <f>K17-CCCCC!H18</f>
        <v>0</v>
      </c>
    </row>
    <row r="22" spans="5:24" ht="16.5" customHeight="1"/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5">
    <mergeCell ref="O17:P17"/>
    <mergeCell ref="E3:M3"/>
    <mergeCell ref="H7:I7"/>
    <mergeCell ref="K7:L7"/>
    <mergeCell ref="C7:C9"/>
  </mergeCells>
  <phoneticPr fontId="18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horizontalDpi="4294967292" verticalDpi="4294967292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autoPageBreaks="0"/>
  </sheetPr>
  <dimension ref="A1:AC56"/>
  <sheetViews>
    <sheetView showOutlineSymbols="0" zoomScaleNormal="100" workbookViewId="0">
      <selection activeCell="B2" sqref="B2"/>
    </sheetView>
  </sheetViews>
  <sheetFormatPr baseColWidth="10" defaultColWidth="11.42578125" defaultRowHeight="11.25"/>
  <cols>
    <col min="1" max="1" width="0.140625" style="32" customWidth="1"/>
    <col min="2" max="2" width="2.7109375" style="32" customWidth="1"/>
    <col min="3" max="3" width="15.42578125" style="32" customWidth="1"/>
    <col min="4" max="4" width="1.28515625" style="32" customWidth="1"/>
    <col min="5" max="5" width="12" style="38" customWidth="1"/>
    <col min="6" max="6" width="6" style="38" customWidth="1"/>
    <col min="7" max="7" width="0.7109375" style="38" customWidth="1"/>
    <col min="8" max="8" width="9" style="38" customWidth="1"/>
    <col min="9" max="9" width="7.140625" style="38" bestFit="1" customWidth="1"/>
    <col min="10" max="10" width="0.85546875" style="38" customWidth="1"/>
    <col min="11" max="11" width="12" style="38" customWidth="1"/>
    <col min="12" max="12" width="13.28515625" style="38" customWidth="1"/>
    <col min="13" max="13" width="0.85546875" style="38" customWidth="1"/>
    <col min="14" max="14" width="7.5703125" style="38" customWidth="1"/>
    <col min="15" max="15" width="7.85546875" style="38" customWidth="1"/>
    <col min="16" max="16" width="11.5703125" style="38" bestFit="1" customWidth="1"/>
    <col min="17" max="16384" width="11.42578125" style="38"/>
  </cols>
  <sheetData>
    <row r="1" spans="1:29" s="32" customFormat="1" ht="0.75" customHeight="1"/>
    <row r="2" spans="1:29" s="32" customFormat="1" ht="21" customHeight="1">
      <c r="E2" s="15"/>
      <c r="H2" s="15"/>
      <c r="M2" s="3"/>
      <c r="P2" s="92" t="s">
        <v>50</v>
      </c>
    </row>
    <row r="3" spans="1:29" s="32" customFormat="1" ht="15" customHeight="1">
      <c r="E3" s="1078" t="s">
        <v>176</v>
      </c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</row>
    <row r="4" spans="1:29" s="25" customFormat="1" ht="20.25" customHeight="1">
      <c r="B4" s="16"/>
      <c r="C4" s="6" t="s">
        <v>174</v>
      </c>
    </row>
    <row r="5" spans="1:29" s="25" customFormat="1" ht="12.75" customHeight="1">
      <c r="B5" s="16"/>
      <c r="C5" s="7"/>
    </row>
    <row r="6" spans="1:29" s="25" customFormat="1" ht="13.5" customHeight="1">
      <c r="B6" s="16"/>
      <c r="C6" s="12"/>
      <c r="D6" s="33"/>
      <c r="E6" s="33"/>
    </row>
    <row r="7" spans="1:29" ht="12.75" customHeight="1">
      <c r="A7" s="25"/>
      <c r="B7" s="16"/>
      <c r="C7" s="34" t="s">
        <v>35</v>
      </c>
      <c r="D7" s="33"/>
      <c r="E7" s="48"/>
      <c r="F7" s="49"/>
      <c r="G7" s="49"/>
      <c r="H7" s="77"/>
      <c r="I7" s="49"/>
      <c r="J7" s="51"/>
      <c r="K7" s="1097" t="s">
        <v>32</v>
      </c>
      <c r="L7" s="1097"/>
      <c r="M7" s="53"/>
      <c r="N7" s="55" t="s">
        <v>21</v>
      </c>
      <c r="O7" s="57"/>
      <c r="P7" s="49"/>
    </row>
    <row r="8" spans="1:29" ht="12.75" customHeight="1">
      <c r="A8" s="25"/>
      <c r="B8" s="16"/>
      <c r="C8" s="34" t="s">
        <v>37</v>
      </c>
      <c r="D8" s="33"/>
      <c r="E8" s="52"/>
      <c r="F8" s="49" t="s">
        <v>18</v>
      </c>
      <c r="G8" s="53"/>
      <c r="H8" s="77" t="s">
        <v>36</v>
      </c>
      <c r="I8" s="49" t="s">
        <v>19</v>
      </c>
      <c r="J8" s="49"/>
      <c r="K8" s="54"/>
      <c r="L8" s="54" t="s">
        <v>20</v>
      </c>
      <c r="M8" s="54"/>
      <c r="N8" s="78"/>
      <c r="O8" s="1099" t="s">
        <v>168</v>
      </c>
      <c r="P8" s="49" t="s">
        <v>22</v>
      </c>
    </row>
    <row r="9" spans="1:29" ht="12.75" customHeight="1">
      <c r="A9" s="25"/>
      <c r="B9" s="16"/>
      <c r="C9" s="34" t="s">
        <v>24</v>
      </c>
      <c r="D9" s="33"/>
      <c r="E9" s="19" t="s">
        <v>12</v>
      </c>
      <c r="F9" s="55" t="s">
        <v>34</v>
      </c>
      <c r="G9" s="55"/>
      <c r="H9" s="50" t="s">
        <v>9</v>
      </c>
      <c r="I9" s="50" t="s">
        <v>130</v>
      </c>
      <c r="J9" s="50"/>
      <c r="K9" s="50" t="s">
        <v>38</v>
      </c>
      <c r="L9" s="56" t="s">
        <v>39</v>
      </c>
      <c r="M9" s="56"/>
      <c r="N9" s="56" t="s">
        <v>169</v>
      </c>
      <c r="O9" s="1100"/>
      <c r="P9" s="50" t="s">
        <v>47</v>
      </c>
    </row>
    <row r="10" spans="1:29" ht="12.75" customHeight="1">
      <c r="A10" s="25"/>
      <c r="B10" s="16"/>
      <c r="C10" s="34" t="s">
        <v>25</v>
      </c>
      <c r="D10" s="33"/>
      <c r="E10" s="69" t="s">
        <v>26</v>
      </c>
      <c r="F10" s="387">
        <v>1011.3</v>
      </c>
      <c r="G10" s="150"/>
      <c r="H10" s="387">
        <v>8435.3870000000006</v>
      </c>
      <c r="I10" s="150">
        <v>7351</v>
      </c>
      <c r="J10" s="141"/>
      <c r="K10" s="399">
        <f>(H10/((P10/100)*F10*8.76))*100</f>
        <v>97.939398905608954</v>
      </c>
      <c r="L10" s="184">
        <f>((H10/(F10/1000))/I10)*100</f>
        <v>113.46935391200374</v>
      </c>
      <c r="M10" s="185"/>
      <c r="N10" s="393">
        <v>2.778243237263669</v>
      </c>
      <c r="O10" s="393">
        <v>0</v>
      </c>
      <c r="P10" s="394">
        <f t="shared" ref="P10:P18" si="0">100-N10-O10</f>
        <v>97.221756762736334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29" ht="12.75" customHeight="1">
      <c r="A11" s="25"/>
      <c r="B11" s="16"/>
      <c r="C11" s="113"/>
      <c r="D11" s="33"/>
      <c r="E11" s="69" t="s">
        <v>27</v>
      </c>
      <c r="F11" s="387">
        <v>1005.83</v>
      </c>
      <c r="G11" s="150"/>
      <c r="H11" s="387">
        <v>7636.6639999999998</v>
      </c>
      <c r="I11" s="150">
        <v>8054</v>
      </c>
      <c r="J11" s="141"/>
      <c r="K11" s="399">
        <f>(H11/((P11/100)*F11*8.76))*100</f>
        <v>98.481737428931595</v>
      </c>
      <c r="L11" s="184">
        <f t="shared" ref="L11:L17" si="1">((H11/(F11/1000))/I11)*100</f>
        <v>94.268690169043552</v>
      </c>
      <c r="M11" s="185"/>
      <c r="N11" s="393">
        <v>1.0450913242009141</v>
      </c>
      <c r="O11" s="393">
        <v>10.94748858447489</v>
      </c>
      <c r="P11" s="394">
        <f t="shared" si="0"/>
        <v>88.007420091324207</v>
      </c>
    </row>
    <row r="12" spans="1:29" ht="12.75" customHeight="1">
      <c r="A12" s="25"/>
      <c r="B12" s="16"/>
      <c r="D12" s="33"/>
      <c r="E12" s="69" t="s">
        <v>33</v>
      </c>
      <c r="F12" s="387">
        <v>995.8</v>
      </c>
      <c r="G12" s="150"/>
      <c r="H12" s="387">
        <v>7404.2049999999999</v>
      </c>
      <c r="I12" s="150">
        <v>7224</v>
      </c>
      <c r="J12" s="141"/>
      <c r="K12" s="399">
        <f>(H12/((P12/100)*F12*8.76))*100</f>
        <v>96.679990830540646</v>
      </c>
      <c r="L12" s="184">
        <f t="shared" si="1"/>
        <v>102.92682477924448</v>
      </c>
      <c r="M12" s="185"/>
      <c r="N12" s="393">
        <v>1.247130604551292</v>
      </c>
      <c r="O12" s="393">
        <v>10.958713850837141</v>
      </c>
      <c r="P12" s="394">
        <f t="shared" si="0"/>
        <v>87.79415554461157</v>
      </c>
    </row>
    <row r="13" spans="1:29" ht="12.75" customHeight="1">
      <c r="A13" s="25"/>
      <c r="B13" s="16"/>
      <c r="D13" s="33"/>
      <c r="E13" s="69" t="s">
        <v>28</v>
      </c>
      <c r="F13" s="387">
        <v>991.7</v>
      </c>
      <c r="G13" s="150"/>
      <c r="H13" s="387">
        <v>8445.9930000000004</v>
      </c>
      <c r="I13" s="150">
        <v>7007</v>
      </c>
      <c r="J13" s="141"/>
      <c r="K13" s="399">
        <f>(H13/((P13/100)*F13*8.76))*100</f>
        <v>98.414149897058806</v>
      </c>
      <c r="L13" s="184">
        <f t="shared" si="1"/>
        <v>121.54533261146723</v>
      </c>
      <c r="M13" s="185"/>
      <c r="N13" s="393">
        <v>1.21096290228685</v>
      </c>
      <c r="O13" s="393">
        <v>0</v>
      </c>
      <c r="P13" s="394">
        <f t="shared" si="0"/>
        <v>98.789037097713148</v>
      </c>
    </row>
    <row r="14" spans="1:29" ht="12.75" customHeight="1">
      <c r="E14" s="69" t="s">
        <v>17</v>
      </c>
      <c r="F14" s="387">
        <v>1063.94</v>
      </c>
      <c r="G14" s="150"/>
      <c r="H14" s="387">
        <v>7430.8019999999997</v>
      </c>
      <c r="I14" s="150">
        <v>8758</v>
      </c>
      <c r="J14" s="141"/>
      <c r="K14" s="399">
        <f>(H14/((P14/100)*F14*8.76))*100-0.3</f>
        <v>95.413673909117193</v>
      </c>
      <c r="L14" s="184">
        <f t="shared" si="1"/>
        <v>79.746863596020731</v>
      </c>
      <c r="M14" s="185"/>
      <c r="N14" s="393">
        <v>16.700871157404109</v>
      </c>
      <c r="O14" s="393">
        <v>0</v>
      </c>
      <c r="P14" s="394">
        <f t="shared" si="0"/>
        <v>83.299128842595891</v>
      </c>
    </row>
    <row r="15" spans="1:29" ht="12.75" customHeight="1">
      <c r="E15" s="69" t="s">
        <v>164</v>
      </c>
      <c r="F15" s="387">
        <v>455.29</v>
      </c>
      <c r="G15" s="150"/>
      <c r="H15" s="387">
        <v>0</v>
      </c>
      <c r="I15" s="150">
        <v>0</v>
      </c>
      <c r="J15" s="141"/>
      <c r="K15" s="399" t="e">
        <f>(H15/((P15/100)*F15*8.76))*100</f>
        <v>#DIV/0!</v>
      </c>
      <c r="L15" s="184">
        <v>0</v>
      </c>
      <c r="M15" s="185"/>
      <c r="N15" s="393">
        <v>100</v>
      </c>
      <c r="O15" s="393">
        <v>0</v>
      </c>
      <c r="P15" s="394">
        <f t="shared" si="0"/>
        <v>0</v>
      </c>
    </row>
    <row r="16" spans="1:29" ht="12.75" customHeight="1">
      <c r="E16" s="69" t="s">
        <v>13</v>
      </c>
      <c r="F16" s="387">
        <v>1003.41</v>
      </c>
      <c r="G16" s="150"/>
      <c r="H16" s="387">
        <v>7926.3590000000004</v>
      </c>
      <c r="I16" s="150">
        <v>7898</v>
      </c>
      <c r="J16" s="141"/>
      <c r="K16" s="399">
        <f t="shared" ref="K16:K17" si="2">(H16/((P16/100)*F16*8.76))*100</f>
        <v>98.536697614664675</v>
      </c>
      <c r="L16" s="184">
        <f t="shared" si="1"/>
        <v>100.0180041919299</v>
      </c>
      <c r="M16" s="185"/>
      <c r="N16" s="393">
        <v>1.011050036271292E-2</v>
      </c>
      <c r="O16" s="393">
        <v>8.4746955859969546</v>
      </c>
      <c r="P16" s="394">
        <f t="shared" si="0"/>
        <v>91.515193913640331</v>
      </c>
    </row>
    <row r="17" spans="1:16" ht="12.75" customHeight="1">
      <c r="E17" s="31" t="s">
        <v>31</v>
      </c>
      <c r="F17" s="388">
        <v>1045.31</v>
      </c>
      <c r="G17" s="186"/>
      <c r="H17" s="388">
        <v>7475.429048</v>
      </c>
      <c r="I17" s="186">
        <v>8665</v>
      </c>
      <c r="J17" s="187"/>
      <c r="K17" s="400">
        <f t="shared" si="2"/>
        <v>97.243482481302536</v>
      </c>
      <c r="L17" s="188">
        <f t="shared" si="1"/>
        <v>82.532015607669365</v>
      </c>
      <c r="M17" s="189"/>
      <c r="N17" s="395">
        <v>4.2730213089802129</v>
      </c>
      <c r="O17" s="395">
        <v>11.77587519025875</v>
      </c>
      <c r="P17" s="396">
        <f t="shared" si="0"/>
        <v>83.951103500761036</v>
      </c>
    </row>
    <row r="18" spans="1:16" ht="16.5" customHeight="1">
      <c r="E18" s="30" t="s">
        <v>0</v>
      </c>
      <c r="F18" s="389">
        <f>SUM(F10:F17)</f>
        <v>7572.58</v>
      </c>
      <c r="G18" s="190"/>
      <c r="H18" s="389">
        <f>SUM(H10:H17)</f>
        <v>54754.839048000002</v>
      </c>
      <c r="I18" s="152">
        <f>SUMPRODUCT(F10:F17,I10:I17)/SUM(F10:F17)</f>
        <v>7392.2034590588664</v>
      </c>
      <c r="J18" s="191"/>
      <c r="K18" s="401">
        <f>(H18/((P18/100)*F18*8.76))*100</f>
        <v>97.597350329407533</v>
      </c>
      <c r="L18" s="192">
        <f>((H18/(F18/1000))/I18)*100</f>
        <v>97.814834606123171</v>
      </c>
      <c r="M18" s="193"/>
      <c r="N18" s="397">
        <v>9.7824160193148657</v>
      </c>
      <c r="O18" s="397">
        <v>5.6436556746393665</v>
      </c>
      <c r="P18" s="398">
        <f t="shared" si="0"/>
        <v>84.573928306045772</v>
      </c>
    </row>
    <row r="19" spans="1:16" ht="25.5" customHeight="1">
      <c r="E19" s="1107" t="s">
        <v>151</v>
      </c>
      <c r="F19" s="1107"/>
      <c r="G19" s="1107"/>
      <c r="H19" s="1107"/>
      <c r="I19" s="1107"/>
      <c r="J19" s="1107"/>
      <c r="K19" s="1107"/>
      <c r="L19" s="1107"/>
      <c r="M19" s="1107"/>
      <c r="N19" s="1107"/>
      <c r="O19" s="1107"/>
      <c r="P19" s="1107"/>
    </row>
    <row r="20" spans="1:16" ht="22.5" customHeight="1">
      <c r="E20" s="1108" t="s">
        <v>152</v>
      </c>
      <c r="F20" s="1108"/>
      <c r="G20" s="1108"/>
      <c r="H20" s="1108"/>
      <c r="I20" s="1108"/>
      <c r="J20" s="1108"/>
      <c r="K20" s="1108"/>
      <c r="L20" s="1108"/>
      <c r="M20" s="1108"/>
      <c r="N20" s="1108"/>
      <c r="O20" s="1108"/>
      <c r="P20" s="1108"/>
    </row>
    <row r="21" spans="1:16" ht="12.75" customHeight="1">
      <c r="E21" s="1141" t="s">
        <v>171</v>
      </c>
      <c r="F21" s="1141"/>
      <c r="G21" s="1141"/>
      <c r="H21" s="1141"/>
      <c r="I21" s="1141"/>
      <c r="J21" s="1141"/>
      <c r="K21" s="1141"/>
      <c r="L21" s="1141"/>
      <c r="M21" s="1141"/>
      <c r="N21" s="1141"/>
      <c r="O21" s="1141"/>
      <c r="P21" s="1141"/>
    </row>
    <row r="22" spans="1:16" ht="12.75" customHeight="1"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</row>
    <row r="23" spans="1:16" s="68" customFormat="1" ht="16.5" customHeight="1">
      <c r="A23" s="32"/>
      <c r="B23" s="32"/>
      <c r="C23" s="32"/>
      <c r="D23" s="32"/>
    </row>
    <row r="24" spans="1:16" ht="12.75" customHeight="1">
      <c r="C24" s="34" t="s">
        <v>35</v>
      </c>
      <c r="D24" s="33"/>
      <c r="E24" s="48"/>
      <c r="F24" s="49"/>
      <c r="G24" s="49"/>
      <c r="H24" s="77"/>
      <c r="I24" s="49"/>
      <c r="J24" s="51"/>
      <c r="K24" s="1097" t="s">
        <v>32</v>
      </c>
      <c r="L24" s="1097"/>
      <c r="M24" s="53"/>
      <c r="N24" s="55" t="s">
        <v>21</v>
      </c>
      <c r="O24" s="57"/>
      <c r="P24" s="49"/>
    </row>
    <row r="25" spans="1:16" ht="12.75" customHeight="1">
      <c r="C25" s="34" t="s">
        <v>37</v>
      </c>
      <c r="D25" s="33"/>
      <c r="E25" s="52"/>
      <c r="F25" s="49" t="s">
        <v>18</v>
      </c>
      <c r="G25" s="53"/>
      <c r="H25" s="77" t="s">
        <v>36</v>
      </c>
      <c r="I25" s="49" t="s">
        <v>19</v>
      </c>
      <c r="J25" s="49"/>
      <c r="K25" s="54"/>
      <c r="L25" s="54" t="s">
        <v>20</v>
      </c>
      <c r="M25" s="54"/>
      <c r="N25" s="78"/>
      <c r="O25" s="1099" t="s">
        <v>168</v>
      </c>
      <c r="P25" s="49" t="s">
        <v>22</v>
      </c>
    </row>
    <row r="26" spans="1:16" ht="12.75" customHeight="1">
      <c r="C26" s="34" t="s">
        <v>24</v>
      </c>
      <c r="D26" s="33"/>
      <c r="E26" s="19" t="s">
        <v>12</v>
      </c>
      <c r="F26" s="55" t="s">
        <v>34</v>
      </c>
      <c r="G26" s="55"/>
      <c r="H26" s="50" t="s">
        <v>9</v>
      </c>
      <c r="I26" s="50" t="s">
        <v>130</v>
      </c>
      <c r="J26" s="50"/>
      <c r="K26" s="50" t="s">
        <v>38</v>
      </c>
      <c r="L26" s="56" t="s">
        <v>39</v>
      </c>
      <c r="M26" s="56"/>
      <c r="N26" s="56" t="s">
        <v>169</v>
      </c>
      <c r="O26" s="1100"/>
      <c r="P26" s="50" t="s">
        <v>47</v>
      </c>
    </row>
    <row r="27" spans="1:16" ht="12.75" customHeight="1">
      <c r="C27" s="34" t="s">
        <v>25</v>
      </c>
      <c r="D27" s="33"/>
      <c r="E27" s="181" t="s">
        <v>26</v>
      </c>
      <c r="F27" s="390">
        <v>1011.3</v>
      </c>
      <c r="G27" s="146"/>
      <c r="H27" s="164">
        <v>7518.42</v>
      </c>
      <c r="I27" s="146">
        <v>7351</v>
      </c>
      <c r="J27" s="156"/>
      <c r="K27" s="165">
        <f>(H27/((P27/100)*F27*8.76))*100</f>
        <v>101.31349122953388</v>
      </c>
      <c r="L27" s="165">
        <f>((H27/(F27/1000))/I27)*100</f>
        <v>101.13469125235002</v>
      </c>
      <c r="M27" s="166"/>
      <c r="N27" s="148">
        <v>15.878995433790408</v>
      </c>
      <c r="O27" s="148">
        <v>0.35357516757745466</v>
      </c>
      <c r="P27" s="167">
        <f t="shared" ref="P27:P35" si="3">100-N27-O27</f>
        <v>83.767429398632132</v>
      </c>
    </row>
    <row r="28" spans="1:16" ht="12.75" customHeight="1">
      <c r="C28" s="113">
        <v>2014</v>
      </c>
      <c r="D28" s="33"/>
      <c r="E28" s="181" t="s">
        <v>27</v>
      </c>
      <c r="F28" s="390">
        <v>1005.83</v>
      </c>
      <c r="G28" s="146"/>
      <c r="H28" s="164">
        <v>8298.5300000000007</v>
      </c>
      <c r="I28" s="146">
        <v>8054</v>
      </c>
      <c r="J28" s="156"/>
      <c r="K28" s="165">
        <f>(H28/((P28/100)*F28*8.76))*100</f>
        <v>102.50659908942004</v>
      </c>
      <c r="L28" s="165">
        <f>((H28/(F28/1000))/I28)*100</f>
        <v>102.43891225651845</v>
      </c>
      <c r="M28" s="166"/>
      <c r="N28" s="148">
        <v>6.8164003044139987</v>
      </c>
      <c r="O28" s="148">
        <v>1.3036703779522461</v>
      </c>
      <c r="P28" s="167">
        <f t="shared" si="3"/>
        <v>91.879929317633753</v>
      </c>
    </row>
    <row r="29" spans="1:16" ht="12.75" customHeight="1">
      <c r="C29" s="14"/>
      <c r="D29" s="33"/>
      <c r="E29" s="181" t="s">
        <v>33</v>
      </c>
      <c r="F29" s="390">
        <v>995.8</v>
      </c>
      <c r="G29" s="146"/>
      <c r="H29" s="164">
        <v>7394</v>
      </c>
      <c r="I29" s="146">
        <v>7224</v>
      </c>
      <c r="J29" s="156"/>
      <c r="K29" s="165">
        <f>(H29/((P29/100)*F29*8.76))*100</f>
        <v>101.91987692519243</v>
      </c>
      <c r="L29" s="165">
        <f>((H29/(F29/1000))/I29)*100</f>
        <v>102.78496373584115</v>
      </c>
      <c r="M29" s="166"/>
      <c r="N29" s="148">
        <v>16.046423135464615</v>
      </c>
      <c r="O29" s="148">
        <v>0.78786149162861541</v>
      </c>
      <c r="P29" s="167">
        <f t="shared" si="3"/>
        <v>83.165715372906774</v>
      </c>
    </row>
    <row r="30" spans="1:16" ht="12.75" customHeight="1">
      <c r="C30" s="14"/>
      <c r="D30" s="33"/>
      <c r="E30" s="181" t="s">
        <v>28</v>
      </c>
      <c r="F30" s="390">
        <v>991.7</v>
      </c>
      <c r="G30" s="146"/>
      <c r="H30" s="164">
        <v>7174.5159999999996</v>
      </c>
      <c r="I30" s="146">
        <v>7007</v>
      </c>
      <c r="J30" s="156"/>
      <c r="K30" s="165">
        <f>(H30/((P30/100)*F30*8.76))*100</f>
        <v>103.36870647228289</v>
      </c>
      <c r="L30" s="165">
        <f>((H30/(F30/1000))/I30)*100</f>
        <v>103.24765051857059</v>
      </c>
      <c r="M30" s="166"/>
      <c r="N30" s="148">
        <v>11.780821917807989</v>
      </c>
      <c r="O30" s="148">
        <v>8.3242689052775258</v>
      </c>
      <c r="P30" s="167">
        <f t="shared" si="3"/>
        <v>79.894909176914496</v>
      </c>
    </row>
    <row r="31" spans="1:16" ht="12.75" customHeight="1">
      <c r="C31" s="14"/>
      <c r="E31" s="181" t="s">
        <v>17</v>
      </c>
      <c r="F31" s="390">
        <v>1063.94</v>
      </c>
      <c r="G31" s="146"/>
      <c r="H31" s="164">
        <v>9469.9230000000007</v>
      </c>
      <c r="I31" s="146">
        <v>8758</v>
      </c>
      <c r="J31" s="156"/>
      <c r="K31" s="165">
        <f>(H31/((P31/100)*F31*8.76))*100-0.3</f>
        <v>102.65034169517618</v>
      </c>
      <c r="L31" s="165">
        <f>((H31/(F31/1000))/I31)*100</f>
        <v>101.63057200902668</v>
      </c>
      <c r="M31" s="166"/>
      <c r="N31" s="148">
        <v>0</v>
      </c>
      <c r="O31" s="148">
        <v>1.304486212458229</v>
      </c>
      <c r="P31" s="167">
        <f t="shared" si="3"/>
        <v>98.695513787541771</v>
      </c>
    </row>
    <row r="32" spans="1:16" ht="12.75" customHeight="1">
      <c r="C32" s="14"/>
      <c r="E32" s="181" t="s">
        <v>164</v>
      </c>
      <c r="F32" s="390">
        <v>455.29</v>
      </c>
      <c r="G32" s="146"/>
      <c r="H32" s="164">
        <v>0</v>
      </c>
      <c r="I32" s="146">
        <v>0</v>
      </c>
      <c r="J32" s="156"/>
      <c r="K32" s="165">
        <f>(H32/((P32/100)*F32*8.76))*100</f>
        <v>0</v>
      </c>
      <c r="L32" s="165">
        <v>0</v>
      </c>
      <c r="M32" s="166"/>
      <c r="N32" s="148">
        <v>100.00000000000678</v>
      </c>
      <c r="O32" s="148">
        <v>0</v>
      </c>
      <c r="P32" s="167">
        <f t="shared" si="3"/>
        <v>-6.7785776991513558E-12</v>
      </c>
    </row>
    <row r="33" spans="5:16" ht="12.75" customHeight="1">
      <c r="E33" s="181" t="s">
        <v>13</v>
      </c>
      <c r="F33" s="390">
        <v>1003.41</v>
      </c>
      <c r="G33" s="146"/>
      <c r="H33" s="164">
        <v>8319.643</v>
      </c>
      <c r="I33" s="146">
        <v>7898</v>
      </c>
      <c r="J33" s="156"/>
      <c r="K33" s="165">
        <f>(H33/((P33/100)*F33*8.76))*100</f>
        <v>103.46702282364366</v>
      </c>
      <c r="L33" s="165">
        <f>((H33/(F33/1000))/I33)*100</f>
        <v>104.98062079314853</v>
      </c>
      <c r="M33" s="166"/>
      <c r="N33" s="148">
        <v>8.3894596651446083</v>
      </c>
      <c r="O33" s="148">
        <v>0.13179340791887451</v>
      </c>
      <c r="P33" s="167">
        <f t="shared" si="3"/>
        <v>91.478746926936509</v>
      </c>
    </row>
    <row r="34" spans="5:16" ht="12.75" customHeight="1">
      <c r="E34" s="182" t="s">
        <v>31</v>
      </c>
      <c r="F34" s="391">
        <v>1045.31</v>
      </c>
      <c r="G34" s="168"/>
      <c r="H34" s="169">
        <v>9200.5110000000004</v>
      </c>
      <c r="I34" s="168">
        <v>8665</v>
      </c>
      <c r="J34" s="170"/>
      <c r="K34" s="171">
        <f>(H34/((P34/100)*F34*8.76))*100</f>
        <v>101.01279649428945</v>
      </c>
      <c r="L34" s="171">
        <f>((H34/(F34/1000))/I34)*100</f>
        <v>101.57767702359357</v>
      </c>
      <c r="M34" s="172"/>
      <c r="N34" s="173">
        <v>0</v>
      </c>
      <c r="O34" s="173">
        <v>0.53132265046394667</v>
      </c>
      <c r="P34" s="174">
        <f t="shared" si="3"/>
        <v>99.468677349536051</v>
      </c>
    </row>
    <row r="35" spans="5:16" ht="12.75" customHeight="1">
      <c r="E35" s="183" t="s">
        <v>0</v>
      </c>
      <c r="F35" s="392">
        <f>SUM(F27:F34)</f>
        <v>7572.58</v>
      </c>
      <c r="G35" s="175"/>
      <c r="H35" s="176">
        <f>SUM(H27:H34)</f>
        <v>57375.543000000005</v>
      </c>
      <c r="I35" s="147">
        <f>SUMPRODUCT(F27:F34,I27:I34)/SUM(F27:F34)</f>
        <v>7392.2034590588664</v>
      </c>
      <c r="J35" s="177"/>
      <c r="K35" s="178">
        <f>(H35/((P35/100)*F35*8.76))*100</f>
        <v>102.3473331745095</v>
      </c>
      <c r="L35" s="178">
        <f>((H35/(F35/1000))/I35)*100</f>
        <v>102.49649796361699</v>
      </c>
      <c r="M35" s="179"/>
      <c r="N35" s="149">
        <v>13.802918553144721</v>
      </c>
      <c r="O35" s="149">
        <v>1.6882101019775873</v>
      </c>
      <c r="P35" s="180">
        <f t="shared" si="3"/>
        <v>84.50887134487769</v>
      </c>
    </row>
    <row r="36" spans="5:16" ht="25.5" customHeight="1">
      <c r="E36" s="1107" t="s">
        <v>151</v>
      </c>
      <c r="F36" s="1107"/>
      <c r="G36" s="1107"/>
      <c r="H36" s="1107"/>
      <c r="I36" s="1107"/>
      <c r="J36" s="1107"/>
      <c r="K36" s="1107"/>
      <c r="L36" s="1107"/>
      <c r="M36" s="1107"/>
      <c r="N36" s="1107"/>
      <c r="O36" s="1107"/>
      <c r="P36" s="1107"/>
    </row>
    <row r="37" spans="5:16" ht="22.5" customHeight="1">
      <c r="E37" s="1108" t="s">
        <v>152</v>
      </c>
      <c r="F37" s="1108"/>
      <c r="G37" s="1108"/>
      <c r="H37" s="1108"/>
      <c r="I37" s="1108"/>
      <c r="J37" s="1108"/>
      <c r="K37" s="1108"/>
      <c r="L37" s="1108"/>
      <c r="M37" s="1108"/>
      <c r="N37" s="1108"/>
      <c r="O37" s="1108"/>
      <c r="P37" s="1108"/>
    </row>
    <row r="38" spans="5:16" ht="12.75" customHeight="1">
      <c r="E38" s="1141" t="s">
        <v>171</v>
      </c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</row>
    <row r="39" spans="5:16" ht="12.75" customHeight="1"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6"/>
    </row>
    <row r="40" spans="5:16" ht="12.75" customHeight="1">
      <c r="F40" s="79">
        <f>F18-F35</f>
        <v>0</v>
      </c>
      <c r="I40" s="70"/>
    </row>
    <row r="41" spans="5:16">
      <c r="I41" s="70"/>
    </row>
    <row r="42" spans="5:16">
      <c r="I42" s="72"/>
    </row>
    <row r="43" spans="5:16">
      <c r="I43" s="70"/>
    </row>
    <row r="44" spans="5:16">
      <c r="I44" s="70"/>
    </row>
    <row r="45" spans="5:16">
      <c r="I45" s="70"/>
    </row>
    <row r="46" spans="5:16">
      <c r="I46" s="70"/>
    </row>
    <row r="47" spans="5:16">
      <c r="I47" s="70"/>
    </row>
    <row r="48" spans="5:16">
      <c r="I48" s="70"/>
    </row>
    <row r="49" spans="9:9">
      <c r="I49" s="70"/>
    </row>
    <row r="50" spans="9:9">
      <c r="I50" s="70"/>
    </row>
    <row r="51" spans="9:9">
      <c r="I51" s="70"/>
    </row>
    <row r="52" spans="9:9">
      <c r="I52" s="70"/>
    </row>
    <row r="53" spans="9:9">
      <c r="I53" s="70"/>
    </row>
    <row r="54" spans="9:9">
      <c r="I54" s="70"/>
    </row>
    <row r="55" spans="9:9">
      <c r="I55" s="71"/>
    </row>
    <row r="56" spans="9:9">
      <c r="I56" s="71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13">
    <mergeCell ref="E39:P39"/>
    <mergeCell ref="E22:P22"/>
    <mergeCell ref="E21:P21"/>
    <mergeCell ref="E37:P37"/>
    <mergeCell ref="K7:L7"/>
    <mergeCell ref="K24:L24"/>
    <mergeCell ref="E38:P38"/>
    <mergeCell ref="E3:P3"/>
    <mergeCell ref="E19:P19"/>
    <mergeCell ref="E20:P20"/>
    <mergeCell ref="E36:P36"/>
    <mergeCell ref="O25:O26"/>
    <mergeCell ref="O8:O9"/>
  </mergeCells>
  <phoneticPr fontId="18" type="noConversion"/>
  <printOptions horizontalCentered="1" verticalCentered="1"/>
  <pageMargins left="0.78740157480314965" right="0.74803149606299213" top="0.78740157480314965" bottom="0.98425196850393704" header="0" footer="0"/>
  <pageSetup paperSize="9" scale="86" orientation="landscape" cellComments="asDisplayed" horizontalDpi="4294967292" verticalDpi="4294967292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BR31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5.42578125" style="1" customWidth="1"/>
    <col min="4" max="4" width="1.28515625" style="1" customWidth="1"/>
    <col min="5" max="5" width="23.5703125" style="39" customWidth="1"/>
    <col min="6" max="7" width="8.7109375" style="39" customWidth="1"/>
    <col min="8" max="8" width="2.140625" style="39" customWidth="1"/>
    <col min="9" max="10" width="8.7109375" style="39" customWidth="1"/>
    <col min="11" max="11" width="2.5703125" style="39" customWidth="1"/>
    <col min="12" max="13" width="8.7109375" style="39" customWidth="1"/>
    <col min="14" max="14" width="2.5703125" style="39" customWidth="1"/>
    <col min="15" max="16" width="8.7109375" style="39" customWidth="1"/>
    <col min="17" max="16384" width="11.42578125" style="39"/>
  </cols>
  <sheetData>
    <row r="1" spans="1:70" s="1" customFormat="1" ht="0.75" customHeight="1"/>
    <row r="2" spans="1:70" s="1" customFormat="1" ht="21" customHeight="1">
      <c r="P2" s="92" t="s">
        <v>50</v>
      </c>
    </row>
    <row r="3" spans="1:70" s="1" customFormat="1" ht="15" customHeight="1">
      <c r="F3" s="129"/>
      <c r="G3" s="129"/>
      <c r="H3" s="129"/>
      <c r="I3" s="129"/>
      <c r="J3" s="129"/>
      <c r="P3" s="3" t="s">
        <v>176</v>
      </c>
    </row>
    <row r="4" spans="1:70" s="4" customFormat="1" ht="20.25" customHeight="1">
      <c r="B4" s="5"/>
      <c r="C4" s="6" t="s">
        <v>174</v>
      </c>
      <c r="L4"/>
      <c r="M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 s="4" customFormat="1" ht="12.75" customHeight="1">
      <c r="B5" s="5"/>
      <c r="C5" s="17"/>
      <c r="L5"/>
      <c r="M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s="4" customFormat="1" ht="13.5" customHeight="1">
      <c r="B6" s="5"/>
      <c r="D6" s="23"/>
      <c r="L6"/>
      <c r="M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s="4" customFormat="1" ht="12.75" customHeight="1">
      <c r="B7" s="5"/>
      <c r="C7" s="1077" t="s">
        <v>160</v>
      </c>
      <c r="D7" s="23"/>
      <c r="E7" s="81"/>
      <c r="F7" s="1093" t="s">
        <v>4</v>
      </c>
      <c r="G7" s="1142"/>
      <c r="H7" s="82"/>
      <c r="I7" s="1093" t="s">
        <v>82</v>
      </c>
      <c r="J7" s="1142"/>
      <c r="K7" s="82"/>
      <c r="L7" s="1093" t="s">
        <v>83</v>
      </c>
      <c r="M7" s="1142"/>
      <c r="N7" s="82"/>
      <c r="O7" s="1093" t="s">
        <v>3</v>
      </c>
      <c r="P7" s="114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s="1" customFormat="1" ht="12.75" customHeight="1">
      <c r="A8" s="4"/>
      <c r="B8" s="5"/>
      <c r="C8" s="1077"/>
      <c r="D8" s="23"/>
      <c r="E8" s="83"/>
      <c r="F8" s="100">
        <v>2014</v>
      </c>
      <c r="G8" s="100">
        <v>2015</v>
      </c>
      <c r="H8" s="84"/>
      <c r="I8" s="100">
        <v>2014</v>
      </c>
      <c r="J8" s="100">
        <v>2015</v>
      </c>
      <c r="K8" s="84"/>
      <c r="L8" s="100">
        <v>2014</v>
      </c>
      <c r="M8" s="100">
        <v>2015</v>
      </c>
      <c r="N8" s="84"/>
      <c r="O8" s="100">
        <v>2014</v>
      </c>
      <c r="P8" s="100">
        <v>2015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12.75" customHeight="1">
      <c r="A9" s="4"/>
      <c r="B9" s="5"/>
      <c r="C9" s="1077"/>
      <c r="D9" s="23"/>
      <c r="E9" s="118" t="s">
        <v>2</v>
      </c>
      <c r="F9" s="194" t="e">
        <f>'C33'!#REF!</f>
        <v>#REF!</v>
      </c>
      <c r="G9" s="194">
        <f>'C33'!F41</f>
        <v>10468.02</v>
      </c>
      <c r="H9" s="88"/>
      <c r="I9" s="194" t="e">
        <f>#REF!</f>
        <v>#REF!</v>
      </c>
      <c r="J9" s="194" t="e">
        <f>#REF!</f>
        <v>#REF!</v>
      </c>
      <c r="K9" s="88"/>
      <c r="L9" s="194">
        <f>'C35'!F120</f>
        <v>24947.71</v>
      </c>
      <c r="M9" s="194">
        <f>'C35'!F61</f>
        <v>24947.71</v>
      </c>
      <c r="N9" s="88"/>
      <c r="O9" s="194">
        <f>CCCCC!F35</f>
        <v>7572.58</v>
      </c>
      <c r="P9" s="194">
        <f>CCCCC!F18</f>
        <v>7572.58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s="1" customFormat="1" ht="12.75" customHeight="1">
      <c r="A10" s="4"/>
      <c r="B10" s="5"/>
      <c r="C10" s="1077"/>
      <c r="D10" s="23"/>
      <c r="E10" s="118" t="s">
        <v>145</v>
      </c>
      <c r="F10" s="194" t="e">
        <f>'C33'!#REF!</f>
        <v>#REF!</v>
      </c>
      <c r="G10" s="194">
        <f>'C33'!G41</f>
        <v>50923.772367000012</v>
      </c>
      <c r="H10" s="88"/>
      <c r="I10" s="194" t="e">
        <f>#REF!</f>
        <v>#REF!</v>
      </c>
      <c r="J10" s="194" t="e">
        <f>#REF!</f>
        <v>#REF!</v>
      </c>
      <c r="K10" s="88"/>
      <c r="L10" s="194">
        <f>'C35'!G120</f>
        <v>21336.753903000001</v>
      </c>
      <c r="M10" s="194">
        <f>'C35'!G61</f>
        <v>25334.400002000002</v>
      </c>
      <c r="N10" s="88"/>
      <c r="O10" s="194">
        <f>CCCCC!H35</f>
        <v>57375.543000000005</v>
      </c>
      <c r="P10" s="194">
        <f>CCCCC!H18</f>
        <v>54754.839048000002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s="1" customFormat="1" ht="12.75" customHeight="1">
      <c r="A11" s="4"/>
      <c r="B11" s="5"/>
      <c r="C11" s="1077"/>
      <c r="D11" s="23"/>
      <c r="E11" s="118" t="s">
        <v>156</v>
      </c>
      <c r="F11" s="194" t="e">
        <f>'C33'!#REF!</f>
        <v>#REF!</v>
      </c>
      <c r="G11" s="194">
        <f>'C33'!H41</f>
        <v>5890.5487370104383</v>
      </c>
      <c r="H11" s="88"/>
      <c r="I11" s="194" t="e">
        <f>#REF!</f>
        <v>#REF!</v>
      </c>
      <c r="J11" s="194" t="e">
        <f>#REF!</f>
        <v>#REF!</v>
      </c>
      <c r="K11" s="88"/>
      <c r="L11" s="194">
        <f>'C35'!H120</f>
        <v>1695.8760355158847</v>
      </c>
      <c r="M11" s="194">
        <f>'C35'!H61</f>
        <v>2067.0170913482634</v>
      </c>
      <c r="N11" s="88"/>
      <c r="O11" s="194">
        <f>CCCCC!I35</f>
        <v>7392.2034590588664</v>
      </c>
      <c r="P11" s="194">
        <f>CCCCC!I18</f>
        <v>7392.2034590588664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s="1" customFormat="1" ht="12.75" customHeight="1">
      <c r="A12" s="4"/>
      <c r="B12" s="5"/>
      <c r="D12" s="23"/>
      <c r="E12" s="125" t="s">
        <v>157</v>
      </c>
      <c r="F12" s="88"/>
      <c r="G12" s="88"/>
      <c r="H12" s="88"/>
      <c r="I12" s="131"/>
      <c r="J12" s="131"/>
      <c r="K12" s="88"/>
      <c r="L12" s="88"/>
      <c r="M12" s="88"/>
      <c r="N12" s="88"/>
      <c r="O12" s="88"/>
      <c r="P12" s="8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s="1" customFormat="1" ht="12.75" customHeight="1">
      <c r="A13" s="4"/>
      <c r="B13" s="5"/>
      <c r="D13" s="23"/>
      <c r="E13" s="124" t="s">
        <v>38</v>
      </c>
      <c r="F13" s="195" t="e">
        <f>'C33'!#REF!</f>
        <v>#REF!</v>
      </c>
      <c r="G13" s="195">
        <f>'C33'!I41</f>
        <v>61.759483557085282</v>
      </c>
      <c r="H13" s="88"/>
      <c r="I13" s="195" t="e">
        <f>#REF!</f>
        <v>#REF!</v>
      </c>
      <c r="J13" s="195" t="e">
        <f>#REF!</f>
        <v>#REF!</v>
      </c>
      <c r="K13" s="88"/>
      <c r="L13" s="195">
        <f>'C35'!I120</f>
        <v>10.649584769632332</v>
      </c>
      <c r="M13" s="195">
        <f>'C35'!I61</f>
        <v>12.863811810722813</v>
      </c>
      <c r="N13" s="88"/>
      <c r="O13" s="195">
        <f>CCCCC!K35</f>
        <v>102.3473331745095</v>
      </c>
      <c r="P13" s="195">
        <f>CCCCC!K18</f>
        <v>97.597350329407533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s="1" customFormat="1" ht="12.75" customHeight="1">
      <c r="A14" s="4"/>
      <c r="B14" s="5"/>
      <c r="D14" s="23"/>
      <c r="E14" s="124" t="s">
        <v>162</v>
      </c>
      <c r="F14" s="195" t="e">
        <f>'C33'!#REF!</f>
        <v>#REF!</v>
      </c>
      <c r="G14" s="195">
        <f>'C33'!J41</f>
        <v>82.584828421416617</v>
      </c>
      <c r="H14" s="88"/>
      <c r="I14" s="196" t="e">
        <f>#REF!</f>
        <v>#REF!</v>
      </c>
      <c r="J14" s="196" t="e">
        <f>#REF!</f>
        <v>#REF!</v>
      </c>
      <c r="K14" s="88"/>
      <c r="L14" s="195">
        <f>'C35'!J120</f>
        <v>50.431694178486353</v>
      </c>
      <c r="M14" s="195">
        <f>'C35'!J61</f>
        <v>49.128767448133829</v>
      </c>
      <c r="N14" s="88"/>
      <c r="O14" s="195">
        <f>CCCCC!L35</f>
        <v>102.49649796361699</v>
      </c>
      <c r="P14" s="195">
        <f>CCCCC!L18</f>
        <v>97.814834606123171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s="1" customFormat="1" ht="12.75" customHeight="1">
      <c r="A15" s="4"/>
      <c r="B15" s="5"/>
      <c r="D15" s="23"/>
      <c r="E15" s="125" t="s">
        <v>158</v>
      </c>
      <c r="F15" s="88"/>
      <c r="G15" s="88"/>
      <c r="H15" s="88"/>
      <c r="I15" s="131"/>
      <c r="J15" s="131"/>
      <c r="K15" s="88"/>
      <c r="L15" s="88"/>
      <c r="M15" s="88"/>
      <c r="N15" s="88"/>
      <c r="O15" s="88"/>
      <c r="P15" s="8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s="1" customFormat="1" ht="12.75" customHeight="1">
      <c r="A16" s="4"/>
      <c r="B16" s="5"/>
      <c r="D16" s="23"/>
      <c r="E16" s="124" t="s">
        <v>169</v>
      </c>
      <c r="F16" s="195" t="e">
        <f>'C33'!#REF!</f>
        <v>#REF!</v>
      </c>
      <c r="G16" s="195">
        <f>'C33'!K41</f>
        <v>4.3904202837095285</v>
      </c>
      <c r="H16" s="88"/>
      <c r="I16" s="195" t="e">
        <f>#REF!</f>
        <v>#REF!</v>
      </c>
      <c r="J16" s="195" t="e">
        <f>#REF!</f>
        <v>#REF!</v>
      </c>
      <c r="K16" s="88"/>
      <c r="L16" s="195">
        <f>'C35'!K120</f>
        <v>5.9987243210594885</v>
      </c>
      <c r="M16" s="195">
        <f>'C35'!K61</f>
        <v>6.6862194761845979</v>
      </c>
      <c r="N16" s="88"/>
      <c r="O16" s="195">
        <f>CCCCC!N35</f>
        <v>13.802918553144721</v>
      </c>
      <c r="P16" s="195">
        <f>CCCCC!N18</f>
        <v>9.7824160193148657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s="1" customFormat="1" ht="12.75" customHeight="1">
      <c r="A17" s="4"/>
      <c r="B17" s="5"/>
      <c r="C17" s="14"/>
      <c r="D17" s="23"/>
      <c r="E17" s="124" t="s">
        <v>168</v>
      </c>
      <c r="F17" s="195" t="e">
        <f>'C33'!#REF!</f>
        <v>#REF!</v>
      </c>
      <c r="G17" s="195">
        <f>'C33'!L41</f>
        <v>5.6912434744680063</v>
      </c>
      <c r="H17" s="88"/>
      <c r="I17" s="195" t="e">
        <f>#REF!</f>
        <v>#REF!</v>
      </c>
      <c r="J17" s="195" t="e">
        <f>#REF!</f>
        <v>#REF!</v>
      </c>
      <c r="K17" s="88"/>
      <c r="L17" s="195">
        <f>'C35'!L120</f>
        <v>2.3241728993208155</v>
      </c>
      <c r="M17" s="195">
        <f>'C35'!L61</f>
        <v>3.1968995291953113</v>
      </c>
      <c r="N17" s="88"/>
      <c r="O17" s="195">
        <f>CCCCC!O35</f>
        <v>1.6882101019775873</v>
      </c>
      <c r="P17" s="195">
        <f>CCCCC!O18</f>
        <v>5.6436556746393665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s="1" customFormat="1" ht="12.75" customHeight="1">
      <c r="A18" s="4"/>
      <c r="B18" s="5"/>
      <c r="C18" s="14"/>
      <c r="D18" s="23"/>
      <c r="E18" s="126" t="s">
        <v>172</v>
      </c>
      <c r="F18" s="154" t="e">
        <f>'C33'!#REF!</f>
        <v>#REF!</v>
      </c>
      <c r="G18" s="154">
        <f>'C33'!M41</f>
        <v>89.918336241822459</v>
      </c>
      <c r="H18" s="123"/>
      <c r="I18" s="154" t="e">
        <f>#REF!</f>
        <v>#REF!</v>
      </c>
      <c r="J18" s="154" t="e">
        <f>#REF!</f>
        <v>#REF!</v>
      </c>
      <c r="K18" s="123"/>
      <c r="L18" s="154">
        <f>'C35'!M120</f>
        <v>91.677102779619702</v>
      </c>
      <c r="M18" s="154">
        <f>'C35'!M61</f>
        <v>90.116880994620089</v>
      </c>
      <c r="N18" s="123"/>
      <c r="O18" s="154">
        <f>CCCCC!P35</f>
        <v>84.50887134487769</v>
      </c>
      <c r="P18" s="154">
        <f>CCCCC!P18</f>
        <v>84.573928306045772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1" customFormat="1" ht="26.25" customHeight="1">
      <c r="A19" s="4"/>
      <c r="B19" s="5"/>
      <c r="D19" s="23"/>
      <c r="E19" s="1109" t="s">
        <v>151</v>
      </c>
      <c r="F19" s="1109"/>
      <c r="G19" s="1109"/>
      <c r="H19" s="1109"/>
      <c r="I19" s="1109"/>
      <c r="J19" s="1109"/>
      <c r="K19" s="1109"/>
      <c r="L19" s="1109"/>
      <c r="M19" s="1109"/>
      <c r="N19" s="1109"/>
      <c r="O19" s="1109"/>
      <c r="P19" s="110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s="1" customFormat="1" ht="23.25" customHeight="1">
      <c r="A20" s="4"/>
      <c r="B20" s="5"/>
      <c r="C20" s="12"/>
      <c r="D20" s="23"/>
      <c r="E20" s="1109" t="s">
        <v>152</v>
      </c>
      <c r="F20" s="1109"/>
      <c r="G20" s="1109"/>
      <c r="H20" s="1109"/>
      <c r="I20" s="1109"/>
      <c r="J20" s="1109"/>
      <c r="K20" s="1109"/>
      <c r="L20" s="1109"/>
      <c r="M20" s="1109"/>
      <c r="N20" s="1109"/>
      <c r="O20" s="1109"/>
      <c r="P20" s="1109"/>
    </row>
    <row r="21" spans="1:70"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70">
      <c r="F22" s="127"/>
      <c r="G22" s="89"/>
      <c r="H22" s="1"/>
      <c r="I22" s="89"/>
      <c r="J22" s="89"/>
      <c r="L22" s="128"/>
    </row>
    <row r="23" spans="1:70">
      <c r="F23" s="127"/>
      <c r="G23" s="89"/>
      <c r="H23" s="1"/>
      <c r="I23" s="89"/>
      <c r="J23" s="89"/>
      <c r="L23" s="128"/>
    </row>
    <row r="24" spans="1:70" ht="11.1" customHeight="1">
      <c r="F24" s="127"/>
      <c r="G24" s="89"/>
      <c r="H24" s="1"/>
      <c r="I24" s="89"/>
      <c r="J24" s="89"/>
      <c r="L24" s="128"/>
    </row>
    <row r="25" spans="1:70" ht="14.25" customHeight="1">
      <c r="F25" s="127"/>
      <c r="G25" s="89"/>
      <c r="H25" s="1"/>
      <c r="I25" s="89"/>
      <c r="J25" s="89"/>
      <c r="L25" s="128"/>
    </row>
    <row r="26" spans="1:70">
      <c r="F26" s="127"/>
      <c r="G26" s="89"/>
      <c r="H26" s="1"/>
      <c r="I26" s="89"/>
      <c r="J26" s="89"/>
      <c r="L26" s="128"/>
    </row>
    <row r="27" spans="1:70">
      <c r="F27" s="127"/>
      <c r="G27" s="89"/>
      <c r="H27" s="1"/>
      <c r="I27" s="89"/>
      <c r="J27" s="89"/>
      <c r="L27" s="128"/>
    </row>
    <row r="28" spans="1:70">
      <c r="F28" s="127"/>
      <c r="G28" s="89"/>
      <c r="H28" s="1"/>
      <c r="I28" s="89"/>
      <c r="J28" s="89"/>
      <c r="L28" s="128"/>
    </row>
    <row r="29" spans="1:70">
      <c r="F29" s="127"/>
      <c r="G29" s="89"/>
      <c r="H29" s="1"/>
      <c r="I29" s="89"/>
      <c r="J29" s="89"/>
      <c r="L29" s="128"/>
    </row>
    <row r="30" spans="1:70">
      <c r="F30" s="127"/>
      <c r="G30" s="89"/>
      <c r="H30" s="1"/>
      <c r="I30" s="89"/>
      <c r="J30" s="89"/>
      <c r="L30" s="128"/>
    </row>
    <row r="31" spans="1:70">
      <c r="F31" s="128"/>
    </row>
  </sheetData>
  <mergeCells count="7">
    <mergeCell ref="E20:P20"/>
    <mergeCell ref="C7:C11"/>
    <mergeCell ref="F7:G7"/>
    <mergeCell ref="I7:J7"/>
    <mergeCell ref="L7:M7"/>
    <mergeCell ref="O7:P7"/>
    <mergeCell ref="E19:P1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4">
    <pageSetUpPr autoPageBreaks="0"/>
  </sheetPr>
  <dimension ref="A1:E28"/>
  <sheetViews>
    <sheetView showGridLines="0" showRowColHeaders="0" zoomScaleNormal="100" workbookViewId="0"/>
  </sheetViews>
  <sheetFormatPr baseColWidth="10" defaultRowHeight="12.75"/>
  <cols>
    <col min="1" max="1" width="0.140625" style="344" customWidth="1"/>
    <col min="2" max="2" width="2.7109375" style="344" customWidth="1"/>
    <col min="3" max="3" width="23.7109375" style="344" customWidth="1"/>
    <col min="4" max="4" width="2.140625" style="344" customWidth="1"/>
    <col min="5" max="5" width="105.7109375" style="344" customWidth="1"/>
    <col min="6" max="7" width="11.42578125" style="344"/>
    <col min="8" max="8" width="17.140625" style="344" customWidth="1"/>
    <col min="9" max="9" width="11.42578125" style="344"/>
    <col min="10" max="10" width="10.5703125" style="344" customWidth="1"/>
    <col min="11" max="256" width="11.42578125" style="344"/>
    <col min="257" max="257" width="0.140625" style="344" customWidth="1"/>
    <col min="258" max="258" width="2.7109375" style="344" customWidth="1"/>
    <col min="259" max="259" width="18.5703125" style="344" customWidth="1"/>
    <col min="260" max="260" width="2.140625" style="344" customWidth="1"/>
    <col min="261" max="261" width="40.7109375" style="344" customWidth="1"/>
    <col min="262" max="263" width="11.42578125" style="344"/>
    <col min="264" max="264" width="17.140625" style="344" customWidth="1"/>
    <col min="265" max="265" width="11.42578125" style="344"/>
    <col min="266" max="266" width="10.5703125" style="344" customWidth="1"/>
    <col min="267" max="512" width="11.42578125" style="344"/>
    <col min="513" max="513" width="0.140625" style="344" customWidth="1"/>
    <col min="514" max="514" width="2.7109375" style="344" customWidth="1"/>
    <col min="515" max="515" width="18.5703125" style="344" customWidth="1"/>
    <col min="516" max="516" width="2.140625" style="344" customWidth="1"/>
    <col min="517" max="517" width="40.7109375" style="344" customWidth="1"/>
    <col min="518" max="519" width="11.42578125" style="344"/>
    <col min="520" max="520" width="17.140625" style="344" customWidth="1"/>
    <col min="521" max="521" width="11.42578125" style="344"/>
    <col min="522" max="522" width="10.5703125" style="344" customWidth="1"/>
    <col min="523" max="768" width="11.42578125" style="344"/>
    <col min="769" max="769" width="0.140625" style="344" customWidth="1"/>
    <col min="770" max="770" width="2.7109375" style="344" customWidth="1"/>
    <col min="771" max="771" width="18.5703125" style="344" customWidth="1"/>
    <col min="772" max="772" width="2.140625" style="344" customWidth="1"/>
    <col min="773" max="773" width="40.7109375" style="344" customWidth="1"/>
    <col min="774" max="775" width="11.42578125" style="344"/>
    <col min="776" max="776" width="17.140625" style="344" customWidth="1"/>
    <col min="777" max="777" width="11.42578125" style="344"/>
    <col min="778" max="778" width="10.5703125" style="344" customWidth="1"/>
    <col min="779" max="1024" width="11.42578125" style="344"/>
    <col min="1025" max="1025" width="0.140625" style="344" customWidth="1"/>
    <col min="1026" max="1026" width="2.7109375" style="344" customWidth="1"/>
    <col min="1027" max="1027" width="18.5703125" style="344" customWidth="1"/>
    <col min="1028" max="1028" width="2.140625" style="344" customWidth="1"/>
    <col min="1029" max="1029" width="40.7109375" style="344" customWidth="1"/>
    <col min="1030" max="1031" width="11.42578125" style="344"/>
    <col min="1032" max="1032" width="17.140625" style="344" customWidth="1"/>
    <col min="1033" max="1033" width="11.42578125" style="344"/>
    <col min="1034" max="1034" width="10.5703125" style="344" customWidth="1"/>
    <col min="1035" max="1280" width="11.42578125" style="344"/>
    <col min="1281" max="1281" width="0.140625" style="344" customWidth="1"/>
    <col min="1282" max="1282" width="2.7109375" style="344" customWidth="1"/>
    <col min="1283" max="1283" width="18.5703125" style="344" customWidth="1"/>
    <col min="1284" max="1284" width="2.140625" style="344" customWidth="1"/>
    <col min="1285" max="1285" width="40.7109375" style="344" customWidth="1"/>
    <col min="1286" max="1287" width="11.42578125" style="344"/>
    <col min="1288" max="1288" width="17.140625" style="344" customWidth="1"/>
    <col min="1289" max="1289" width="11.42578125" style="344"/>
    <col min="1290" max="1290" width="10.5703125" style="344" customWidth="1"/>
    <col min="1291" max="1536" width="11.42578125" style="344"/>
    <col min="1537" max="1537" width="0.140625" style="344" customWidth="1"/>
    <col min="1538" max="1538" width="2.7109375" style="344" customWidth="1"/>
    <col min="1539" max="1539" width="18.5703125" style="344" customWidth="1"/>
    <col min="1540" max="1540" width="2.140625" style="344" customWidth="1"/>
    <col min="1541" max="1541" width="40.7109375" style="344" customWidth="1"/>
    <col min="1542" max="1543" width="11.42578125" style="344"/>
    <col min="1544" max="1544" width="17.140625" style="344" customWidth="1"/>
    <col min="1545" max="1545" width="11.42578125" style="344"/>
    <col min="1546" max="1546" width="10.5703125" style="344" customWidth="1"/>
    <col min="1547" max="1792" width="11.42578125" style="344"/>
    <col min="1793" max="1793" width="0.140625" style="344" customWidth="1"/>
    <col min="1794" max="1794" width="2.7109375" style="344" customWidth="1"/>
    <col min="1795" max="1795" width="18.5703125" style="344" customWidth="1"/>
    <col min="1796" max="1796" width="2.140625" style="344" customWidth="1"/>
    <col min="1797" max="1797" width="40.7109375" style="344" customWidth="1"/>
    <col min="1798" max="1799" width="11.42578125" style="344"/>
    <col min="1800" max="1800" width="17.140625" style="344" customWidth="1"/>
    <col min="1801" max="1801" width="11.42578125" style="344"/>
    <col min="1802" max="1802" width="10.5703125" style="344" customWidth="1"/>
    <col min="1803" max="2048" width="11.42578125" style="344"/>
    <col min="2049" max="2049" width="0.140625" style="344" customWidth="1"/>
    <col min="2050" max="2050" width="2.7109375" style="344" customWidth="1"/>
    <col min="2051" max="2051" width="18.5703125" style="344" customWidth="1"/>
    <col min="2052" max="2052" width="2.140625" style="344" customWidth="1"/>
    <col min="2053" max="2053" width="40.7109375" style="344" customWidth="1"/>
    <col min="2054" max="2055" width="11.42578125" style="344"/>
    <col min="2056" max="2056" width="17.140625" style="344" customWidth="1"/>
    <col min="2057" max="2057" width="11.42578125" style="344"/>
    <col min="2058" max="2058" width="10.5703125" style="344" customWidth="1"/>
    <col min="2059" max="2304" width="11.42578125" style="344"/>
    <col min="2305" max="2305" width="0.140625" style="344" customWidth="1"/>
    <col min="2306" max="2306" width="2.7109375" style="344" customWidth="1"/>
    <col min="2307" max="2307" width="18.5703125" style="344" customWidth="1"/>
    <col min="2308" max="2308" width="2.140625" style="344" customWidth="1"/>
    <col min="2309" max="2309" width="40.7109375" style="344" customWidth="1"/>
    <col min="2310" max="2311" width="11.42578125" style="344"/>
    <col min="2312" max="2312" width="17.140625" style="344" customWidth="1"/>
    <col min="2313" max="2313" width="11.42578125" style="344"/>
    <col min="2314" max="2314" width="10.5703125" style="344" customWidth="1"/>
    <col min="2315" max="2560" width="11.42578125" style="344"/>
    <col min="2561" max="2561" width="0.140625" style="344" customWidth="1"/>
    <col min="2562" max="2562" width="2.7109375" style="344" customWidth="1"/>
    <col min="2563" max="2563" width="18.5703125" style="344" customWidth="1"/>
    <col min="2564" max="2564" width="2.140625" style="344" customWidth="1"/>
    <col min="2565" max="2565" width="40.7109375" style="344" customWidth="1"/>
    <col min="2566" max="2567" width="11.42578125" style="344"/>
    <col min="2568" max="2568" width="17.140625" style="344" customWidth="1"/>
    <col min="2569" max="2569" width="11.42578125" style="344"/>
    <col min="2570" max="2570" width="10.5703125" style="344" customWidth="1"/>
    <col min="2571" max="2816" width="11.42578125" style="344"/>
    <col min="2817" max="2817" width="0.140625" style="344" customWidth="1"/>
    <col min="2818" max="2818" width="2.7109375" style="344" customWidth="1"/>
    <col min="2819" max="2819" width="18.5703125" style="344" customWidth="1"/>
    <col min="2820" max="2820" width="2.140625" style="344" customWidth="1"/>
    <col min="2821" max="2821" width="40.7109375" style="344" customWidth="1"/>
    <col min="2822" max="2823" width="11.42578125" style="344"/>
    <col min="2824" max="2824" width="17.140625" style="344" customWidth="1"/>
    <col min="2825" max="2825" width="11.42578125" style="344"/>
    <col min="2826" max="2826" width="10.5703125" style="344" customWidth="1"/>
    <col min="2827" max="3072" width="11.42578125" style="344"/>
    <col min="3073" max="3073" width="0.140625" style="344" customWidth="1"/>
    <col min="3074" max="3074" width="2.7109375" style="344" customWidth="1"/>
    <col min="3075" max="3075" width="18.5703125" style="344" customWidth="1"/>
    <col min="3076" max="3076" width="2.140625" style="344" customWidth="1"/>
    <col min="3077" max="3077" width="40.7109375" style="344" customWidth="1"/>
    <col min="3078" max="3079" width="11.42578125" style="344"/>
    <col min="3080" max="3080" width="17.140625" style="344" customWidth="1"/>
    <col min="3081" max="3081" width="11.42578125" style="344"/>
    <col min="3082" max="3082" width="10.5703125" style="344" customWidth="1"/>
    <col min="3083" max="3328" width="11.42578125" style="344"/>
    <col min="3329" max="3329" width="0.140625" style="344" customWidth="1"/>
    <col min="3330" max="3330" width="2.7109375" style="344" customWidth="1"/>
    <col min="3331" max="3331" width="18.5703125" style="344" customWidth="1"/>
    <col min="3332" max="3332" width="2.140625" style="344" customWidth="1"/>
    <col min="3333" max="3333" width="40.7109375" style="344" customWidth="1"/>
    <col min="3334" max="3335" width="11.42578125" style="344"/>
    <col min="3336" max="3336" width="17.140625" style="344" customWidth="1"/>
    <col min="3337" max="3337" width="11.42578125" style="344"/>
    <col min="3338" max="3338" width="10.5703125" style="344" customWidth="1"/>
    <col min="3339" max="3584" width="11.42578125" style="344"/>
    <col min="3585" max="3585" width="0.140625" style="344" customWidth="1"/>
    <col min="3586" max="3586" width="2.7109375" style="344" customWidth="1"/>
    <col min="3587" max="3587" width="18.5703125" style="344" customWidth="1"/>
    <col min="3588" max="3588" width="2.140625" style="344" customWidth="1"/>
    <col min="3589" max="3589" width="40.7109375" style="344" customWidth="1"/>
    <col min="3590" max="3591" width="11.42578125" style="344"/>
    <col min="3592" max="3592" width="17.140625" style="344" customWidth="1"/>
    <col min="3593" max="3593" width="11.42578125" style="344"/>
    <col min="3594" max="3594" width="10.5703125" style="344" customWidth="1"/>
    <col min="3595" max="3840" width="11.42578125" style="344"/>
    <col min="3841" max="3841" width="0.140625" style="344" customWidth="1"/>
    <col min="3842" max="3842" width="2.7109375" style="344" customWidth="1"/>
    <col min="3843" max="3843" width="18.5703125" style="344" customWidth="1"/>
    <col min="3844" max="3844" width="2.140625" style="344" customWidth="1"/>
    <col min="3845" max="3845" width="40.7109375" style="344" customWidth="1"/>
    <col min="3846" max="3847" width="11.42578125" style="344"/>
    <col min="3848" max="3848" width="17.140625" style="344" customWidth="1"/>
    <col min="3849" max="3849" width="11.42578125" style="344"/>
    <col min="3850" max="3850" width="10.5703125" style="344" customWidth="1"/>
    <col min="3851" max="4096" width="11.42578125" style="344"/>
    <col min="4097" max="4097" width="0.140625" style="344" customWidth="1"/>
    <col min="4098" max="4098" width="2.7109375" style="344" customWidth="1"/>
    <col min="4099" max="4099" width="18.5703125" style="344" customWidth="1"/>
    <col min="4100" max="4100" width="2.140625" style="344" customWidth="1"/>
    <col min="4101" max="4101" width="40.7109375" style="344" customWidth="1"/>
    <col min="4102" max="4103" width="11.42578125" style="344"/>
    <col min="4104" max="4104" width="17.140625" style="344" customWidth="1"/>
    <col min="4105" max="4105" width="11.42578125" style="344"/>
    <col min="4106" max="4106" width="10.5703125" style="344" customWidth="1"/>
    <col min="4107" max="4352" width="11.42578125" style="344"/>
    <col min="4353" max="4353" width="0.140625" style="344" customWidth="1"/>
    <col min="4354" max="4354" width="2.7109375" style="344" customWidth="1"/>
    <col min="4355" max="4355" width="18.5703125" style="344" customWidth="1"/>
    <col min="4356" max="4356" width="2.140625" style="344" customWidth="1"/>
    <col min="4357" max="4357" width="40.7109375" style="344" customWidth="1"/>
    <col min="4358" max="4359" width="11.42578125" style="344"/>
    <col min="4360" max="4360" width="17.140625" style="344" customWidth="1"/>
    <col min="4361" max="4361" width="11.42578125" style="344"/>
    <col min="4362" max="4362" width="10.5703125" style="344" customWidth="1"/>
    <col min="4363" max="4608" width="11.42578125" style="344"/>
    <col min="4609" max="4609" width="0.140625" style="344" customWidth="1"/>
    <col min="4610" max="4610" width="2.7109375" style="344" customWidth="1"/>
    <col min="4611" max="4611" width="18.5703125" style="344" customWidth="1"/>
    <col min="4612" max="4612" width="2.140625" style="344" customWidth="1"/>
    <col min="4613" max="4613" width="40.7109375" style="344" customWidth="1"/>
    <col min="4614" max="4615" width="11.42578125" style="344"/>
    <col min="4616" max="4616" width="17.140625" style="344" customWidth="1"/>
    <col min="4617" max="4617" width="11.42578125" style="344"/>
    <col min="4618" max="4618" width="10.5703125" style="344" customWidth="1"/>
    <col min="4619" max="4864" width="11.42578125" style="344"/>
    <col min="4865" max="4865" width="0.140625" style="344" customWidth="1"/>
    <col min="4866" max="4866" width="2.7109375" style="344" customWidth="1"/>
    <col min="4867" max="4867" width="18.5703125" style="344" customWidth="1"/>
    <col min="4868" max="4868" width="2.140625" style="344" customWidth="1"/>
    <col min="4869" max="4869" width="40.7109375" style="344" customWidth="1"/>
    <col min="4870" max="4871" width="11.42578125" style="344"/>
    <col min="4872" max="4872" width="17.140625" style="344" customWidth="1"/>
    <col min="4873" max="4873" width="11.42578125" style="344"/>
    <col min="4874" max="4874" width="10.5703125" style="344" customWidth="1"/>
    <col min="4875" max="5120" width="11.42578125" style="344"/>
    <col min="5121" max="5121" width="0.140625" style="344" customWidth="1"/>
    <col min="5122" max="5122" width="2.7109375" style="344" customWidth="1"/>
    <col min="5123" max="5123" width="18.5703125" style="344" customWidth="1"/>
    <col min="5124" max="5124" width="2.140625" style="344" customWidth="1"/>
    <col min="5125" max="5125" width="40.7109375" style="344" customWidth="1"/>
    <col min="5126" max="5127" width="11.42578125" style="344"/>
    <col min="5128" max="5128" width="17.140625" style="344" customWidth="1"/>
    <col min="5129" max="5129" width="11.42578125" style="344"/>
    <col min="5130" max="5130" width="10.5703125" style="344" customWidth="1"/>
    <col min="5131" max="5376" width="11.42578125" style="344"/>
    <col min="5377" max="5377" width="0.140625" style="344" customWidth="1"/>
    <col min="5378" max="5378" width="2.7109375" style="344" customWidth="1"/>
    <col min="5379" max="5379" width="18.5703125" style="344" customWidth="1"/>
    <col min="5380" max="5380" width="2.140625" style="344" customWidth="1"/>
    <col min="5381" max="5381" width="40.7109375" style="344" customWidth="1"/>
    <col min="5382" max="5383" width="11.42578125" style="344"/>
    <col min="5384" max="5384" width="17.140625" style="344" customWidth="1"/>
    <col min="5385" max="5385" width="11.42578125" style="344"/>
    <col min="5386" max="5386" width="10.5703125" style="344" customWidth="1"/>
    <col min="5387" max="5632" width="11.42578125" style="344"/>
    <col min="5633" max="5633" width="0.140625" style="344" customWidth="1"/>
    <col min="5634" max="5634" width="2.7109375" style="344" customWidth="1"/>
    <col min="5635" max="5635" width="18.5703125" style="344" customWidth="1"/>
    <col min="5636" max="5636" width="2.140625" style="344" customWidth="1"/>
    <col min="5637" max="5637" width="40.7109375" style="344" customWidth="1"/>
    <col min="5638" max="5639" width="11.42578125" style="344"/>
    <col min="5640" max="5640" width="17.140625" style="344" customWidth="1"/>
    <col min="5641" max="5641" width="11.42578125" style="344"/>
    <col min="5642" max="5642" width="10.5703125" style="344" customWidth="1"/>
    <col min="5643" max="5888" width="11.42578125" style="344"/>
    <col min="5889" max="5889" width="0.140625" style="344" customWidth="1"/>
    <col min="5890" max="5890" width="2.7109375" style="344" customWidth="1"/>
    <col min="5891" max="5891" width="18.5703125" style="344" customWidth="1"/>
    <col min="5892" max="5892" width="2.140625" style="344" customWidth="1"/>
    <col min="5893" max="5893" width="40.7109375" style="344" customWidth="1"/>
    <col min="5894" max="5895" width="11.42578125" style="344"/>
    <col min="5896" max="5896" width="17.140625" style="344" customWidth="1"/>
    <col min="5897" max="5897" width="11.42578125" style="344"/>
    <col min="5898" max="5898" width="10.5703125" style="344" customWidth="1"/>
    <col min="5899" max="6144" width="11.42578125" style="344"/>
    <col min="6145" max="6145" width="0.140625" style="344" customWidth="1"/>
    <col min="6146" max="6146" width="2.7109375" style="344" customWidth="1"/>
    <col min="6147" max="6147" width="18.5703125" style="344" customWidth="1"/>
    <col min="6148" max="6148" width="2.140625" style="344" customWidth="1"/>
    <col min="6149" max="6149" width="40.7109375" style="344" customWidth="1"/>
    <col min="6150" max="6151" width="11.42578125" style="344"/>
    <col min="6152" max="6152" width="17.140625" style="344" customWidth="1"/>
    <col min="6153" max="6153" width="11.42578125" style="344"/>
    <col min="6154" max="6154" width="10.5703125" style="344" customWidth="1"/>
    <col min="6155" max="6400" width="11.42578125" style="344"/>
    <col min="6401" max="6401" width="0.140625" style="344" customWidth="1"/>
    <col min="6402" max="6402" width="2.7109375" style="344" customWidth="1"/>
    <col min="6403" max="6403" width="18.5703125" style="344" customWidth="1"/>
    <col min="6404" max="6404" width="2.140625" style="344" customWidth="1"/>
    <col min="6405" max="6405" width="40.7109375" style="344" customWidth="1"/>
    <col min="6406" max="6407" width="11.42578125" style="344"/>
    <col min="6408" max="6408" width="17.140625" style="344" customWidth="1"/>
    <col min="6409" max="6409" width="11.42578125" style="344"/>
    <col min="6410" max="6410" width="10.5703125" style="344" customWidth="1"/>
    <col min="6411" max="6656" width="11.42578125" style="344"/>
    <col min="6657" max="6657" width="0.140625" style="344" customWidth="1"/>
    <col min="6658" max="6658" width="2.7109375" style="344" customWidth="1"/>
    <col min="6659" max="6659" width="18.5703125" style="344" customWidth="1"/>
    <col min="6660" max="6660" width="2.140625" style="344" customWidth="1"/>
    <col min="6661" max="6661" width="40.7109375" style="344" customWidth="1"/>
    <col min="6662" max="6663" width="11.42578125" style="344"/>
    <col min="6664" max="6664" width="17.140625" style="344" customWidth="1"/>
    <col min="6665" max="6665" width="11.42578125" style="344"/>
    <col min="6666" max="6666" width="10.5703125" style="344" customWidth="1"/>
    <col min="6667" max="6912" width="11.42578125" style="344"/>
    <col min="6913" max="6913" width="0.140625" style="344" customWidth="1"/>
    <col min="6914" max="6914" width="2.7109375" style="344" customWidth="1"/>
    <col min="6915" max="6915" width="18.5703125" style="344" customWidth="1"/>
    <col min="6916" max="6916" width="2.140625" style="344" customWidth="1"/>
    <col min="6917" max="6917" width="40.7109375" style="344" customWidth="1"/>
    <col min="6918" max="6919" width="11.42578125" style="344"/>
    <col min="6920" max="6920" width="17.140625" style="344" customWidth="1"/>
    <col min="6921" max="6921" width="11.42578125" style="344"/>
    <col min="6922" max="6922" width="10.5703125" style="344" customWidth="1"/>
    <col min="6923" max="7168" width="11.42578125" style="344"/>
    <col min="7169" max="7169" width="0.140625" style="344" customWidth="1"/>
    <col min="7170" max="7170" width="2.7109375" style="344" customWidth="1"/>
    <col min="7171" max="7171" width="18.5703125" style="344" customWidth="1"/>
    <col min="7172" max="7172" width="2.140625" style="344" customWidth="1"/>
    <col min="7173" max="7173" width="40.7109375" style="344" customWidth="1"/>
    <col min="7174" max="7175" width="11.42578125" style="344"/>
    <col min="7176" max="7176" width="17.140625" style="344" customWidth="1"/>
    <col min="7177" max="7177" width="11.42578125" style="344"/>
    <col min="7178" max="7178" width="10.5703125" style="344" customWidth="1"/>
    <col min="7179" max="7424" width="11.42578125" style="344"/>
    <col min="7425" max="7425" width="0.140625" style="344" customWidth="1"/>
    <col min="7426" max="7426" width="2.7109375" style="344" customWidth="1"/>
    <col min="7427" max="7427" width="18.5703125" style="344" customWidth="1"/>
    <col min="7428" max="7428" width="2.140625" style="344" customWidth="1"/>
    <col min="7429" max="7429" width="40.7109375" style="344" customWidth="1"/>
    <col min="7430" max="7431" width="11.42578125" style="344"/>
    <col min="7432" max="7432" width="17.140625" style="344" customWidth="1"/>
    <col min="7433" max="7433" width="11.42578125" style="344"/>
    <col min="7434" max="7434" width="10.5703125" style="344" customWidth="1"/>
    <col min="7435" max="7680" width="11.42578125" style="344"/>
    <col min="7681" max="7681" width="0.140625" style="344" customWidth="1"/>
    <col min="7682" max="7682" width="2.7109375" style="344" customWidth="1"/>
    <col min="7683" max="7683" width="18.5703125" style="344" customWidth="1"/>
    <col min="7684" max="7684" width="2.140625" style="344" customWidth="1"/>
    <col min="7685" max="7685" width="40.7109375" style="344" customWidth="1"/>
    <col min="7686" max="7687" width="11.42578125" style="344"/>
    <col min="7688" max="7688" width="17.140625" style="344" customWidth="1"/>
    <col min="7689" max="7689" width="11.42578125" style="344"/>
    <col min="7690" max="7690" width="10.5703125" style="344" customWidth="1"/>
    <col min="7691" max="7936" width="11.42578125" style="344"/>
    <col min="7937" max="7937" width="0.140625" style="344" customWidth="1"/>
    <col min="7938" max="7938" width="2.7109375" style="344" customWidth="1"/>
    <col min="7939" max="7939" width="18.5703125" style="344" customWidth="1"/>
    <col min="7940" max="7940" width="2.140625" style="344" customWidth="1"/>
    <col min="7941" max="7941" width="40.7109375" style="344" customWidth="1"/>
    <col min="7942" max="7943" width="11.42578125" style="344"/>
    <col min="7944" max="7944" width="17.140625" style="344" customWidth="1"/>
    <col min="7945" max="7945" width="11.42578125" style="344"/>
    <col min="7946" max="7946" width="10.5703125" style="344" customWidth="1"/>
    <col min="7947" max="8192" width="11.42578125" style="344"/>
    <col min="8193" max="8193" width="0.140625" style="344" customWidth="1"/>
    <col min="8194" max="8194" width="2.7109375" style="344" customWidth="1"/>
    <col min="8195" max="8195" width="18.5703125" style="344" customWidth="1"/>
    <col min="8196" max="8196" width="2.140625" style="344" customWidth="1"/>
    <col min="8197" max="8197" width="40.7109375" style="344" customWidth="1"/>
    <col min="8198" max="8199" width="11.42578125" style="344"/>
    <col min="8200" max="8200" width="17.140625" style="344" customWidth="1"/>
    <col min="8201" max="8201" width="11.42578125" style="344"/>
    <col min="8202" max="8202" width="10.5703125" style="344" customWidth="1"/>
    <col min="8203" max="8448" width="11.42578125" style="344"/>
    <col min="8449" max="8449" width="0.140625" style="344" customWidth="1"/>
    <col min="8450" max="8450" width="2.7109375" style="344" customWidth="1"/>
    <col min="8451" max="8451" width="18.5703125" style="344" customWidth="1"/>
    <col min="8452" max="8452" width="2.140625" style="344" customWidth="1"/>
    <col min="8453" max="8453" width="40.7109375" style="344" customWidth="1"/>
    <col min="8454" max="8455" width="11.42578125" style="344"/>
    <col min="8456" max="8456" width="17.140625" style="344" customWidth="1"/>
    <col min="8457" max="8457" width="11.42578125" style="344"/>
    <col min="8458" max="8458" width="10.5703125" style="344" customWidth="1"/>
    <col min="8459" max="8704" width="11.42578125" style="344"/>
    <col min="8705" max="8705" width="0.140625" style="344" customWidth="1"/>
    <col min="8706" max="8706" width="2.7109375" style="344" customWidth="1"/>
    <col min="8707" max="8707" width="18.5703125" style="344" customWidth="1"/>
    <col min="8708" max="8708" width="2.140625" style="344" customWidth="1"/>
    <col min="8709" max="8709" width="40.7109375" style="344" customWidth="1"/>
    <col min="8710" max="8711" width="11.42578125" style="344"/>
    <col min="8712" max="8712" width="17.140625" style="344" customWidth="1"/>
    <col min="8713" max="8713" width="11.42578125" style="344"/>
    <col min="8714" max="8714" width="10.5703125" style="344" customWidth="1"/>
    <col min="8715" max="8960" width="11.42578125" style="344"/>
    <col min="8961" max="8961" width="0.140625" style="344" customWidth="1"/>
    <col min="8962" max="8962" width="2.7109375" style="344" customWidth="1"/>
    <col min="8963" max="8963" width="18.5703125" style="344" customWidth="1"/>
    <col min="8964" max="8964" width="2.140625" style="344" customWidth="1"/>
    <col min="8965" max="8965" width="40.7109375" style="344" customWidth="1"/>
    <col min="8966" max="8967" width="11.42578125" style="344"/>
    <col min="8968" max="8968" width="17.140625" style="344" customWidth="1"/>
    <col min="8969" max="8969" width="11.42578125" style="344"/>
    <col min="8970" max="8970" width="10.5703125" style="344" customWidth="1"/>
    <col min="8971" max="9216" width="11.42578125" style="344"/>
    <col min="9217" max="9217" width="0.140625" style="344" customWidth="1"/>
    <col min="9218" max="9218" width="2.7109375" style="344" customWidth="1"/>
    <col min="9219" max="9219" width="18.5703125" style="344" customWidth="1"/>
    <col min="9220" max="9220" width="2.140625" style="344" customWidth="1"/>
    <col min="9221" max="9221" width="40.7109375" style="344" customWidth="1"/>
    <col min="9222" max="9223" width="11.42578125" style="344"/>
    <col min="9224" max="9224" width="17.140625" style="344" customWidth="1"/>
    <col min="9225" max="9225" width="11.42578125" style="344"/>
    <col min="9226" max="9226" width="10.5703125" style="344" customWidth="1"/>
    <col min="9227" max="9472" width="11.42578125" style="344"/>
    <col min="9473" max="9473" width="0.140625" style="344" customWidth="1"/>
    <col min="9474" max="9474" width="2.7109375" style="344" customWidth="1"/>
    <col min="9475" max="9475" width="18.5703125" style="344" customWidth="1"/>
    <col min="9476" max="9476" width="2.140625" style="344" customWidth="1"/>
    <col min="9477" max="9477" width="40.7109375" style="344" customWidth="1"/>
    <col min="9478" max="9479" width="11.42578125" style="344"/>
    <col min="9480" max="9480" width="17.140625" style="344" customWidth="1"/>
    <col min="9481" max="9481" width="11.42578125" style="344"/>
    <col min="9482" max="9482" width="10.5703125" style="344" customWidth="1"/>
    <col min="9483" max="9728" width="11.42578125" style="344"/>
    <col min="9729" max="9729" width="0.140625" style="344" customWidth="1"/>
    <col min="9730" max="9730" width="2.7109375" style="344" customWidth="1"/>
    <col min="9731" max="9731" width="18.5703125" style="344" customWidth="1"/>
    <col min="9732" max="9732" width="2.140625" style="344" customWidth="1"/>
    <col min="9733" max="9733" width="40.7109375" style="344" customWidth="1"/>
    <col min="9734" max="9735" width="11.42578125" style="344"/>
    <col min="9736" max="9736" width="17.140625" style="344" customWidth="1"/>
    <col min="9737" max="9737" width="11.42578125" style="344"/>
    <col min="9738" max="9738" width="10.5703125" style="344" customWidth="1"/>
    <col min="9739" max="9984" width="11.42578125" style="344"/>
    <col min="9985" max="9985" width="0.140625" style="344" customWidth="1"/>
    <col min="9986" max="9986" width="2.7109375" style="344" customWidth="1"/>
    <col min="9987" max="9987" width="18.5703125" style="344" customWidth="1"/>
    <col min="9988" max="9988" width="2.140625" style="344" customWidth="1"/>
    <col min="9989" max="9989" width="40.7109375" style="344" customWidth="1"/>
    <col min="9990" max="9991" width="11.42578125" style="344"/>
    <col min="9992" max="9992" width="17.140625" style="344" customWidth="1"/>
    <col min="9993" max="9993" width="11.42578125" style="344"/>
    <col min="9994" max="9994" width="10.5703125" style="344" customWidth="1"/>
    <col min="9995" max="10240" width="11.42578125" style="344"/>
    <col min="10241" max="10241" width="0.140625" style="344" customWidth="1"/>
    <col min="10242" max="10242" width="2.7109375" style="344" customWidth="1"/>
    <col min="10243" max="10243" width="18.5703125" style="344" customWidth="1"/>
    <col min="10244" max="10244" width="2.140625" style="344" customWidth="1"/>
    <col min="10245" max="10245" width="40.7109375" style="344" customWidth="1"/>
    <col min="10246" max="10247" width="11.42578125" style="344"/>
    <col min="10248" max="10248" width="17.140625" style="344" customWidth="1"/>
    <col min="10249" max="10249" width="11.42578125" style="344"/>
    <col min="10250" max="10250" width="10.5703125" style="344" customWidth="1"/>
    <col min="10251" max="10496" width="11.42578125" style="344"/>
    <col min="10497" max="10497" width="0.140625" style="344" customWidth="1"/>
    <col min="10498" max="10498" width="2.7109375" style="344" customWidth="1"/>
    <col min="10499" max="10499" width="18.5703125" style="344" customWidth="1"/>
    <col min="10500" max="10500" width="2.140625" style="344" customWidth="1"/>
    <col min="10501" max="10501" width="40.7109375" style="344" customWidth="1"/>
    <col min="10502" max="10503" width="11.42578125" style="344"/>
    <col min="10504" max="10504" width="17.140625" style="344" customWidth="1"/>
    <col min="10505" max="10505" width="11.42578125" style="344"/>
    <col min="10506" max="10506" width="10.5703125" style="344" customWidth="1"/>
    <col min="10507" max="10752" width="11.42578125" style="344"/>
    <col min="10753" max="10753" width="0.140625" style="344" customWidth="1"/>
    <col min="10754" max="10754" width="2.7109375" style="344" customWidth="1"/>
    <col min="10755" max="10755" width="18.5703125" style="344" customWidth="1"/>
    <col min="10756" max="10756" width="2.140625" style="344" customWidth="1"/>
    <col min="10757" max="10757" width="40.7109375" style="344" customWidth="1"/>
    <col min="10758" max="10759" width="11.42578125" style="344"/>
    <col min="10760" max="10760" width="17.140625" style="344" customWidth="1"/>
    <col min="10761" max="10761" width="11.42578125" style="344"/>
    <col min="10762" max="10762" width="10.5703125" style="344" customWidth="1"/>
    <col min="10763" max="11008" width="11.42578125" style="344"/>
    <col min="11009" max="11009" width="0.140625" style="344" customWidth="1"/>
    <col min="11010" max="11010" width="2.7109375" style="344" customWidth="1"/>
    <col min="11011" max="11011" width="18.5703125" style="344" customWidth="1"/>
    <col min="11012" max="11012" width="2.140625" style="344" customWidth="1"/>
    <col min="11013" max="11013" width="40.7109375" style="344" customWidth="1"/>
    <col min="11014" max="11015" width="11.42578125" style="344"/>
    <col min="11016" max="11016" width="17.140625" style="344" customWidth="1"/>
    <col min="11017" max="11017" width="11.42578125" style="344"/>
    <col min="11018" max="11018" width="10.5703125" style="344" customWidth="1"/>
    <col min="11019" max="11264" width="11.42578125" style="344"/>
    <col min="11265" max="11265" width="0.140625" style="344" customWidth="1"/>
    <col min="11266" max="11266" width="2.7109375" style="344" customWidth="1"/>
    <col min="11267" max="11267" width="18.5703125" style="344" customWidth="1"/>
    <col min="11268" max="11268" width="2.140625" style="344" customWidth="1"/>
    <col min="11269" max="11269" width="40.7109375" style="344" customWidth="1"/>
    <col min="11270" max="11271" width="11.42578125" style="344"/>
    <col min="11272" max="11272" width="17.140625" style="344" customWidth="1"/>
    <col min="11273" max="11273" width="11.42578125" style="344"/>
    <col min="11274" max="11274" width="10.5703125" style="344" customWidth="1"/>
    <col min="11275" max="11520" width="11.42578125" style="344"/>
    <col min="11521" max="11521" width="0.140625" style="344" customWidth="1"/>
    <col min="11522" max="11522" width="2.7109375" style="344" customWidth="1"/>
    <col min="11523" max="11523" width="18.5703125" style="344" customWidth="1"/>
    <col min="11524" max="11524" width="2.140625" style="344" customWidth="1"/>
    <col min="11525" max="11525" width="40.7109375" style="344" customWidth="1"/>
    <col min="11526" max="11527" width="11.42578125" style="344"/>
    <col min="11528" max="11528" width="17.140625" style="344" customWidth="1"/>
    <col min="11529" max="11529" width="11.42578125" style="344"/>
    <col min="11530" max="11530" width="10.5703125" style="344" customWidth="1"/>
    <col min="11531" max="11776" width="11.42578125" style="344"/>
    <col min="11777" max="11777" width="0.140625" style="344" customWidth="1"/>
    <col min="11778" max="11778" width="2.7109375" style="344" customWidth="1"/>
    <col min="11779" max="11779" width="18.5703125" style="344" customWidth="1"/>
    <col min="11780" max="11780" width="2.140625" style="344" customWidth="1"/>
    <col min="11781" max="11781" width="40.7109375" style="344" customWidth="1"/>
    <col min="11782" max="11783" width="11.42578125" style="344"/>
    <col min="11784" max="11784" width="17.140625" style="344" customWidth="1"/>
    <col min="11785" max="11785" width="11.42578125" style="344"/>
    <col min="11786" max="11786" width="10.5703125" style="344" customWidth="1"/>
    <col min="11787" max="12032" width="11.42578125" style="344"/>
    <col min="12033" max="12033" width="0.140625" style="344" customWidth="1"/>
    <col min="12034" max="12034" width="2.7109375" style="344" customWidth="1"/>
    <col min="12035" max="12035" width="18.5703125" style="344" customWidth="1"/>
    <col min="12036" max="12036" width="2.140625" style="344" customWidth="1"/>
    <col min="12037" max="12037" width="40.7109375" style="344" customWidth="1"/>
    <col min="12038" max="12039" width="11.42578125" style="344"/>
    <col min="12040" max="12040" width="17.140625" style="344" customWidth="1"/>
    <col min="12041" max="12041" width="11.42578125" style="344"/>
    <col min="12042" max="12042" width="10.5703125" style="344" customWidth="1"/>
    <col min="12043" max="12288" width="11.42578125" style="344"/>
    <col min="12289" max="12289" width="0.140625" style="344" customWidth="1"/>
    <col min="12290" max="12290" width="2.7109375" style="344" customWidth="1"/>
    <col min="12291" max="12291" width="18.5703125" style="344" customWidth="1"/>
    <col min="12292" max="12292" width="2.140625" style="344" customWidth="1"/>
    <col min="12293" max="12293" width="40.7109375" style="344" customWidth="1"/>
    <col min="12294" max="12295" width="11.42578125" style="344"/>
    <col min="12296" max="12296" width="17.140625" style="344" customWidth="1"/>
    <col min="12297" max="12297" width="11.42578125" style="344"/>
    <col min="12298" max="12298" width="10.5703125" style="344" customWidth="1"/>
    <col min="12299" max="12544" width="11.42578125" style="344"/>
    <col min="12545" max="12545" width="0.140625" style="344" customWidth="1"/>
    <col min="12546" max="12546" width="2.7109375" style="344" customWidth="1"/>
    <col min="12547" max="12547" width="18.5703125" style="344" customWidth="1"/>
    <col min="12548" max="12548" width="2.140625" style="344" customWidth="1"/>
    <col min="12549" max="12549" width="40.7109375" style="344" customWidth="1"/>
    <col min="12550" max="12551" width="11.42578125" style="344"/>
    <col min="12552" max="12552" width="17.140625" style="344" customWidth="1"/>
    <col min="12553" max="12553" width="11.42578125" style="344"/>
    <col min="12554" max="12554" width="10.5703125" style="344" customWidth="1"/>
    <col min="12555" max="12800" width="11.42578125" style="344"/>
    <col min="12801" max="12801" width="0.140625" style="344" customWidth="1"/>
    <col min="12802" max="12802" width="2.7109375" style="344" customWidth="1"/>
    <col min="12803" max="12803" width="18.5703125" style="344" customWidth="1"/>
    <col min="12804" max="12804" width="2.140625" style="344" customWidth="1"/>
    <col min="12805" max="12805" width="40.7109375" style="344" customWidth="1"/>
    <col min="12806" max="12807" width="11.42578125" style="344"/>
    <col min="12808" max="12808" width="17.140625" style="344" customWidth="1"/>
    <col min="12809" max="12809" width="11.42578125" style="344"/>
    <col min="12810" max="12810" width="10.5703125" style="344" customWidth="1"/>
    <col min="12811" max="13056" width="11.42578125" style="344"/>
    <col min="13057" max="13057" width="0.140625" style="344" customWidth="1"/>
    <col min="13058" max="13058" width="2.7109375" style="344" customWidth="1"/>
    <col min="13059" max="13059" width="18.5703125" style="344" customWidth="1"/>
    <col min="13060" max="13060" width="2.140625" style="344" customWidth="1"/>
    <col min="13061" max="13061" width="40.7109375" style="344" customWidth="1"/>
    <col min="13062" max="13063" width="11.42578125" style="344"/>
    <col min="13064" max="13064" width="17.140625" style="344" customWidth="1"/>
    <col min="13065" max="13065" width="11.42578125" style="344"/>
    <col min="13066" max="13066" width="10.5703125" style="344" customWidth="1"/>
    <col min="13067" max="13312" width="11.42578125" style="344"/>
    <col min="13313" max="13313" width="0.140625" style="344" customWidth="1"/>
    <col min="13314" max="13314" width="2.7109375" style="344" customWidth="1"/>
    <col min="13315" max="13315" width="18.5703125" style="344" customWidth="1"/>
    <col min="13316" max="13316" width="2.140625" style="344" customWidth="1"/>
    <col min="13317" max="13317" width="40.7109375" style="344" customWidth="1"/>
    <col min="13318" max="13319" width="11.42578125" style="344"/>
    <col min="13320" max="13320" width="17.140625" style="344" customWidth="1"/>
    <col min="13321" max="13321" width="11.42578125" style="344"/>
    <col min="13322" max="13322" width="10.5703125" style="344" customWidth="1"/>
    <col min="13323" max="13568" width="11.42578125" style="344"/>
    <col min="13569" max="13569" width="0.140625" style="344" customWidth="1"/>
    <col min="13570" max="13570" width="2.7109375" style="344" customWidth="1"/>
    <col min="13571" max="13571" width="18.5703125" style="344" customWidth="1"/>
    <col min="13572" max="13572" width="2.140625" style="344" customWidth="1"/>
    <col min="13573" max="13573" width="40.7109375" style="344" customWidth="1"/>
    <col min="13574" max="13575" width="11.42578125" style="344"/>
    <col min="13576" max="13576" width="17.140625" style="344" customWidth="1"/>
    <col min="13577" max="13577" width="11.42578125" style="344"/>
    <col min="13578" max="13578" width="10.5703125" style="344" customWidth="1"/>
    <col min="13579" max="13824" width="11.42578125" style="344"/>
    <col min="13825" max="13825" width="0.140625" style="344" customWidth="1"/>
    <col min="13826" max="13826" width="2.7109375" style="344" customWidth="1"/>
    <col min="13827" max="13827" width="18.5703125" style="344" customWidth="1"/>
    <col min="13828" max="13828" width="2.140625" style="344" customWidth="1"/>
    <col min="13829" max="13829" width="40.7109375" style="344" customWidth="1"/>
    <col min="13830" max="13831" width="11.42578125" style="344"/>
    <col min="13832" max="13832" width="17.140625" style="344" customWidth="1"/>
    <col min="13833" max="13833" width="11.42578125" style="344"/>
    <col min="13834" max="13834" width="10.5703125" style="344" customWidth="1"/>
    <col min="13835" max="14080" width="11.42578125" style="344"/>
    <col min="14081" max="14081" width="0.140625" style="344" customWidth="1"/>
    <col min="14082" max="14082" width="2.7109375" style="344" customWidth="1"/>
    <col min="14083" max="14083" width="18.5703125" style="344" customWidth="1"/>
    <col min="14084" max="14084" width="2.140625" style="344" customWidth="1"/>
    <col min="14085" max="14085" width="40.7109375" style="344" customWidth="1"/>
    <col min="14086" max="14087" width="11.42578125" style="344"/>
    <col min="14088" max="14088" width="17.140625" style="344" customWidth="1"/>
    <col min="14089" max="14089" width="11.42578125" style="344"/>
    <col min="14090" max="14090" width="10.5703125" style="344" customWidth="1"/>
    <col min="14091" max="14336" width="11.42578125" style="344"/>
    <col min="14337" max="14337" width="0.140625" style="344" customWidth="1"/>
    <col min="14338" max="14338" width="2.7109375" style="344" customWidth="1"/>
    <col min="14339" max="14339" width="18.5703125" style="344" customWidth="1"/>
    <col min="14340" max="14340" width="2.140625" style="344" customWidth="1"/>
    <col min="14341" max="14341" width="40.7109375" style="344" customWidth="1"/>
    <col min="14342" max="14343" width="11.42578125" style="344"/>
    <col min="14344" max="14344" width="17.140625" style="344" customWidth="1"/>
    <col min="14345" max="14345" width="11.42578125" style="344"/>
    <col min="14346" max="14346" width="10.5703125" style="344" customWidth="1"/>
    <col min="14347" max="14592" width="11.42578125" style="344"/>
    <col min="14593" max="14593" width="0.140625" style="344" customWidth="1"/>
    <col min="14594" max="14594" width="2.7109375" style="344" customWidth="1"/>
    <col min="14595" max="14595" width="18.5703125" style="344" customWidth="1"/>
    <col min="14596" max="14596" width="2.140625" style="344" customWidth="1"/>
    <col min="14597" max="14597" width="40.7109375" style="344" customWidth="1"/>
    <col min="14598" max="14599" width="11.42578125" style="344"/>
    <col min="14600" max="14600" width="17.140625" style="344" customWidth="1"/>
    <col min="14601" max="14601" width="11.42578125" style="344"/>
    <col min="14602" max="14602" width="10.5703125" style="344" customWidth="1"/>
    <col min="14603" max="14848" width="11.42578125" style="344"/>
    <col min="14849" max="14849" width="0.140625" style="344" customWidth="1"/>
    <col min="14850" max="14850" width="2.7109375" style="344" customWidth="1"/>
    <col min="14851" max="14851" width="18.5703125" style="344" customWidth="1"/>
    <col min="14852" max="14852" width="2.140625" style="344" customWidth="1"/>
    <col min="14853" max="14853" width="40.7109375" style="344" customWidth="1"/>
    <col min="14854" max="14855" width="11.42578125" style="344"/>
    <col min="14856" max="14856" width="17.140625" style="344" customWidth="1"/>
    <col min="14857" max="14857" width="11.42578125" style="344"/>
    <col min="14858" max="14858" width="10.5703125" style="344" customWidth="1"/>
    <col min="14859" max="15104" width="11.42578125" style="344"/>
    <col min="15105" max="15105" width="0.140625" style="344" customWidth="1"/>
    <col min="15106" max="15106" width="2.7109375" style="344" customWidth="1"/>
    <col min="15107" max="15107" width="18.5703125" style="344" customWidth="1"/>
    <col min="15108" max="15108" width="2.140625" style="344" customWidth="1"/>
    <col min="15109" max="15109" width="40.7109375" style="344" customWidth="1"/>
    <col min="15110" max="15111" width="11.42578125" style="344"/>
    <col min="15112" max="15112" width="17.140625" style="344" customWidth="1"/>
    <col min="15113" max="15113" width="11.42578125" style="344"/>
    <col min="15114" max="15114" width="10.5703125" style="344" customWidth="1"/>
    <col min="15115" max="15360" width="11.42578125" style="344"/>
    <col min="15361" max="15361" width="0.140625" style="344" customWidth="1"/>
    <col min="15362" max="15362" width="2.7109375" style="344" customWidth="1"/>
    <col min="15363" max="15363" width="18.5703125" style="344" customWidth="1"/>
    <col min="15364" max="15364" width="2.140625" style="344" customWidth="1"/>
    <col min="15365" max="15365" width="40.7109375" style="344" customWidth="1"/>
    <col min="15366" max="15367" width="11.42578125" style="344"/>
    <col min="15368" max="15368" width="17.140625" style="344" customWidth="1"/>
    <col min="15369" max="15369" width="11.42578125" style="344"/>
    <col min="15370" max="15370" width="10.5703125" style="344" customWidth="1"/>
    <col min="15371" max="15616" width="11.42578125" style="344"/>
    <col min="15617" max="15617" width="0.140625" style="344" customWidth="1"/>
    <col min="15618" max="15618" width="2.7109375" style="344" customWidth="1"/>
    <col min="15619" max="15619" width="18.5703125" style="344" customWidth="1"/>
    <col min="15620" max="15620" width="2.140625" style="344" customWidth="1"/>
    <col min="15621" max="15621" width="40.7109375" style="344" customWidth="1"/>
    <col min="15622" max="15623" width="11.42578125" style="344"/>
    <col min="15624" max="15624" width="17.140625" style="344" customWidth="1"/>
    <col min="15625" max="15625" width="11.42578125" style="344"/>
    <col min="15626" max="15626" width="10.5703125" style="344" customWidth="1"/>
    <col min="15627" max="15872" width="11.42578125" style="344"/>
    <col min="15873" max="15873" width="0.140625" style="344" customWidth="1"/>
    <col min="15874" max="15874" width="2.7109375" style="344" customWidth="1"/>
    <col min="15875" max="15875" width="18.5703125" style="344" customWidth="1"/>
    <col min="15876" max="15876" width="2.140625" style="344" customWidth="1"/>
    <col min="15877" max="15877" width="40.7109375" style="344" customWidth="1"/>
    <col min="15878" max="15879" width="11.42578125" style="344"/>
    <col min="15880" max="15880" width="17.140625" style="344" customWidth="1"/>
    <col min="15881" max="15881" width="11.42578125" style="344"/>
    <col min="15882" max="15882" width="10.5703125" style="344" customWidth="1"/>
    <col min="15883" max="16128" width="11.42578125" style="344"/>
    <col min="16129" max="16129" width="0.140625" style="344" customWidth="1"/>
    <col min="16130" max="16130" width="2.7109375" style="344" customWidth="1"/>
    <col min="16131" max="16131" width="18.5703125" style="344" customWidth="1"/>
    <col min="16132" max="16132" width="2.140625" style="344" customWidth="1"/>
    <col min="16133" max="16133" width="40.7109375" style="344" customWidth="1"/>
    <col min="16134" max="16135" width="11.42578125" style="344"/>
    <col min="16136" max="16136" width="17.140625" style="344" customWidth="1"/>
    <col min="16137" max="16137" width="11.42578125" style="344"/>
    <col min="16138" max="16138" width="10.5703125" style="344" customWidth="1"/>
    <col min="16139" max="16384" width="11.42578125" style="344"/>
  </cols>
  <sheetData>
    <row r="1" spans="1:5" ht="0.75" customHeight="1"/>
    <row r="2" spans="1:5" ht="21" customHeight="1">
      <c r="E2" s="92" t="s">
        <v>50</v>
      </c>
    </row>
    <row r="3" spans="1:5" ht="15" customHeight="1">
      <c r="E3" s="289" t="s">
        <v>176</v>
      </c>
    </row>
    <row r="4" spans="1:5" s="345" customFormat="1" ht="20.25" customHeight="1">
      <c r="B4" s="346"/>
      <c r="C4" s="6" t="str">
        <f>Indice!C4</f>
        <v>Producción de energía eléctrica</v>
      </c>
    </row>
    <row r="5" spans="1:5" s="345" customFormat="1" ht="12.75" customHeight="1">
      <c r="B5" s="346"/>
      <c r="C5" s="337"/>
    </row>
    <row r="6" spans="1:5" s="345" customFormat="1" ht="13.5" customHeight="1">
      <c r="B6" s="346"/>
      <c r="C6" s="347"/>
      <c r="D6" s="348"/>
      <c r="E6" s="348"/>
    </row>
    <row r="7" spans="1:5" s="345" customFormat="1" ht="12.75" customHeight="1">
      <c r="B7" s="346"/>
      <c r="C7" s="1075" t="s">
        <v>372</v>
      </c>
      <c r="D7" s="348"/>
      <c r="E7" s="792"/>
    </row>
    <row r="8" spans="1:5" ht="12.75" customHeight="1">
      <c r="A8" s="345"/>
      <c r="B8" s="346"/>
      <c r="C8" s="1075"/>
      <c r="D8" s="348"/>
      <c r="E8" s="792"/>
    </row>
    <row r="9" spans="1:5" ht="12.75" customHeight="1">
      <c r="A9" s="345"/>
      <c r="B9" s="346"/>
      <c r="C9" s="1075"/>
      <c r="D9" s="348"/>
      <c r="E9" s="792"/>
    </row>
    <row r="10" spans="1:5" ht="12.75" customHeight="1">
      <c r="A10" s="345"/>
      <c r="B10" s="346"/>
      <c r="D10" s="348"/>
      <c r="E10" s="792"/>
    </row>
    <row r="11" spans="1:5" ht="12.75" customHeight="1">
      <c r="A11" s="345"/>
      <c r="B11" s="346"/>
      <c r="D11" s="348"/>
      <c r="E11" s="793"/>
    </row>
    <row r="12" spans="1:5" ht="12.75" customHeight="1">
      <c r="A12" s="345"/>
      <c r="B12" s="346"/>
      <c r="D12" s="348"/>
      <c r="E12" s="793"/>
    </row>
    <row r="13" spans="1:5" ht="12.75" customHeight="1">
      <c r="A13" s="345"/>
      <c r="B13" s="346"/>
      <c r="D13" s="348"/>
      <c r="E13" s="793"/>
    </row>
    <row r="14" spans="1:5" ht="12.75" customHeight="1">
      <c r="A14" s="345"/>
      <c r="B14" s="346"/>
      <c r="C14" s="349"/>
      <c r="D14" s="348"/>
      <c r="E14" s="793"/>
    </row>
    <row r="15" spans="1:5" ht="12.75" customHeight="1">
      <c r="A15" s="345"/>
      <c r="B15" s="346"/>
      <c r="D15" s="348"/>
      <c r="E15" s="793"/>
    </row>
    <row r="16" spans="1:5" ht="12.75" customHeight="1">
      <c r="A16" s="345"/>
      <c r="B16" s="346"/>
      <c r="C16" s="349"/>
      <c r="D16" s="348"/>
      <c r="E16" s="793"/>
    </row>
    <row r="17" spans="1:5" ht="12.75" customHeight="1">
      <c r="A17" s="345"/>
      <c r="B17" s="346"/>
      <c r="C17" s="349"/>
      <c r="D17" s="348"/>
      <c r="E17" s="793"/>
    </row>
    <row r="18" spans="1:5" ht="12.75" customHeight="1">
      <c r="A18" s="345"/>
      <c r="B18" s="346"/>
      <c r="C18" s="347"/>
      <c r="D18" s="348"/>
      <c r="E18" s="793"/>
    </row>
    <row r="19" spans="1:5" ht="12.75" customHeight="1">
      <c r="A19" s="345"/>
      <c r="B19" s="346"/>
      <c r="C19" s="347"/>
      <c r="D19" s="348"/>
      <c r="E19" s="793"/>
    </row>
    <row r="20" spans="1:5" ht="12.75" customHeight="1">
      <c r="A20" s="345"/>
      <c r="B20" s="346"/>
      <c r="C20" s="347"/>
      <c r="D20" s="348"/>
      <c r="E20" s="793"/>
    </row>
    <row r="21" spans="1:5" ht="12.75" customHeight="1">
      <c r="A21" s="345"/>
      <c r="B21" s="346"/>
      <c r="C21" s="347"/>
      <c r="D21" s="348"/>
      <c r="E21" s="793"/>
    </row>
    <row r="22" spans="1:5">
      <c r="E22" s="794"/>
    </row>
    <row r="23" spans="1:5">
      <c r="E23" s="794"/>
    </row>
    <row r="24" spans="1:5">
      <c r="E24" s="794"/>
    </row>
    <row r="25" spans="1:5" ht="18" customHeight="1">
      <c r="E25" s="284" t="s">
        <v>382</v>
      </c>
    </row>
    <row r="26" spans="1:5">
      <c r="E26" s="566" t="s">
        <v>383</v>
      </c>
    </row>
    <row r="27" spans="1:5">
      <c r="E27" s="566" t="s">
        <v>384</v>
      </c>
    </row>
    <row r="28" spans="1:5">
      <c r="E28" s="566" t="s">
        <v>385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>
    <pageSetUpPr autoPageBreaks="0"/>
  </sheetPr>
  <dimension ref="A1:BS26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5.42578125" style="1" customWidth="1"/>
    <col min="4" max="4" width="1.28515625" style="1" customWidth="1"/>
    <col min="5" max="5" width="2.5703125" style="1" customWidth="1"/>
    <col min="6" max="6" width="21" style="39" customWidth="1"/>
    <col min="7" max="7" width="11" style="39" customWidth="1"/>
    <col min="8" max="8" width="11.140625" style="39" customWidth="1"/>
    <col min="9" max="9" width="2.140625" style="39" customWidth="1"/>
    <col min="10" max="11" width="11" style="39" customWidth="1"/>
    <col min="12" max="12" width="2.5703125" style="39" customWidth="1"/>
    <col min="13" max="16384" width="11.42578125" style="39"/>
  </cols>
  <sheetData>
    <row r="1" spans="1:71" s="1" customFormat="1" ht="0.75" customHeight="1"/>
    <row r="2" spans="1:71" s="1" customFormat="1" ht="21" customHeight="1">
      <c r="K2" s="92" t="s">
        <v>50</v>
      </c>
    </row>
    <row r="3" spans="1:71" s="1" customFormat="1" ht="15" customHeight="1">
      <c r="F3" s="1078" t="s">
        <v>163</v>
      </c>
      <c r="G3" s="1078"/>
      <c r="H3" s="1078"/>
      <c r="I3" s="1078"/>
      <c r="J3" s="1078"/>
      <c r="K3" s="1078"/>
    </row>
    <row r="4" spans="1:71" s="4" customFormat="1" ht="20.25" customHeight="1">
      <c r="B4" s="5"/>
      <c r="C4" s="6" t="s">
        <v>60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4" customFormat="1" ht="12.75" customHeight="1">
      <c r="B5" s="5"/>
      <c r="C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4" customFormat="1" ht="13.5" customHeight="1">
      <c r="B6" s="5"/>
      <c r="D6" s="23"/>
      <c r="E6" s="2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4" customFormat="1" ht="12.75" customHeight="1">
      <c r="B7" s="5"/>
      <c r="C7" s="24" t="s">
        <v>44</v>
      </c>
      <c r="D7" s="23"/>
      <c r="E7" s="80"/>
      <c r="F7" s="81"/>
      <c r="G7" s="1142" t="s">
        <v>41</v>
      </c>
      <c r="H7" s="1142"/>
      <c r="I7" s="82"/>
      <c r="J7" s="1142" t="s">
        <v>40</v>
      </c>
      <c r="K7" s="114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1" customFormat="1" ht="12.75" customHeight="1">
      <c r="A8" s="4"/>
      <c r="B8" s="5"/>
      <c r="C8" s="24" t="s">
        <v>45</v>
      </c>
      <c r="D8" s="23"/>
      <c r="E8" s="83"/>
      <c r="F8" s="83"/>
      <c r="G8" s="100">
        <v>2012</v>
      </c>
      <c r="H8" s="100">
        <v>2013</v>
      </c>
      <c r="I8" s="84"/>
      <c r="J8" s="100">
        <v>2012</v>
      </c>
      <c r="K8" s="100">
        <v>2013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1" customFormat="1" ht="12.75" customHeight="1">
      <c r="A9" s="4"/>
      <c r="B9" s="5"/>
      <c r="C9" s="24" t="s">
        <v>43</v>
      </c>
      <c r="D9" s="23"/>
      <c r="E9" s="85" t="s">
        <v>3</v>
      </c>
      <c r="F9" s="118"/>
      <c r="G9" s="131">
        <f>CCCCC!K35</f>
        <v>102.3473331745095</v>
      </c>
      <c r="H9" s="132">
        <f>CCCCC!K18</f>
        <v>97.597350329407533</v>
      </c>
      <c r="I9" s="131"/>
      <c r="J9" s="133">
        <f>CCCCC!P35</f>
        <v>84.50887134487769</v>
      </c>
      <c r="K9" s="133">
        <f>CCCCC!P18</f>
        <v>84.573928306045772</v>
      </c>
      <c r="L9" s="89"/>
      <c r="M9" s="9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1" customFormat="1" ht="12.75" customHeight="1">
      <c r="A10" s="4"/>
      <c r="B10" s="5"/>
      <c r="C10" s="24" t="s">
        <v>51</v>
      </c>
      <c r="D10" s="23"/>
      <c r="E10" s="85" t="s">
        <v>155</v>
      </c>
      <c r="F10" s="118"/>
      <c r="G10" s="131" t="e">
        <f>'C33'!#REF!</f>
        <v>#REF!</v>
      </c>
      <c r="H10" s="132">
        <f>'C33'!I41</f>
        <v>61.759483557085282</v>
      </c>
      <c r="I10" s="131"/>
      <c r="J10" s="133" t="e">
        <f>'C33'!#REF!</f>
        <v>#REF!</v>
      </c>
      <c r="K10" s="133">
        <f>'C33'!M41</f>
        <v>89.918336241822459</v>
      </c>
      <c r="L10" s="89"/>
      <c r="M10" s="9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1" customFormat="1" ht="12.75" customHeight="1">
      <c r="A11" s="4"/>
      <c r="B11" s="5"/>
      <c r="C11" s="24" t="s">
        <v>1</v>
      </c>
      <c r="D11" s="23"/>
      <c r="E11" s="85" t="s">
        <v>82</v>
      </c>
      <c r="F11" s="118"/>
      <c r="G11" s="131" t="e">
        <f>#REF!</f>
        <v>#REF!</v>
      </c>
      <c r="H11" s="132" t="e">
        <f>#REF!</f>
        <v>#REF!</v>
      </c>
      <c r="I11" s="131"/>
      <c r="J11" s="133" t="e">
        <f>#REF!</f>
        <v>#REF!</v>
      </c>
      <c r="K11" s="133" t="e">
        <f>#REF!</f>
        <v>#REF!</v>
      </c>
      <c r="L11" s="89"/>
      <c r="M11" s="9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1" customFormat="1" ht="12.75" customHeight="1">
      <c r="A12" s="4"/>
      <c r="B12" s="5"/>
      <c r="C12" s="14"/>
      <c r="D12" s="23"/>
      <c r="E12" s="85" t="s">
        <v>83</v>
      </c>
      <c r="F12" s="118"/>
      <c r="G12" s="131">
        <f>'C35'!I120</f>
        <v>10.649584769632332</v>
      </c>
      <c r="H12" s="132">
        <f>'C35'!I61</f>
        <v>12.863811810722813</v>
      </c>
      <c r="I12" s="131"/>
      <c r="J12" s="133">
        <f>'C35'!M120</f>
        <v>91.677102779619702</v>
      </c>
      <c r="K12" s="133">
        <f>'C35'!M61</f>
        <v>90.116880994620089</v>
      </c>
      <c r="L12" s="89"/>
      <c r="M12" s="9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1" customFormat="1" ht="12.75" customHeight="1">
      <c r="A13" s="4"/>
      <c r="B13" s="5"/>
      <c r="C13" s="14"/>
      <c r="D13" s="23"/>
      <c r="E13" s="86" t="s">
        <v>42</v>
      </c>
      <c r="F13" s="87"/>
      <c r="G13" s="134" t="e">
        <f>(G9*CCCCC!F35+G10*'C33'!#REF!+'C23 RESUMEN'!G11*#REF!+'C23 RESUMEN'!G12*'C35'!F120)/(CCCCC!F35+'C33'!#REF!+#REF!+'C35'!F120)</f>
        <v>#REF!</v>
      </c>
      <c r="H13" s="134" t="e">
        <f>(H9*CCCCC!F18+H10*'C33'!F41+H11*#REF!+H12*'C35'!F61)/(CCCCC!F18+'C33'!F41+#REF!+'C35'!F61)</f>
        <v>#REF!</v>
      </c>
      <c r="I13" s="135"/>
      <c r="J13" s="136">
        <v>92.015247349003587</v>
      </c>
      <c r="K13" s="136">
        <v>92.322570242827851</v>
      </c>
      <c r="L13" s="89"/>
      <c r="M13" s="9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1" customFormat="1" ht="46.5" customHeight="1">
      <c r="A14" s="4"/>
      <c r="B14" s="5"/>
      <c r="D14" s="23"/>
      <c r="E14" s="1143" t="s">
        <v>161</v>
      </c>
      <c r="F14" s="1143"/>
      <c r="G14" s="1143"/>
      <c r="H14" s="1143"/>
      <c r="I14" s="1143"/>
      <c r="J14" s="1143"/>
      <c r="K14" s="114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1" customFormat="1" ht="12.75" customHeight="1">
      <c r="A15" s="4"/>
      <c r="B15" s="5"/>
      <c r="D15" s="23"/>
      <c r="E15" s="23"/>
      <c r="F15" s="39"/>
      <c r="G15" s="89"/>
      <c r="H15" s="89"/>
      <c r="J15" s="89"/>
      <c r="K15" s="8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1" customFormat="1" ht="12.75" customHeight="1">
      <c r="A16" s="4"/>
      <c r="B16" s="5"/>
      <c r="C16" s="12"/>
      <c r="D16" s="23"/>
      <c r="F16" s="39"/>
      <c r="G16" s="140" t="e">
        <f>(G9*7865.99+G10*11113.77+G11*519.65+G12*25352.77)/(7865.99+11113.77+519.65+25352.77)</f>
        <v>#REF!</v>
      </c>
      <c r="H16" s="140" t="e">
        <f>(H9*7865.99+H10*11113.77+H11*519.65+H12*25352.77)/(7865.99+11113.77+519.65+25352.77)</f>
        <v>#REF!</v>
      </c>
      <c r="J16" s="89"/>
      <c r="K16" s="89"/>
    </row>
    <row r="17" spans="7:11">
      <c r="G17" s="89"/>
      <c r="H17" s="89"/>
      <c r="I17" s="1"/>
      <c r="J17" s="89"/>
      <c r="K17" s="89"/>
    </row>
    <row r="18" spans="7:11">
      <c r="G18" s="89"/>
      <c r="H18" s="89"/>
      <c r="I18" s="1"/>
      <c r="J18" s="89"/>
      <c r="K18" s="89"/>
    </row>
    <row r="19" spans="7:11">
      <c r="G19" s="89"/>
      <c r="H19" s="89"/>
      <c r="I19" s="1"/>
      <c r="J19" s="89"/>
      <c r="K19" s="89"/>
    </row>
    <row r="20" spans="7:11" ht="11.1" customHeight="1">
      <c r="G20" s="89"/>
      <c r="H20" s="89"/>
      <c r="I20" s="1"/>
      <c r="J20" s="89"/>
      <c r="K20" s="89"/>
    </row>
    <row r="21" spans="7:11" ht="14.25" customHeight="1">
      <c r="G21" s="89"/>
      <c r="H21" s="89"/>
      <c r="I21" s="1"/>
      <c r="J21" s="89"/>
      <c r="K21" s="89"/>
    </row>
    <row r="22" spans="7:11">
      <c r="G22" s="89"/>
      <c r="H22" s="89"/>
      <c r="I22" s="1"/>
      <c r="J22" s="89"/>
      <c r="K22" s="89"/>
    </row>
    <row r="23" spans="7:11">
      <c r="G23" s="89"/>
      <c r="H23" s="89"/>
      <c r="I23" s="1"/>
      <c r="J23" s="89"/>
      <c r="K23" s="89"/>
    </row>
    <row r="24" spans="7:11">
      <c r="G24" s="89"/>
      <c r="H24" s="89"/>
      <c r="I24" s="1"/>
      <c r="J24" s="89"/>
      <c r="K24" s="89"/>
    </row>
    <row r="25" spans="7:11">
      <c r="G25" s="89"/>
      <c r="H25" s="89"/>
      <c r="I25" s="1"/>
      <c r="J25" s="89"/>
      <c r="K25" s="89"/>
    </row>
    <row r="26" spans="7:11">
      <c r="G26" s="89"/>
      <c r="H26" s="89"/>
      <c r="I26" s="1"/>
      <c r="J26" s="89"/>
      <c r="K26" s="89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4">
    <mergeCell ref="J7:K7"/>
    <mergeCell ref="G7:H7"/>
    <mergeCell ref="F3:K3"/>
    <mergeCell ref="E14:K14"/>
  </mergeCells>
  <phoneticPr fontId="18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  <legacyDrawing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2">
    <pageSetUpPr autoPageBreaks="0"/>
  </sheetPr>
  <dimension ref="A1:P32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8.5703125" style="1" customWidth="1"/>
    <col min="4" max="4" width="1.28515625" style="1" customWidth="1"/>
    <col min="5" max="5" width="58.85546875" style="1" customWidth="1"/>
    <col min="6" max="7" width="11.42578125" style="1"/>
    <col min="8" max="8" width="12.85546875" style="1" customWidth="1"/>
    <col min="9" max="9" width="4.7109375" style="1" customWidth="1"/>
    <col min="10" max="16384" width="11.42578125" style="1"/>
  </cols>
  <sheetData>
    <row r="1" spans="1:5" ht="0.75" customHeight="1"/>
    <row r="2" spans="1:5" ht="21" customHeight="1">
      <c r="E2" s="92" t="s">
        <v>50</v>
      </c>
    </row>
    <row r="3" spans="1:5" ht="15" customHeight="1">
      <c r="E3" s="3" t="s">
        <v>176</v>
      </c>
    </row>
    <row r="4" spans="1:5" s="4" customFormat="1" ht="20.25" customHeight="1">
      <c r="B4" s="5"/>
      <c r="C4" s="6" t="s">
        <v>174</v>
      </c>
    </row>
    <row r="5" spans="1:5" s="4" customFormat="1" ht="12.75" customHeight="1">
      <c r="B5" s="5"/>
      <c r="C5" s="17"/>
    </row>
    <row r="6" spans="1:5" s="4" customFormat="1" ht="13.5" customHeight="1">
      <c r="B6" s="5"/>
      <c r="C6" s="12"/>
      <c r="D6" s="23"/>
      <c r="E6" s="23"/>
    </row>
    <row r="7" spans="1:5" s="4" customFormat="1" ht="12.75" customHeight="1">
      <c r="B7" s="5"/>
      <c r="C7" s="1110" t="s">
        <v>159</v>
      </c>
      <c r="D7" s="23"/>
      <c r="E7" s="10"/>
    </row>
    <row r="8" spans="1:5" ht="12.75" customHeight="1">
      <c r="A8" s="4"/>
      <c r="B8" s="5"/>
      <c r="C8" s="1110"/>
      <c r="D8" s="23"/>
      <c r="E8" s="10"/>
    </row>
    <row r="9" spans="1:5" ht="12.75" customHeight="1">
      <c r="A9" s="4"/>
      <c r="B9" s="5"/>
      <c r="C9" s="1110"/>
      <c r="D9" s="23"/>
      <c r="E9" s="10"/>
    </row>
    <row r="10" spans="1:5" ht="12.75" customHeight="1">
      <c r="A10" s="4"/>
      <c r="B10" s="5"/>
      <c r="C10" s="1110"/>
      <c r="D10" s="23"/>
      <c r="E10" s="10"/>
    </row>
    <row r="11" spans="1:5" ht="12.75" customHeight="1">
      <c r="A11" s="4"/>
      <c r="B11" s="5"/>
      <c r="C11" s="1110"/>
      <c r="D11" s="23"/>
      <c r="E11" s="9"/>
    </row>
    <row r="12" spans="1:5" ht="12.75" customHeight="1">
      <c r="A12" s="4"/>
      <c r="B12" s="5"/>
      <c r="C12" s="1110"/>
      <c r="D12" s="23"/>
      <c r="E12" s="9"/>
    </row>
    <row r="13" spans="1:5" ht="12.75" customHeight="1">
      <c r="A13" s="4"/>
      <c r="B13" s="5"/>
      <c r="C13" s="12"/>
      <c r="D13" s="23"/>
      <c r="E13" s="9"/>
    </row>
    <row r="14" spans="1:5" ht="12.75" customHeight="1">
      <c r="A14" s="4"/>
      <c r="B14" s="5"/>
      <c r="C14" s="12"/>
      <c r="D14" s="23"/>
      <c r="E14" s="9"/>
    </row>
    <row r="15" spans="1:5" ht="12.75" customHeight="1">
      <c r="A15" s="4"/>
      <c r="B15" s="5"/>
      <c r="C15" s="12"/>
      <c r="D15" s="23"/>
      <c r="E15" s="9"/>
    </row>
    <row r="16" spans="1:5" ht="12.75" customHeight="1">
      <c r="A16" s="4"/>
      <c r="B16" s="5"/>
      <c r="C16" s="12"/>
      <c r="D16" s="23"/>
      <c r="E16" s="9"/>
    </row>
    <row r="17" spans="1:16" ht="12.75" customHeight="1">
      <c r="A17" s="4"/>
      <c r="B17" s="5"/>
      <c r="C17" s="12"/>
      <c r="D17" s="23"/>
      <c r="E17" s="9"/>
    </row>
    <row r="18" spans="1:16" ht="12.75" customHeight="1">
      <c r="A18" s="4"/>
      <c r="B18" s="5"/>
      <c r="C18" s="12"/>
      <c r="D18" s="23"/>
      <c r="E18" s="9"/>
    </row>
    <row r="19" spans="1:16" ht="12.75" customHeight="1">
      <c r="A19" s="4"/>
      <c r="B19" s="5"/>
      <c r="C19" s="12"/>
      <c r="D19" s="23"/>
      <c r="E19" s="9"/>
    </row>
    <row r="20" spans="1:16" ht="12.75" customHeight="1">
      <c r="A20" s="4"/>
      <c r="B20" s="5"/>
      <c r="C20" s="12"/>
      <c r="D20" s="23"/>
      <c r="E20" s="9"/>
    </row>
    <row r="21" spans="1:16" ht="12.75" customHeight="1">
      <c r="A21" s="4"/>
      <c r="B21" s="5"/>
      <c r="C21" s="12"/>
      <c r="D21" s="23"/>
      <c r="E21" s="9"/>
    </row>
    <row r="22" spans="1:16">
      <c r="E22" s="197" t="s">
        <v>173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9" spans="1:16" ht="6.75" customHeight="1"/>
    <row r="31" spans="1:16" ht="11.25" customHeight="1"/>
    <row r="32" spans="1:16" ht="9.75" customHeight="1"/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1">
    <mergeCell ref="C7:C12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K26"/>
  <sheetViews>
    <sheetView showGridLines="0" showRowColHeaders="0" zoomScaleNormal="100" workbookViewId="0"/>
  </sheetViews>
  <sheetFormatPr baseColWidth="10" defaultRowHeight="12.75"/>
  <cols>
    <col min="1" max="1" width="0.140625" style="335" customWidth="1"/>
    <col min="2" max="2" width="2.7109375" style="335" customWidth="1"/>
    <col min="3" max="3" width="23.7109375" style="335" customWidth="1"/>
    <col min="4" max="4" width="1.28515625" style="335" customWidth="1"/>
    <col min="5" max="5" width="50" style="335" customWidth="1"/>
    <col min="6" max="6" width="5.7109375" style="338" customWidth="1"/>
    <col min="7" max="7" width="50" style="338" customWidth="1"/>
    <col min="8" max="10" width="10.7109375" style="338" customWidth="1"/>
    <col min="11" max="256" width="11.42578125" style="338"/>
    <col min="257" max="257" width="0.140625" style="338" customWidth="1"/>
    <col min="258" max="258" width="2.7109375" style="338" customWidth="1"/>
    <col min="259" max="259" width="18.5703125" style="338" customWidth="1"/>
    <col min="260" max="260" width="1.28515625" style="338" customWidth="1"/>
    <col min="261" max="261" width="30.7109375" style="338" customWidth="1"/>
    <col min="262" max="266" width="10.7109375" style="338" customWidth="1"/>
    <col min="267" max="512" width="11.42578125" style="338"/>
    <col min="513" max="513" width="0.140625" style="338" customWidth="1"/>
    <col min="514" max="514" width="2.7109375" style="338" customWidth="1"/>
    <col min="515" max="515" width="18.5703125" style="338" customWidth="1"/>
    <col min="516" max="516" width="1.28515625" style="338" customWidth="1"/>
    <col min="517" max="517" width="30.7109375" style="338" customWidth="1"/>
    <col min="518" max="522" width="10.7109375" style="338" customWidth="1"/>
    <col min="523" max="768" width="11.42578125" style="338"/>
    <col min="769" max="769" width="0.140625" style="338" customWidth="1"/>
    <col min="770" max="770" width="2.7109375" style="338" customWidth="1"/>
    <col min="771" max="771" width="18.5703125" style="338" customWidth="1"/>
    <col min="772" max="772" width="1.28515625" style="338" customWidth="1"/>
    <col min="773" max="773" width="30.7109375" style="338" customWidth="1"/>
    <col min="774" max="778" width="10.7109375" style="338" customWidth="1"/>
    <col min="779" max="1024" width="11.42578125" style="338"/>
    <col min="1025" max="1025" width="0.140625" style="338" customWidth="1"/>
    <col min="1026" max="1026" width="2.7109375" style="338" customWidth="1"/>
    <col min="1027" max="1027" width="18.5703125" style="338" customWidth="1"/>
    <col min="1028" max="1028" width="1.28515625" style="338" customWidth="1"/>
    <col min="1029" max="1029" width="30.7109375" style="338" customWidth="1"/>
    <col min="1030" max="1034" width="10.7109375" style="338" customWidth="1"/>
    <col min="1035" max="1280" width="11.42578125" style="338"/>
    <col min="1281" max="1281" width="0.140625" style="338" customWidth="1"/>
    <col min="1282" max="1282" width="2.7109375" style="338" customWidth="1"/>
    <col min="1283" max="1283" width="18.5703125" style="338" customWidth="1"/>
    <col min="1284" max="1284" width="1.28515625" style="338" customWidth="1"/>
    <col min="1285" max="1285" width="30.7109375" style="338" customWidth="1"/>
    <col min="1286" max="1290" width="10.7109375" style="338" customWidth="1"/>
    <col min="1291" max="1536" width="11.42578125" style="338"/>
    <col min="1537" max="1537" width="0.140625" style="338" customWidth="1"/>
    <col min="1538" max="1538" width="2.7109375" style="338" customWidth="1"/>
    <col min="1539" max="1539" width="18.5703125" style="338" customWidth="1"/>
    <col min="1540" max="1540" width="1.28515625" style="338" customWidth="1"/>
    <col min="1541" max="1541" width="30.7109375" style="338" customWidth="1"/>
    <col min="1542" max="1546" width="10.7109375" style="338" customWidth="1"/>
    <col min="1547" max="1792" width="11.42578125" style="338"/>
    <col min="1793" max="1793" width="0.140625" style="338" customWidth="1"/>
    <col min="1794" max="1794" width="2.7109375" style="338" customWidth="1"/>
    <col min="1795" max="1795" width="18.5703125" style="338" customWidth="1"/>
    <col min="1796" max="1796" width="1.28515625" style="338" customWidth="1"/>
    <col min="1797" max="1797" width="30.7109375" style="338" customWidth="1"/>
    <col min="1798" max="1802" width="10.7109375" style="338" customWidth="1"/>
    <col min="1803" max="2048" width="11.42578125" style="338"/>
    <col min="2049" max="2049" width="0.140625" style="338" customWidth="1"/>
    <col min="2050" max="2050" width="2.7109375" style="338" customWidth="1"/>
    <col min="2051" max="2051" width="18.5703125" style="338" customWidth="1"/>
    <col min="2052" max="2052" width="1.28515625" style="338" customWidth="1"/>
    <col min="2053" max="2053" width="30.7109375" style="338" customWidth="1"/>
    <col min="2054" max="2058" width="10.7109375" style="338" customWidth="1"/>
    <col min="2059" max="2304" width="11.42578125" style="338"/>
    <col min="2305" max="2305" width="0.140625" style="338" customWidth="1"/>
    <col min="2306" max="2306" width="2.7109375" style="338" customWidth="1"/>
    <col min="2307" max="2307" width="18.5703125" style="338" customWidth="1"/>
    <col min="2308" max="2308" width="1.28515625" style="338" customWidth="1"/>
    <col min="2309" max="2309" width="30.7109375" style="338" customWidth="1"/>
    <col min="2310" max="2314" width="10.7109375" style="338" customWidth="1"/>
    <col min="2315" max="2560" width="11.42578125" style="338"/>
    <col min="2561" max="2561" width="0.140625" style="338" customWidth="1"/>
    <col min="2562" max="2562" width="2.7109375" style="338" customWidth="1"/>
    <col min="2563" max="2563" width="18.5703125" style="338" customWidth="1"/>
    <col min="2564" max="2564" width="1.28515625" style="338" customWidth="1"/>
    <col min="2565" max="2565" width="30.7109375" style="338" customWidth="1"/>
    <col min="2566" max="2570" width="10.7109375" style="338" customWidth="1"/>
    <col min="2571" max="2816" width="11.42578125" style="338"/>
    <col min="2817" max="2817" width="0.140625" style="338" customWidth="1"/>
    <col min="2818" max="2818" width="2.7109375" style="338" customWidth="1"/>
    <col min="2819" max="2819" width="18.5703125" style="338" customWidth="1"/>
    <col min="2820" max="2820" width="1.28515625" style="338" customWidth="1"/>
    <col min="2821" max="2821" width="30.7109375" style="338" customWidth="1"/>
    <col min="2822" max="2826" width="10.7109375" style="338" customWidth="1"/>
    <col min="2827" max="3072" width="11.42578125" style="338"/>
    <col min="3073" max="3073" width="0.140625" style="338" customWidth="1"/>
    <col min="3074" max="3074" width="2.7109375" style="338" customWidth="1"/>
    <col min="3075" max="3075" width="18.5703125" style="338" customWidth="1"/>
    <col min="3076" max="3076" width="1.28515625" style="338" customWidth="1"/>
    <col min="3077" max="3077" width="30.7109375" style="338" customWidth="1"/>
    <col min="3078" max="3082" width="10.7109375" style="338" customWidth="1"/>
    <col min="3083" max="3328" width="11.42578125" style="338"/>
    <col min="3329" max="3329" width="0.140625" style="338" customWidth="1"/>
    <col min="3330" max="3330" width="2.7109375" style="338" customWidth="1"/>
    <col min="3331" max="3331" width="18.5703125" style="338" customWidth="1"/>
    <col min="3332" max="3332" width="1.28515625" style="338" customWidth="1"/>
    <col min="3333" max="3333" width="30.7109375" style="338" customWidth="1"/>
    <col min="3334" max="3338" width="10.7109375" style="338" customWidth="1"/>
    <col min="3339" max="3584" width="11.42578125" style="338"/>
    <col min="3585" max="3585" width="0.140625" style="338" customWidth="1"/>
    <col min="3586" max="3586" width="2.7109375" style="338" customWidth="1"/>
    <col min="3587" max="3587" width="18.5703125" style="338" customWidth="1"/>
    <col min="3588" max="3588" width="1.28515625" style="338" customWidth="1"/>
    <col min="3589" max="3589" width="30.7109375" style="338" customWidth="1"/>
    <col min="3590" max="3594" width="10.7109375" style="338" customWidth="1"/>
    <col min="3595" max="3840" width="11.42578125" style="338"/>
    <col min="3841" max="3841" width="0.140625" style="338" customWidth="1"/>
    <col min="3842" max="3842" width="2.7109375" style="338" customWidth="1"/>
    <col min="3843" max="3843" width="18.5703125" style="338" customWidth="1"/>
    <col min="3844" max="3844" width="1.28515625" style="338" customWidth="1"/>
    <col min="3845" max="3845" width="30.7109375" style="338" customWidth="1"/>
    <col min="3846" max="3850" width="10.7109375" style="338" customWidth="1"/>
    <col min="3851" max="4096" width="11.42578125" style="338"/>
    <col min="4097" max="4097" width="0.140625" style="338" customWidth="1"/>
    <col min="4098" max="4098" width="2.7109375" style="338" customWidth="1"/>
    <col min="4099" max="4099" width="18.5703125" style="338" customWidth="1"/>
    <col min="4100" max="4100" width="1.28515625" style="338" customWidth="1"/>
    <col min="4101" max="4101" width="30.7109375" style="338" customWidth="1"/>
    <col min="4102" max="4106" width="10.7109375" style="338" customWidth="1"/>
    <col min="4107" max="4352" width="11.42578125" style="338"/>
    <col min="4353" max="4353" width="0.140625" style="338" customWidth="1"/>
    <col min="4354" max="4354" width="2.7109375" style="338" customWidth="1"/>
    <col min="4355" max="4355" width="18.5703125" style="338" customWidth="1"/>
    <col min="4356" max="4356" width="1.28515625" style="338" customWidth="1"/>
    <col min="4357" max="4357" width="30.7109375" style="338" customWidth="1"/>
    <col min="4358" max="4362" width="10.7109375" style="338" customWidth="1"/>
    <col min="4363" max="4608" width="11.42578125" style="338"/>
    <col min="4609" max="4609" width="0.140625" style="338" customWidth="1"/>
    <col min="4610" max="4610" width="2.7109375" style="338" customWidth="1"/>
    <col min="4611" max="4611" width="18.5703125" style="338" customWidth="1"/>
    <col min="4612" max="4612" width="1.28515625" style="338" customWidth="1"/>
    <col min="4613" max="4613" width="30.7109375" style="338" customWidth="1"/>
    <col min="4614" max="4618" width="10.7109375" style="338" customWidth="1"/>
    <col min="4619" max="4864" width="11.42578125" style="338"/>
    <col min="4865" max="4865" width="0.140625" style="338" customWidth="1"/>
    <col min="4866" max="4866" width="2.7109375" style="338" customWidth="1"/>
    <col min="4867" max="4867" width="18.5703125" style="338" customWidth="1"/>
    <col min="4868" max="4868" width="1.28515625" style="338" customWidth="1"/>
    <col min="4869" max="4869" width="30.7109375" style="338" customWidth="1"/>
    <col min="4870" max="4874" width="10.7109375" style="338" customWidth="1"/>
    <col min="4875" max="5120" width="11.42578125" style="338"/>
    <col min="5121" max="5121" width="0.140625" style="338" customWidth="1"/>
    <col min="5122" max="5122" width="2.7109375" style="338" customWidth="1"/>
    <col min="5123" max="5123" width="18.5703125" style="338" customWidth="1"/>
    <col min="5124" max="5124" width="1.28515625" style="338" customWidth="1"/>
    <col min="5125" max="5125" width="30.7109375" style="338" customWidth="1"/>
    <col min="5126" max="5130" width="10.7109375" style="338" customWidth="1"/>
    <col min="5131" max="5376" width="11.42578125" style="338"/>
    <col min="5377" max="5377" width="0.140625" style="338" customWidth="1"/>
    <col min="5378" max="5378" width="2.7109375" style="338" customWidth="1"/>
    <col min="5379" max="5379" width="18.5703125" style="338" customWidth="1"/>
    <col min="5380" max="5380" width="1.28515625" style="338" customWidth="1"/>
    <col min="5381" max="5381" width="30.7109375" style="338" customWidth="1"/>
    <col min="5382" max="5386" width="10.7109375" style="338" customWidth="1"/>
    <col min="5387" max="5632" width="11.42578125" style="338"/>
    <col min="5633" max="5633" width="0.140625" style="338" customWidth="1"/>
    <col min="5634" max="5634" width="2.7109375" style="338" customWidth="1"/>
    <col min="5635" max="5635" width="18.5703125" style="338" customWidth="1"/>
    <col min="5636" max="5636" width="1.28515625" style="338" customWidth="1"/>
    <col min="5637" max="5637" width="30.7109375" style="338" customWidth="1"/>
    <col min="5638" max="5642" width="10.7109375" style="338" customWidth="1"/>
    <col min="5643" max="5888" width="11.42578125" style="338"/>
    <col min="5889" max="5889" width="0.140625" style="338" customWidth="1"/>
    <col min="5890" max="5890" width="2.7109375" style="338" customWidth="1"/>
    <col min="5891" max="5891" width="18.5703125" style="338" customWidth="1"/>
    <col min="5892" max="5892" width="1.28515625" style="338" customWidth="1"/>
    <col min="5893" max="5893" width="30.7109375" style="338" customWidth="1"/>
    <col min="5894" max="5898" width="10.7109375" style="338" customWidth="1"/>
    <col min="5899" max="6144" width="11.42578125" style="338"/>
    <col min="6145" max="6145" width="0.140625" style="338" customWidth="1"/>
    <col min="6146" max="6146" width="2.7109375" style="338" customWidth="1"/>
    <col min="6147" max="6147" width="18.5703125" style="338" customWidth="1"/>
    <col min="6148" max="6148" width="1.28515625" style="338" customWidth="1"/>
    <col min="6149" max="6149" width="30.7109375" style="338" customWidth="1"/>
    <col min="6150" max="6154" width="10.7109375" style="338" customWidth="1"/>
    <col min="6155" max="6400" width="11.42578125" style="338"/>
    <col min="6401" max="6401" width="0.140625" style="338" customWidth="1"/>
    <col min="6402" max="6402" width="2.7109375" style="338" customWidth="1"/>
    <col min="6403" max="6403" width="18.5703125" style="338" customWidth="1"/>
    <col min="6404" max="6404" width="1.28515625" style="338" customWidth="1"/>
    <col min="6405" max="6405" width="30.7109375" style="338" customWidth="1"/>
    <col min="6406" max="6410" width="10.7109375" style="338" customWidth="1"/>
    <col min="6411" max="6656" width="11.42578125" style="338"/>
    <col min="6657" max="6657" width="0.140625" style="338" customWidth="1"/>
    <col min="6658" max="6658" width="2.7109375" style="338" customWidth="1"/>
    <col min="6659" max="6659" width="18.5703125" style="338" customWidth="1"/>
    <col min="6660" max="6660" width="1.28515625" style="338" customWidth="1"/>
    <col min="6661" max="6661" width="30.7109375" style="338" customWidth="1"/>
    <col min="6662" max="6666" width="10.7109375" style="338" customWidth="1"/>
    <col min="6667" max="6912" width="11.42578125" style="338"/>
    <col min="6913" max="6913" width="0.140625" style="338" customWidth="1"/>
    <col min="6914" max="6914" width="2.7109375" style="338" customWidth="1"/>
    <col min="6915" max="6915" width="18.5703125" style="338" customWidth="1"/>
    <col min="6916" max="6916" width="1.28515625" style="338" customWidth="1"/>
    <col min="6917" max="6917" width="30.7109375" style="338" customWidth="1"/>
    <col min="6918" max="6922" width="10.7109375" style="338" customWidth="1"/>
    <col min="6923" max="7168" width="11.42578125" style="338"/>
    <col min="7169" max="7169" width="0.140625" style="338" customWidth="1"/>
    <col min="7170" max="7170" width="2.7109375" style="338" customWidth="1"/>
    <col min="7171" max="7171" width="18.5703125" style="338" customWidth="1"/>
    <col min="7172" max="7172" width="1.28515625" style="338" customWidth="1"/>
    <col min="7173" max="7173" width="30.7109375" style="338" customWidth="1"/>
    <col min="7174" max="7178" width="10.7109375" style="338" customWidth="1"/>
    <col min="7179" max="7424" width="11.42578125" style="338"/>
    <col min="7425" max="7425" width="0.140625" style="338" customWidth="1"/>
    <col min="7426" max="7426" width="2.7109375" style="338" customWidth="1"/>
    <col min="7427" max="7427" width="18.5703125" style="338" customWidth="1"/>
    <col min="7428" max="7428" width="1.28515625" style="338" customWidth="1"/>
    <col min="7429" max="7429" width="30.7109375" style="338" customWidth="1"/>
    <col min="7430" max="7434" width="10.7109375" style="338" customWidth="1"/>
    <col min="7435" max="7680" width="11.42578125" style="338"/>
    <col min="7681" max="7681" width="0.140625" style="338" customWidth="1"/>
    <col min="7682" max="7682" width="2.7109375" style="338" customWidth="1"/>
    <col min="7683" max="7683" width="18.5703125" style="338" customWidth="1"/>
    <col min="7684" max="7684" width="1.28515625" style="338" customWidth="1"/>
    <col min="7685" max="7685" width="30.7109375" style="338" customWidth="1"/>
    <col min="7686" max="7690" width="10.7109375" style="338" customWidth="1"/>
    <col min="7691" max="7936" width="11.42578125" style="338"/>
    <col min="7937" max="7937" width="0.140625" style="338" customWidth="1"/>
    <col min="7938" max="7938" width="2.7109375" style="338" customWidth="1"/>
    <col min="7939" max="7939" width="18.5703125" style="338" customWidth="1"/>
    <col min="7940" max="7940" width="1.28515625" style="338" customWidth="1"/>
    <col min="7941" max="7941" width="30.7109375" style="338" customWidth="1"/>
    <col min="7942" max="7946" width="10.7109375" style="338" customWidth="1"/>
    <col min="7947" max="8192" width="11.42578125" style="338"/>
    <col min="8193" max="8193" width="0.140625" style="338" customWidth="1"/>
    <col min="8194" max="8194" width="2.7109375" style="338" customWidth="1"/>
    <col min="8195" max="8195" width="18.5703125" style="338" customWidth="1"/>
    <col min="8196" max="8196" width="1.28515625" style="338" customWidth="1"/>
    <col min="8197" max="8197" width="30.7109375" style="338" customWidth="1"/>
    <col min="8198" max="8202" width="10.7109375" style="338" customWidth="1"/>
    <col min="8203" max="8448" width="11.42578125" style="338"/>
    <col min="8449" max="8449" width="0.140625" style="338" customWidth="1"/>
    <col min="8450" max="8450" width="2.7109375" style="338" customWidth="1"/>
    <col min="8451" max="8451" width="18.5703125" style="338" customWidth="1"/>
    <col min="8452" max="8452" width="1.28515625" style="338" customWidth="1"/>
    <col min="8453" max="8453" width="30.7109375" style="338" customWidth="1"/>
    <col min="8454" max="8458" width="10.7109375" style="338" customWidth="1"/>
    <col min="8459" max="8704" width="11.42578125" style="338"/>
    <col min="8705" max="8705" width="0.140625" style="338" customWidth="1"/>
    <col min="8706" max="8706" width="2.7109375" style="338" customWidth="1"/>
    <col min="8707" max="8707" width="18.5703125" style="338" customWidth="1"/>
    <col min="8708" max="8708" width="1.28515625" style="338" customWidth="1"/>
    <col min="8709" max="8709" width="30.7109375" style="338" customWidth="1"/>
    <col min="8710" max="8714" width="10.7109375" style="338" customWidth="1"/>
    <col min="8715" max="8960" width="11.42578125" style="338"/>
    <col min="8961" max="8961" width="0.140625" style="338" customWidth="1"/>
    <col min="8962" max="8962" width="2.7109375" style="338" customWidth="1"/>
    <col min="8963" max="8963" width="18.5703125" style="338" customWidth="1"/>
    <col min="8964" max="8964" width="1.28515625" style="338" customWidth="1"/>
    <col min="8965" max="8965" width="30.7109375" style="338" customWidth="1"/>
    <col min="8966" max="8970" width="10.7109375" style="338" customWidth="1"/>
    <col min="8971" max="9216" width="11.42578125" style="338"/>
    <col min="9217" max="9217" width="0.140625" style="338" customWidth="1"/>
    <col min="9218" max="9218" width="2.7109375" style="338" customWidth="1"/>
    <col min="9219" max="9219" width="18.5703125" style="338" customWidth="1"/>
    <col min="9220" max="9220" width="1.28515625" style="338" customWidth="1"/>
    <col min="9221" max="9221" width="30.7109375" style="338" customWidth="1"/>
    <col min="9222" max="9226" width="10.7109375" style="338" customWidth="1"/>
    <col min="9227" max="9472" width="11.42578125" style="338"/>
    <col min="9473" max="9473" width="0.140625" style="338" customWidth="1"/>
    <col min="9474" max="9474" width="2.7109375" style="338" customWidth="1"/>
    <col min="9475" max="9475" width="18.5703125" style="338" customWidth="1"/>
    <col min="9476" max="9476" width="1.28515625" style="338" customWidth="1"/>
    <col min="9477" max="9477" width="30.7109375" style="338" customWidth="1"/>
    <col min="9478" max="9482" width="10.7109375" style="338" customWidth="1"/>
    <col min="9483" max="9728" width="11.42578125" style="338"/>
    <col min="9729" max="9729" width="0.140625" style="338" customWidth="1"/>
    <col min="9730" max="9730" width="2.7109375" style="338" customWidth="1"/>
    <col min="9731" max="9731" width="18.5703125" style="338" customWidth="1"/>
    <col min="9732" max="9732" width="1.28515625" style="338" customWidth="1"/>
    <col min="9733" max="9733" width="30.7109375" style="338" customWidth="1"/>
    <col min="9734" max="9738" width="10.7109375" style="338" customWidth="1"/>
    <col min="9739" max="9984" width="11.42578125" style="338"/>
    <col min="9985" max="9985" width="0.140625" style="338" customWidth="1"/>
    <col min="9986" max="9986" width="2.7109375" style="338" customWidth="1"/>
    <col min="9987" max="9987" width="18.5703125" style="338" customWidth="1"/>
    <col min="9988" max="9988" width="1.28515625" style="338" customWidth="1"/>
    <col min="9989" max="9989" width="30.7109375" style="338" customWidth="1"/>
    <col min="9990" max="9994" width="10.7109375" style="338" customWidth="1"/>
    <col min="9995" max="10240" width="11.42578125" style="338"/>
    <col min="10241" max="10241" width="0.140625" style="338" customWidth="1"/>
    <col min="10242" max="10242" width="2.7109375" style="338" customWidth="1"/>
    <col min="10243" max="10243" width="18.5703125" style="338" customWidth="1"/>
    <col min="10244" max="10244" width="1.28515625" style="338" customWidth="1"/>
    <col min="10245" max="10245" width="30.7109375" style="338" customWidth="1"/>
    <col min="10246" max="10250" width="10.7109375" style="338" customWidth="1"/>
    <col min="10251" max="10496" width="11.42578125" style="338"/>
    <col min="10497" max="10497" width="0.140625" style="338" customWidth="1"/>
    <col min="10498" max="10498" width="2.7109375" style="338" customWidth="1"/>
    <col min="10499" max="10499" width="18.5703125" style="338" customWidth="1"/>
    <col min="10500" max="10500" width="1.28515625" style="338" customWidth="1"/>
    <col min="10501" max="10501" width="30.7109375" style="338" customWidth="1"/>
    <col min="10502" max="10506" width="10.7109375" style="338" customWidth="1"/>
    <col min="10507" max="10752" width="11.42578125" style="338"/>
    <col min="10753" max="10753" width="0.140625" style="338" customWidth="1"/>
    <col min="10754" max="10754" width="2.7109375" style="338" customWidth="1"/>
    <col min="10755" max="10755" width="18.5703125" style="338" customWidth="1"/>
    <col min="10756" max="10756" width="1.28515625" style="338" customWidth="1"/>
    <col min="10757" max="10757" width="30.7109375" style="338" customWidth="1"/>
    <col min="10758" max="10762" width="10.7109375" style="338" customWidth="1"/>
    <col min="10763" max="11008" width="11.42578125" style="338"/>
    <col min="11009" max="11009" width="0.140625" style="338" customWidth="1"/>
    <col min="11010" max="11010" width="2.7109375" style="338" customWidth="1"/>
    <col min="11011" max="11011" width="18.5703125" style="338" customWidth="1"/>
    <col min="11012" max="11012" width="1.28515625" style="338" customWidth="1"/>
    <col min="11013" max="11013" width="30.7109375" style="338" customWidth="1"/>
    <col min="11014" max="11018" width="10.7109375" style="338" customWidth="1"/>
    <col min="11019" max="11264" width="11.42578125" style="338"/>
    <col min="11265" max="11265" width="0.140625" style="338" customWidth="1"/>
    <col min="11266" max="11266" width="2.7109375" style="338" customWidth="1"/>
    <col min="11267" max="11267" width="18.5703125" style="338" customWidth="1"/>
    <col min="11268" max="11268" width="1.28515625" style="338" customWidth="1"/>
    <col min="11269" max="11269" width="30.7109375" style="338" customWidth="1"/>
    <col min="11270" max="11274" width="10.7109375" style="338" customWidth="1"/>
    <col min="11275" max="11520" width="11.42578125" style="338"/>
    <col min="11521" max="11521" width="0.140625" style="338" customWidth="1"/>
    <col min="11522" max="11522" width="2.7109375" style="338" customWidth="1"/>
    <col min="11523" max="11523" width="18.5703125" style="338" customWidth="1"/>
    <col min="11524" max="11524" width="1.28515625" style="338" customWidth="1"/>
    <col min="11525" max="11525" width="30.7109375" style="338" customWidth="1"/>
    <col min="11526" max="11530" width="10.7109375" style="338" customWidth="1"/>
    <col min="11531" max="11776" width="11.42578125" style="338"/>
    <col min="11777" max="11777" width="0.140625" style="338" customWidth="1"/>
    <col min="11778" max="11778" width="2.7109375" style="338" customWidth="1"/>
    <col min="11779" max="11779" width="18.5703125" style="338" customWidth="1"/>
    <col min="11780" max="11780" width="1.28515625" style="338" customWidth="1"/>
    <col min="11781" max="11781" width="30.7109375" style="338" customWidth="1"/>
    <col min="11782" max="11786" width="10.7109375" style="338" customWidth="1"/>
    <col min="11787" max="12032" width="11.42578125" style="338"/>
    <col min="12033" max="12033" width="0.140625" style="338" customWidth="1"/>
    <col min="12034" max="12034" width="2.7109375" style="338" customWidth="1"/>
    <col min="12035" max="12035" width="18.5703125" style="338" customWidth="1"/>
    <col min="12036" max="12036" width="1.28515625" style="338" customWidth="1"/>
    <col min="12037" max="12037" width="30.7109375" style="338" customWidth="1"/>
    <col min="12038" max="12042" width="10.7109375" style="338" customWidth="1"/>
    <col min="12043" max="12288" width="11.42578125" style="338"/>
    <col min="12289" max="12289" width="0.140625" style="338" customWidth="1"/>
    <col min="12290" max="12290" width="2.7109375" style="338" customWidth="1"/>
    <col min="12291" max="12291" width="18.5703125" style="338" customWidth="1"/>
    <col min="12292" max="12292" width="1.28515625" style="338" customWidth="1"/>
    <col min="12293" max="12293" width="30.7109375" style="338" customWidth="1"/>
    <col min="12294" max="12298" width="10.7109375" style="338" customWidth="1"/>
    <col min="12299" max="12544" width="11.42578125" style="338"/>
    <col min="12545" max="12545" width="0.140625" style="338" customWidth="1"/>
    <col min="12546" max="12546" width="2.7109375" style="338" customWidth="1"/>
    <col min="12547" max="12547" width="18.5703125" style="338" customWidth="1"/>
    <col min="12548" max="12548" width="1.28515625" style="338" customWidth="1"/>
    <col min="12549" max="12549" width="30.7109375" style="338" customWidth="1"/>
    <col min="12550" max="12554" width="10.7109375" style="338" customWidth="1"/>
    <col min="12555" max="12800" width="11.42578125" style="338"/>
    <col min="12801" max="12801" width="0.140625" style="338" customWidth="1"/>
    <col min="12802" max="12802" width="2.7109375" style="338" customWidth="1"/>
    <col min="12803" max="12803" width="18.5703125" style="338" customWidth="1"/>
    <col min="12804" max="12804" width="1.28515625" style="338" customWidth="1"/>
    <col min="12805" max="12805" width="30.7109375" style="338" customWidth="1"/>
    <col min="12806" max="12810" width="10.7109375" style="338" customWidth="1"/>
    <col min="12811" max="13056" width="11.42578125" style="338"/>
    <col min="13057" max="13057" width="0.140625" style="338" customWidth="1"/>
    <col min="13058" max="13058" width="2.7109375" style="338" customWidth="1"/>
    <col min="13059" max="13059" width="18.5703125" style="338" customWidth="1"/>
    <col min="13060" max="13060" width="1.28515625" style="338" customWidth="1"/>
    <col min="13061" max="13061" width="30.7109375" style="338" customWidth="1"/>
    <col min="13062" max="13066" width="10.7109375" style="338" customWidth="1"/>
    <col min="13067" max="13312" width="11.42578125" style="338"/>
    <col min="13313" max="13313" width="0.140625" style="338" customWidth="1"/>
    <col min="13314" max="13314" width="2.7109375" style="338" customWidth="1"/>
    <col min="13315" max="13315" width="18.5703125" style="338" customWidth="1"/>
    <col min="13316" max="13316" width="1.28515625" style="338" customWidth="1"/>
    <col min="13317" max="13317" width="30.7109375" style="338" customWidth="1"/>
    <col min="13318" max="13322" width="10.7109375" style="338" customWidth="1"/>
    <col min="13323" max="13568" width="11.42578125" style="338"/>
    <col min="13569" max="13569" width="0.140625" style="338" customWidth="1"/>
    <col min="13570" max="13570" width="2.7109375" style="338" customWidth="1"/>
    <col min="13571" max="13571" width="18.5703125" style="338" customWidth="1"/>
    <col min="13572" max="13572" width="1.28515625" style="338" customWidth="1"/>
    <col min="13573" max="13573" width="30.7109375" style="338" customWidth="1"/>
    <col min="13574" max="13578" width="10.7109375" style="338" customWidth="1"/>
    <col min="13579" max="13824" width="11.42578125" style="338"/>
    <col min="13825" max="13825" width="0.140625" style="338" customWidth="1"/>
    <col min="13826" max="13826" width="2.7109375" style="338" customWidth="1"/>
    <col min="13827" max="13827" width="18.5703125" style="338" customWidth="1"/>
    <col min="13828" max="13828" width="1.28515625" style="338" customWidth="1"/>
    <col min="13829" max="13829" width="30.7109375" style="338" customWidth="1"/>
    <col min="13830" max="13834" width="10.7109375" style="338" customWidth="1"/>
    <col min="13835" max="14080" width="11.42578125" style="338"/>
    <col min="14081" max="14081" width="0.140625" style="338" customWidth="1"/>
    <col min="14082" max="14082" width="2.7109375" style="338" customWidth="1"/>
    <col min="14083" max="14083" width="18.5703125" style="338" customWidth="1"/>
    <col min="14084" max="14084" width="1.28515625" style="338" customWidth="1"/>
    <col min="14085" max="14085" width="30.7109375" style="338" customWidth="1"/>
    <col min="14086" max="14090" width="10.7109375" style="338" customWidth="1"/>
    <col min="14091" max="14336" width="11.42578125" style="338"/>
    <col min="14337" max="14337" width="0.140625" style="338" customWidth="1"/>
    <col min="14338" max="14338" width="2.7109375" style="338" customWidth="1"/>
    <col min="14339" max="14339" width="18.5703125" style="338" customWidth="1"/>
    <col min="14340" max="14340" width="1.28515625" style="338" customWidth="1"/>
    <col min="14341" max="14341" width="30.7109375" style="338" customWidth="1"/>
    <col min="14342" max="14346" width="10.7109375" style="338" customWidth="1"/>
    <col min="14347" max="14592" width="11.42578125" style="338"/>
    <col min="14593" max="14593" width="0.140625" style="338" customWidth="1"/>
    <col min="14594" max="14594" width="2.7109375" style="338" customWidth="1"/>
    <col min="14595" max="14595" width="18.5703125" style="338" customWidth="1"/>
    <col min="14596" max="14596" width="1.28515625" style="338" customWidth="1"/>
    <col min="14597" max="14597" width="30.7109375" style="338" customWidth="1"/>
    <col min="14598" max="14602" width="10.7109375" style="338" customWidth="1"/>
    <col min="14603" max="14848" width="11.42578125" style="338"/>
    <col min="14849" max="14849" width="0.140625" style="338" customWidth="1"/>
    <col min="14850" max="14850" width="2.7109375" style="338" customWidth="1"/>
    <col min="14851" max="14851" width="18.5703125" style="338" customWidth="1"/>
    <col min="14852" max="14852" width="1.28515625" style="338" customWidth="1"/>
    <col min="14853" max="14853" width="30.7109375" style="338" customWidth="1"/>
    <col min="14854" max="14858" width="10.7109375" style="338" customWidth="1"/>
    <col min="14859" max="15104" width="11.42578125" style="338"/>
    <col min="15105" max="15105" width="0.140625" style="338" customWidth="1"/>
    <col min="15106" max="15106" width="2.7109375" style="338" customWidth="1"/>
    <col min="15107" max="15107" width="18.5703125" style="338" customWidth="1"/>
    <col min="15108" max="15108" width="1.28515625" style="338" customWidth="1"/>
    <col min="15109" max="15109" width="30.7109375" style="338" customWidth="1"/>
    <col min="15110" max="15114" width="10.7109375" style="338" customWidth="1"/>
    <col min="15115" max="15360" width="11.42578125" style="338"/>
    <col min="15361" max="15361" width="0.140625" style="338" customWidth="1"/>
    <col min="15362" max="15362" width="2.7109375" style="338" customWidth="1"/>
    <col min="15363" max="15363" width="18.5703125" style="338" customWidth="1"/>
    <col min="15364" max="15364" width="1.28515625" style="338" customWidth="1"/>
    <col min="15365" max="15365" width="30.7109375" style="338" customWidth="1"/>
    <col min="15366" max="15370" width="10.7109375" style="338" customWidth="1"/>
    <col min="15371" max="15616" width="11.42578125" style="338"/>
    <col min="15617" max="15617" width="0.140625" style="338" customWidth="1"/>
    <col min="15618" max="15618" width="2.7109375" style="338" customWidth="1"/>
    <col min="15619" max="15619" width="18.5703125" style="338" customWidth="1"/>
    <col min="15620" max="15620" width="1.28515625" style="338" customWidth="1"/>
    <col min="15621" max="15621" width="30.7109375" style="338" customWidth="1"/>
    <col min="15622" max="15626" width="10.7109375" style="338" customWidth="1"/>
    <col min="15627" max="15872" width="11.42578125" style="338"/>
    <col min="15873" max="15873" width="0.140625" style="338" customWidth="1"/>
    <col min="15874" max="15874" width="2.7109375" style="338" customWidth="1"/>
    <col min="15875" max="15875" width="18.5703125" style="338" customWidth="1"/>
    <col min="15876" max="15876" width="1.28515625" style="338" customWidth="1"/>
    <col min="15877" max="15877" width="30.7109375" style="338" customWidth="1"/>
    <col min="15878" max="15882" width="10.7109375" style="338" customWidth="1"/>
    <col min="15883" max="16128" width="11.42578125" style="338"/>
    <col min="16129" max="16129" width="0.140625" style="338" customWidth="1"/>
    <col min="16130" max="16130" width="2.7109375" style="338" customWidth="1"/>
    <col min="16131" max="16131" width="18.5703125" style="338" customWidth="1"/>
    <col min="16132" max="16132" width="1.28515625" style="338" customWidth="1"/>
    <col min="16133" max="16133" width="30.7109375" style="338" customWidth="1"/>
    <col min="16134" max="16138" width="10.7109375" style="338" customWidth="1"/>
    <col min="16139" max="16384" width="11.42578125" style="338"/>
  </cols>
  <sheetData>
    <row r="1" spans="1:7" s="335" customFormat="1" ht="0.75" customHeight="1"/>
    <row r="2" spans="1:7" s="335" customFormat="1" ht="21" customHeight="1">
      <c r="B2" s="336"/>
      <c r="F2" s="342"/>
      <c r="G2" s="92" t="s">
        <v>50</v>
      </c>
    </row>
    <row r="3" spans="1:7" s="335" customFormat="1" ht="15" customHeight="1">
      <c r="F3" s="343"/>
      <c r="G3" s="289" t="s">
        <v>176</v>
      </c>
    </row>
    <row r="4" spans="1:7" s="267" customFormat="1" ht="20.25" customHeight="1">
      <c r="B4" s="266"/>
      <c r="C4" s="6" t="str">
        <f>Indice!C4</f>
        <v>Producción de energía eléctrica</v>
      </c>
    </row>
    <row r="5" spans="1:7" s="267" customFormat="1" ht="12.75" customHeight="1">
      <c r="B5" s="266"/>
      <c r="C5" s="337"/>
    </row>
    <row r="6" spans="1:7" s="267" customFormat="1" ht="13.5" customHeight="1">
      <c r="B6" s="266"/>
      <c r="C6" s="269"/>
      <c r="D6" s="270"/>
      <c r="E6" s="270"/>
    </row>
    <row r="7" spans="1:7" s="267" customFormat="1" ht="12.75" customHeight="1">
      <c r="B7" s="266"/>
      <c r="C7" s="1066" t="s">
        <v>530</v>
      </c>
      <c r="D7" s="270"/>
      <c r="E7" s="626"/>
      <c r="G7" s="795"/>
    </row>
    <row r="8" spans="1:7" s="335" customFormat="1" ht="12.75" customHeight="1">
      <c r="A8" s="267"/>
      <c r="B8" s="266"/>
      <c r="C8" s="1066"/>
      <c r="D8" s="270"/>
      <c r="E8" s="626"/>
      <c r="F8" s="298"/>
      <c r="G8" s="796"/>
    </row>
    <row r="9" spans="1:7" s="335" customFormat="1" ht="12.75" customHeight="1">
      <c r="A9" s="267"/>
      <c r="B9" s="266"/>
      <c r="C9" s="1066"/>
      <c r="D9" s="270"/>
      <c r="E9" s="626"/>
      <c r="F9" s="298"/>
      <c r="G9" s="796"/>
    </row>
    <row r="10" spans="1:7" s="335" customFormat="1" ht="12.75" customHeight="1">
      <c r="A10" s="267"/>
      <c r="B10" s="266"/>
      <c r="C10" s="514" t="s">
        <v>524</v>
      </c>
      <c r="D10" s="270"/>
      <c r="E10" s="626"/>
      <c r="F10" s="298"/>
      <c r="G10" s="796"/>
    </row>
    <row r="11" spans="1:7" s="335" customFormat="1" ht="12.75" customHeight="1">
      <c r="A11" s="267"/>
      <c r="B11" s="266"/>
      <c r="D11" s="270"/>
      <c r="E11" s="788"/>
      <c r="F11" s="298"/>
      <c r="G11" s="796"/>
    </row>
    <row r="12" spans="1:7" s="335" customFormat="1" ht="12.75" customHeight="1">
      <c r="A12" s="267"/>
      <c r="B12" s="266"/>
      <c r="D12" s="270"/>
      <c r="E12" s="788"/>
      <c r="F12" s="298"/>
      <c r="G12" s="796"/>
    </row>
    <row r="13" spans="1:7" s="335" customFormat="1" ht="12.75" customHeight="1">
      <c r="A13" s="267"/>
      <c r="B13" s="266"/>
      <c r="C13" s="1058"/>
      <c r="D13" s="270"/>
      <c r="E13" s="788"/>
      <c r="F13" s="298"/>
      <c r="G13" s="796"/>
    </row>
    <row r="14" spans="1:7" s="335" customFormat="1" ht="12.75" customHeight="1">
      <c r="A14" s="267"/>
      <c r="B14" s="266"/>
      <c r="C14" s="269"/>
      <c r="D14" s="270"/>
      <c r="E14" s="788"/>
      <c r="F14" s="298"/>
      <c r="G14" s="796"/>
    </row>
    <row r="15" spans="1:7" s="335" customFormat="1" ht="12.75" customHeight="1">
      <c r="A15" s="267"/>
      <c r="B15" s="266"/>
      <c r="C15" s="269"/>
      <c r="D15" s="270"/>
      <c r="E15" s="788"/>
      <c r="F15" s="298"/>
      <c r="G15" s="796"/>
    </row>
    <row r="16" spans="1:7" s="335" customFormat="1" ht="12.75" customHeight="1">
      <c r="A16" s="267"/>
      <c r="B16" s="266"/>
      <c r="C16" s="269"/>
      <c r="D16" s="270"/>
      <c r="E16" s="788"/>
      <c r="F16" s="298"/>
      <c r="G16" s="796"/>
    </row>
    <row r="17" spans="1:11" s="335" customFormat="1" ht="12.75" customHeight="1">
      <c r="A17" s="267"/>
      <c r="B17" s="266"/>
      <c r="C17" s="269"/>
      <c r="D17" s="270"/>
      <c r="E17" s="788"/>
      <c r="F17" s="298"/>
      <c r="G17" s="796"/>
    </row>
    <row r="18" spans="1:11" s="335" customFormat="1" ht="12.75" customHeight="1">
      <c r="A18" s="267"/>
      <c r="B18" s="266"/>
      <c r="C18" s="269"/>
      <c r="D18" s="270"/>
      <c r="E18" s="788"/>
      <c r="F18" s="298"/>
      <c r="G18" s="796"/>
    </row>
    <row r="19" spans="1:11" s="335" customFormat="1" ht="12.75" customHeight="1">
      <c r="A19" s="267"/>
      <c r="B19" s="266"/>
      <c r="C19" s="269"/>
      <c r="D19" s="270"/>
      <c r="E19" s="788"/>
      <c r="F19" s="298"/>
      <c r="G19" s="796"/>
    </row>
    <row r="20" spans="1:11" s="335" customFormat="1" ht="12.75" customHeight="1">
      <c r="A20" s="267"/>
      <c r="B20" s="266"/>
      <c r="C20" s="269"/>
      <c r="D20" s="270"/>
      <c r="E20" s="788"/>
      <c r="F20" s="298"/>
      <c r="G20" s="796"/>
    </row>
    <row r="21" spans="1:11" s="335" customFormat="1" ht="12.75" customHeight="1">
      <c r="A21" s="267"/>
      <c r="B21" s="266"/>
      <c r="C21" s="269"/>
      <c r="D21" s="270"/>
      <c r="E21" s="788"/>
      <c r="F21" s="298"/>
      <c r="G21" s="796"/>
    </row>
    <row r="22" spans="1:11">
      <c r="E22" s="789"/>
      <c r="G22" s="797"/>
    </row>
    <row r="23" spans="1:11">
      <c r="E23" s="789"/>
      <c r="G23" s="797"/>
      <c r="H23" s="339"/>
      <c r="I23" s="339"/>
      <c r="J23" s="339"/>
      <c r="K23" s="339"/>
    </row>
    <row r="24" spans="1:11">
      <c r="E24" s="790"/>
      <c r="F24" s="341"/>
      <c r="G24" s="790"/>
      <c r="H24" s="339"/>
      <c r="I24" s="339"/>
      <c r="J24" s="339"/>
      <c r="K24" s="339"/>
    </row>
    <row r="25" spans="1:11" ht="15.6" customHeight="1">
      <c r="E25" s="341" t="s">
        <v>388</v>
      </c>
      <c r="F25" s="341"/>
      <c r="G25" s="341"/>
      <c r="H25" s="339"/>
      <c r="I25" s="339"/>
      <c r="J25" s="339"/>
      <c r="K25" s="339"/>
    </row>
    <row r="26" spans="1:11" ht="19.149999999999999" customHeight="1">
      <c r="E26" s="564" t="s">
        <v>601</v>
      </c>
      <c r="F26" s="341"/>
      <c r="G26" s="341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40"/>
  <sheetViews>
    <sheetView showGridLines="0" showRowColHeaders="0" zoomScaleNormal="100" workbookViewId="0"/>
  </sheetViews>
  <sheetFormatPr baseColWidth="10" defaultRowHeight="12.75"/>
  <cols>
    <col min="1" max="1" width="0.140625" style="355" customWidth="1"/>
    <col min="2" max="2" width="2.7109375" style="355" customWidth="1"/>
    <col min="3" max="3" width="23.7109375" style="355" customWidth="1"/>
    <col min="4" max="4" width="1.28515625" style="355" customWidth="1"/>
    <col min="5" max="5" width="58.85546875" style="355" customWidth="1"/>
    <col min="6" max="9" width="11.42578125" style="368"/>
    <col min="10" max="10" width="9.5703125" style="368" customWidth="1"/>
    <col min="11" max="256" width="11.42578125" style="368"/>
    <col min="257" max="257" width="0.140625" style="368" customWidth="1"/>
    <col min="258" max="258" width="2.7109375" style="368" customWidth="1"/>
    <col min="259" max="259" width="18.5703125" style="368" customWidth="1"/>
    <col min="260" max="260" width="1.28515625" style="368" customWidth="1"/>
    <col min="261" max="261" width="58.85546875" style="368" customWidth="1"/>
    <col min="262" max="263" width="11.42578125" style="368"/>
    <col min="264" max="264" width="2.140625" style="368" customWidth="1"/>
    <col min="265" max="265" width="11.42578125" style="368"/>
    <col min="266" max="266" width="9.5703125" style="368" customWidth="1"/>
    <col min="267" max="512" width="11.42578125" style="368"/>
    <col min="513" max="513" width="0.140625" style="368" customWidth="1"/>
    <col min="514" max="514" width="2.7109375" style="368" customWidth="1"/>
    <col min="515" max="515" width="18.5703125" style="368" customWidth="1"/>
    <col min="516" max="516" width="1.28515625" style="368" customWidth="1"/>
    <col min="517" max="517" width="58.85546875" style="368" customWidth="1"/>
    <col min="518" max="519" width="11.42578125" style="368"/>
    <col min="520" max="520" width="2.140625" style="368" customWidth="1"/>
    <col min="521" max="521" width="11.42578125" style="368"/>
    <col min="522" max="522" width="9.5703125" style="368" customWidth="1"/>
    <col min="523" max="768" width="11.42578125" style="368"/>
    <col min="769" max="769" width="0.140625" style="368" customWidth="1"/>
    <col min="770" max="770" width="2.7109375" style="368" customWidth="1"/>
    <col min="771" max="771" width="18.5703125" style="368" customWidth="1"/>
    <col min="772" max="772" width="1.28515625" style="368" customWidth="1"/>
    <col min="773" max="773" width="58.85546875" style="368" customWidth="1"/>
    <col min="774" max="775" width="11.42578125" style="368"/>
    <col min="776" max="776" width="2.140625" style="368" customWidth="1"/>
    <col min="777" max="777" width="11.42578125" style="368"/>
    <col min="778" max="778" width="9.5703125" style="368" customWidth="1"/>
    <col min="779" max="1024" width="11.42578125" style="368"/>
    <col min="1025" max="1025" width="0.140625" style="368" customWidth="1"/>
    <col min="1026" max="1026" width="2.7109375" style="368" customWidth="1"/>
    <col min="1027" max="1027" width="18.5703125" style="368" customWidth="1"/>
    <col min="1028" max="1028" width="1.28515625" style="368" customWidth="1"/>
    <col min="1029" max="1029" width="58.85546875" style="368" customWidth="1"/>
    <col min="1030" max="1031" width="11.42578125" style="368"/>
    <col min="1032" max="1032" width="2.140625" style="368" customWidth="1"/>
    <col min="1033" max="1033" width="11.42578125" style="368"/>
    <col min="1034" max="1034" width="9.5703125" style="368" customWidth="1"/>
    <col min="1035" max="1280" width="11.42578125" style="368"/>
    <col min="1281" max="1281" width="0.140625" style="368" customWidth="1"/>
    <col min="1282" max="1282" width="2.7109375" style="368" customWidth="1"/>
    <col min="1283" max="1283" width="18.5703125" style="368" customWidth="1"/>
    <col min="1284" max="1284" width="1.28515625" style="368" customWidth="1"/>
    <col min="1285" max="1285" width="58.85546875" style="368" customWidth="1"/>
    <col min="1286" max="1287" width="11.42578125" style="368"/>
    <col min="1288" max="1288" width="2.140625" style="368" customWidth="1"/>
    <col min="1289" max="1289" width="11.42578125" style="368"/>
    <col min="1290" max="1290" width="9.5703125" style="368" customWidth="1"/>
    <col min="1291" max="1536" width="11.42578125" style="368"/>
    <col min="1537" max="1537" width="0.140625" style="368" customWidth="1"/>
    <col min="1538" max="1538" width="2.7109375" style="368" customWidth="1"/>
    <col min="1539" max="1539" width="18.5703125" style="368" customWidth="1"/>
    <col min="1540" max="1540" width="1.28515625" style="368" customWidth="1"/>
    <col min="1541" max="1541" width="58.85546875" style="368" customWidth="1"/>
    <col min="1542" max="1543" width="11.42578125" style="368"/>
    <col min="1544" max="1544" width="2.140625" style="368" customWidth="1"/>
    <col min="1545" max="1545" width="11.42578125" style="368"/>
    <col min="1546" max="1546" width="9.5703125" style="368" customWidth="1"/>
    <col min="1547" max="1792" width="11.42578125" style="368"/>
    <col min="1793" max="1793" width="0.140625" style="368" customWidth="1"/>
    <col min="1794" max="1794" width="2.7109375" style="368" customWidth="1"/>
    <col min="1795" max="1795" width="18.5703125" style="368" customWidth="1"/>
    <col min="1796" max="1796" width="1.28515625" style="368" customWidth="1"/>
    <col min="1797" max="1797" width="58.85546875" style="368" customWidth="1"/>
    <col min="1798" max="1799" width="11.42578125" style="368"/>
    <col min="1800" max="1800" width="2.140625" style="368" customWidth="1"/>
    <col min="1801" max="1801" width="11.42578125" style="368"/>
    <col min="1802" max="1802" width="9.5703125" style="368" customWidth="1"/>
    <col min="1803" max="2048" width="11.42578125" style="368"/>
    <col min="2049" max="2049" width="0.140625" style="368" customWidth="1"/>
    <col min="2050" max="2050" width="2.7109375" style="368" customWidth="1"/>
    <col min="2051" max="2051" width="18.5703125" style="368" customWidth="1"/>
    <col min="2052" max="2052" width="1.28515625" style="368" customWidth="1"/>
    <col min="2053" max="2053" width="58.85546875" style="368" customWidth="1"/>
    <col min="2054" max="2055" width="11.42578125" style="368"/>
    <col min="2056" max="2056" width="2.140625" style="368" customWidth="1"/>
    <col min="2057" max="2057" width="11.42578125" style="368"/>
    <col min="2058" max="2058" width="9.5703125" style="368" customWidth="1"/>
    <col min="2059" max="2304" width="11.42578125" style="368"/>
    <col min="2305" max="2305" width="0.140625" style="368" customWidth="1"/>
    <col min="2306" max="2306" width="2.7109375" style="368" customWidth="1"/>
    <col min="2307" max="2307" width="18.5703125" style="368" customWidth="1"/>
    <col min="2308" max="2308" width="1.28515625" style="368" customWidth="1"/>
    <col min="2309" max="2309" width="58.85546875" style="368" customWidth="1"/>
    <col min="2310" max="2311" width="11.42578125" style="368"/>
    <col min="2312" max="2312" width="2.140625" style="368" customWidth="1"/>
    <col min="2313" max="2313" width="11.42578125" style="368"/>
    <col min="2314" max="2314" width="9.5703125" style="368" customWidth="1"/>
    <col min="2315" max="2560" width="11.42578125" style="368"/>
    <col min="2561" max="2561" width="0.140625" style="368" customWidth="1"/>
    <col min="2562" max="2562" width="2.7109375" style="368" customWidth="1"/>
    <col min="2563" max="2563" width="18.5703125" style="368" customWidth="1"/>
    <col min="2564" max="2564" width="1.28515625" style="368" customWidth="1"/>
    <col min="2565" max="2565" width="58.85546875" style="368" customWidth="1"/>
    <col min="2566" max="2567" width="11.42578125" style="368"/>
    <col min="2568" max="2568" width="2.140625" style="368" customWidth="1"/>
    <col min="2569" max="2569" width="11.42578125" style="368"/>
    <col min="2570" max="2570" width="9.5703125" style="368" customWidth="1"/>
    <col min="2571" max="2816" width="11.42578125" style="368"/>
    <col min="2817" max="2817" width="0.140625" style="368" customWidth="1"/>
    <col min="2818" max="2818" width="2.7109375" style="368" customWidth="1"/>
    <col min="2819" max="2819" width="18.5703125" style="368" customWidth="1"/>
    <col min="2820" max="2820" width="1.28515625" style="368" customWidth="1"/>
    <col min="2821" max="2821" width="58.85546875" style="368" customWidth="1"/>
    <col min="2822" max="2823" width="11.42578125" style="368"/>
    <col min="2824" max="2824" width="2.140625" style="368" customWidth="1"/>
    <col min="2825" max="2825" width="11.42578125" style="368"/>
    <col min="2826" max="2826" width="9.5703125" style="368" customWidth="1"/>
    <col min="2827" max="3072" width="11.42578125" style="368"/>
    <col min="3073" max="3073" width="0.140625" style="368" customWidth="1"/>
    <col min="3074" max="3074" width="2.7109375" style="368" customWidth="1"/>
    <col min="3075" max="3075" width="18.5703125" style="368" customWidth="1"/>
    <col min="3076" max="3076" width="1.28515625" style="368" customWidth="1"/>
    <col min="3077" max="3077" width="58.85546875" style="368" customWidth="1"/>
    <col min="3078" max="3079" width="11.42578125" style="368"/>
    <col min="3080" max="3080" width="2.140625" style="368" customWidth="1"/>
    <col min="3081" max="3081" width="11.42578125" style="368"/>
    <col min="3082" max="3082" width="9.5703125" style="368" customWidth="1"/>
    <col min="3083" max="3328" width="11.42578125" style="368"/>
    <col min="3329" max="3329" width="0.140625" style="368" customWidth="1"/>
    <col min="3330" max="3330" width="2.7109375" style="368" customWidth="1"/>
    <col min="3331" max="3331" width="18.5703125" style="368" customWidth="1"/>
    <col min="3332" max="3332" width="1.28515625" style="368" customWidth="1"/>
    <col min="3333" max="3333" width="58.85546875" style="368" customWidth="1"/>
    <col min="3334" max="3335" width="11.42578125" style="368"/>
    <col min="3336" max="3336" width="2.140625" style="368" customWidth="1"/>
    <col min="3337" max="3337" width="11.42578125" style="368"/>
    <col min="3338" max="3338" width="9.5703125" style="368" customWidth="1"/>
    <col min="3339" max="3584" width="11.42578125" style="368"/>
    <col min="3585" max="3585" width="0.140625" style="368" customWidth="1"/>
    <col min="3586" max="3586" width="2.7109375" style="368" customWidth="1"/>
    <col min="3587" max="3587" width="18.5703125" style="368" customWidth="1"/>
    <col min="3588" max="3588" width="1.28515625" style="368" customWidth="1"/>
    <col min="3589" max="3589" width="58.85546875" style="368" customWidth="1"/>
    <col min="3590" max="3591" width="11.42578125" style="368"/>
    <col min="3592" max="3592" width="2.140625" style="368" customWidth="1"/>
    <col min="3593" max="3593" width="11.42578125" style="368"/>
    <col min="3594" max="3594" width="9.5703125" style="368" customWidth="1"/>
    <col min="3595" max="3840" width="11.42578125" style="368"/>
    <col min="3841" max="3841" width="0.140625" style="368" customWidth="1"/>
    <col min="3842" max="3842" width="2.7109375" style="368" customWidth="1"/>
    <col min="3843" max="3843" width="18.5703125" style="368" customWidth="1"/>
    <col min="3844" max="3844" width="1.28515625" style="368" customWidth="1"/>
    <col min="3845" max="3845" width="58.85546875" style="368" customWidth="1"/>
    <col min="3846" max="3847" width="11.42578125" style="368"/>
    <col min="3848" max="3848" width="2.140625" style="368" customWidth="1"/>
    <col min="3849" max="3849" width="11.42578125" style="368"/>
    <col min="3850" max="3850" width="9.5703125" style="368" customWidth="1"/>
    <col min="3851" max="4096" width="11.42578125" style="368"/>
    <col min="4097" max="4097" width="0.140625" style="368" customWidth="1"/>
    <col min="4098" max="4098" width="2.7109375" style="368" customWidth="1"/>
    <col min="4099" max="4099" width="18.5703125" style="368" customWidth="1"/>
    <col min="4100" max="4100" width="1.28515625" style="368" customWidth="1"/>
    <col min="4101" max="4101" width="58.85546875" style="368" customWidth="1"/>
    <col min="4102" max="4103" width="11.42578125" style="368"/>
    <col min="4104" max="4104" width="2.140625" style="368" customWidth="1"/>
    <col min="4105" max="4105" width="11.42578125" style="368"/>
    <col min="4106" max="4106" width="9.5703125" style="368" customWidth="1"/>
    <col min="4107" max="4352" width="11.42578125" style="368"/>
    <col min="4353" max="4353" width="0.140625" style="368" customWidth="1"/>
    <col min="4354" max="4354" width="2.7109375" style="368" customWidth="1"/>
    <col min="4355" max="4355" width="18.5703125" style="368" customWidth="1"/>
    <col min="4356" max="4356" width="1.28515625" style="368" customWidth="1"/>
    <col min="4357" max="4357" width="58.85546875" style="368" customWidth="1"/>
    <col min="4358" max="4359" width="11.42578125" style="368"/>
    <col min="4360" max="4360" width="2.140625" style="368" customWidth="1"/>
    <col min="4361" max="4361" width="11.42578125" style="368"/>
    <col min="4362" max="4362" width="9.5703125" style="368" customWidth="1"/>
    <col min="4363" max="4608" width="11.42578125" style="368"/>
    <col min="4609" max="4609" width="0.140625" style="368" customWidth="1"/>
    <col min="4610" max="4610" width="2.7109375" style="368" customWidth="1"/>
    <col min="4611" max="4611" width="18.5703125" style="368" customWidth="1"/>
    <col min="4612" max="4612" width="1.28515625" style="368" customWidth="1"/>
    <col min="4613" max="4613" width="58.85546875" style="368" customWidth="1"/>
    <col min="4614" max="4615" width="11.42578125" style="368"/>
    <col min="4616" max="4616" width="2.140625" style="368" customWidth="1"/>
    <col min="4617" max="4617" width="11.42578125" style="368"/>
    <col min="4618" max="4618" width="9.5703125" style="368" customWidth="1"/>
    <col min="4619" max="4864" width="11.42578125" style="368"/>
    <col min="4865" max="4865" width="0.140625" style="368" customWidth="1"/>
    <col min="4866" max="4866" width="2.7109375" style="368" customWidth="1"/>
    <col min="4867" max="4867" width="18.5703125" style="368" customWidth="1"/>
    <col min="4868" max="4868" width="1.28515625" style="368" customWidth="1"/>
    <col min="4869" max="4869" width="58.85546875" style="368" customWidth="1"/>
    <col min="4870" max="4871" width="11.42578125" style="368"/>
    <col min="4872" max="4872" width="2.140625" style="368" customWidth="1"/>
    <col min="4873" max="4873" width="11.42578125" style="368"/>
    <col min="4874" max="4874" width="9.5703125" style="368" customWidth="1"/>
    <col min="4875" max="5120" width="11.42578125" style="368"/>
    <col min="5121" max="5121" width="0.140625" style="368" customWidth="1"/>
    <col min="5122" max="5122" width="2.7109375" style="368" customWidth="1"/>
    <col min="5123" max="5123" width="18.5703125" style="368" customWidth="1"/>
    <col min="5124" max="5124" width="1.28515625" style="368" customWidth="1"/>
    <col min="5125" max="5125" width="58.85546875" style="368" customWidth="1"/>
    <col min="5126" max="5127" width="11.42578125" style="368"/>
    <col min="5128" max="5128" width="2.140625" style="368" customWidth="1"/>
    <col min="5129" max="5129" width="11.42578125" style="368"/>
    <col min="5130" max="5130" width="9.5703125" style="368" customWidth="1"/>
    <col min="5131" max="5376" width="11.42578125" style="368"/>
    <col min="5377" max="5377" width="0.140625" style="368" customWidth="1"/>
    <col min="5378" max="5378" width="2.7109375" style="368" customWidth="1"/>
    <col min="5379" max="5379" width="18.5703125" style="368" customWidth="1"/>
    <col min="5380" max="5380" width="1.28515625" style="368" customWidth="1"/>
    <col min="5381" max="5381" width="58.85546875" style="368" customWidth="1"/>
    <col min="5382" max="5383" width="11.42578125" style="368"/>
    <col min="5384" max="5384" width="2.140625" style="368" customWidth="1"/>
    <col min="5385" max="5385" width="11.42578125" style="368"/>
    <col min="5386" max="5386" width="9.5703125" style="368" customWidth="1"/>
    <col min="5387" max="5632" width="11.42578125" style="368"/>
    <col min="5633" max="5633" width="0.140625" style="368" customWidth="1"/>
    <col min="5634" max="5634" width="2.7109375" style="368" customWidth="1"/>
    <col min="5635" max="5635" width="18.5703125" style="368" customWidth="1"/>
    <col min="5636" max="5636" width="1.28515625" style="368" customWidth="1"/>
    <col min="5637" max="5637" width="58.85546875" style="368" customWidth="1"/>
    <col min="5638" max="5639" width="11.42578125" style="368"/>
    <col min="5640" max="5640" width="2.140625" style="368" customWidth="1"/>
    <col min="5641" max="5641" width="11.42578125" style="368"/>
    <col min="5642" max="5642" width="9.5703125" style="368" customWidth="1"/>
    <col min="5643" max="5888" width="11.42578125" style="368"/>
    <col min="5889" max="5889" width="0.140625" style="368" customWidth="1"/>
    <col min="5890" max="5890" width="2.7109375" style="368" customWidth="1"/>
    <col min="5891" max="5891" width="18.5703125" style="368" customWidth="1"/>
    <col min="5892" max="5892" width="1.28515625" style="368" customWidth="1"/>
    <col min="5893" max="5893" width="58.85546875" style="368" customWidth="1"/>
    <col min="5894" max="5895" width="11.42578125" style="368"/>
    <col min="5896" max="5896" width="2.140625" style="368" customWidth="1"/>
    <col min="5897" max="5897" width="11.42578125" style="368"/>
    <col min="5898" max="5898" width="9.5703125" style="368" customWidth="1"/>
    <col min="5899" max="6144" width="11.42578125" style="368"/>
    <col min="6145" max="6145" width="0.140625" style="368" customWidth="1"/>
    <col min="6146" max="6146" width="2.7109375" style="368" customWidth="1"/>
    <col min="6147" max="6147" width="18.5703125" style="368" customWidth="1"/>
    <col min="6148" max="6148" width="1.28515625" style="368" customWidth="1"/>
    <col min="6149" max="6149" width="58.85546875" style="368" customWidth="1"/>
    <col min="6150" max="6151" width="11.42578125" style="368"/>
    <col min="6152" max="6152" width="2.140625" style="368" customWidth="1"/>
    <col min="6153" max="6153" width="11.42578125" style="368"/>
    <col min="6154" max="6154" width="9.5703125" style="368" customWidth="1"/>
    <col min="6155" max="6400" width="11.42578125" style="368"/>
    <col min="6401" max="6401" width="0.140625" style="368" customWidth="1"/>
    <col min="6402" max="6402" width="2.7109375" style="368" customWidth="1"/>
    <col min="6403" max="6403" width="18.5703125" style="368" customWidth="1"/>
    <col min="6404" max="6404" width="1.28515625" style="368" customWidth="1"/>
    <col min="6405" max="6405" width="58.85546875" style="368" customWidth="1"/>
    <col min="6406" max="6407" width="11.42578125" style="368"/>
    <col min="6408" max="6408" width="2.140625" style="368" customWidth="1"/>
    <col min="6409" max="6409" width="11.42578125" style="368"/>
    <col min="6410" max="6410" width="9.5703125" style="368" customWidth="1"/>
    <col min="6411" max="6656" width="11.42578125" style="368"/>
    <col min="6657" max="6657" width="0.140625" style="368" customWidth="1"/>
    <col min="6658" max="6658" width="2.7109375" style="368" customWidth="1"/>
    <col min="6659" max="6659" width="18.5703125" style="368" customWidth="1"/>
    <col min="6660" max="6660" width="1.28515625" style="368" customWidth="1"/>
    <col min="6661" max="6661" width="58.85546875" style="368" customWidth="1"/>
    <col min="6662" max="6663" width="11.42578125" style="368"/>
    <col min="6664" max="6664" width="2.140625" style="368" customWidth="1"/>
    <col min="6665" max="6665" width="11.42578125" style="368"/>
    <col min="6666" max="6666" width="9.5703125" style="368" customWidth="1"/>
    <col min="6667" max="6912" width="11.42578125" style="368"/>
    <col min="6913" max="6913" width="0.140625" style="368" customWidth="1"/>
    <col min="6914" max="6914" width="2.7109375" style="368" customWidth="1"/>
    <col min="6915" max="6915" width="18.5703125" style="368" customWidth="1"/>
    <col min="6916" max="6916" width="1.28515625" style="368" customWidth="1"/>
    <col min="6917" max="6917" width="58.85546875" style="368" customWidth="1"/>
    <col min="6918" max="6919" width="11.42578125" style="368"/>
    <col min="6920" max="6920" width="2.140625" style="368" customWidth="1"/>
    <col min="6921" max="6921" width="11.42578125" style="368"/>
    <col min="6922" max="6922" width="9.5703125" style="368" customWidth="1"/>
    <col min="6923" max="7168" width="11.42578125" style="368"/>
    <col min="7169" max="7169" width="0.140625" style="368" customWidth="1"/>
    <col min="7170" max="7170" width="2.7109375" style="368" customWidth="1"/>
    <col min="7171" max="7171" width="18.5703125" style="368" customWidth="1"/>
    <col min="7172" max="7172" width="1.28515625" style="368" customWidth="1"/>
    <col min="7173" max="7173" width="58.85546875" style="368" customWidth="1"/>
    <col min="7174" max="7175" width="11.42578125" style="368"/>
    <col min="7176" max="7176" width="2.140625" style="368" customWidth="1"/>
    <col min="7177" max="7177" width="11.42578125" style="368"/>
    <col min="7178" max="7178" width="9.5703125" style="368" customWidth="1"/>
    <col min="7179" max="7424" width="11.42578125" style="368"/>
    <col min="7425" max="7425" width="0.140625" style="368" customWidth="1"/>
    <col min="7426" max="7426" width="2.7109375" style="368" customWidth="1"/>
    <col min="7427" max="7427" width="18.5703125" style="368" customWidth="1"/>
    <col min="7428" max="7428" width="1.28515625" style="368" customWidth="1"/>
    <col min="7429" max="7429" width="58.85546875" style="368" customWidth="1"/>
    <col min="7430" max="7431" width="11.42578125" style="368"/>
    <col min="7432" max="7432" width="2.140625" style="368" customWidth="1"/>
    <col min="7433" max="7433" width="11.42578125" style="368"/>
    <col min="7434" max="7434" width="9.5703125" style="368" customWidth="1"/>
    <col min="7435" max="7680" width="11.42578125" style="368"/>
    <col min="7681" max="7681" width="0.140625" style="368" customWidth="1"/>
    <col min="7682" max="7682" width="2.7109375" style="368" customWidth="1"/>
    <col min="7683" max="7683" width="18.5703125" style="368" customWidth="1"/>
    <col min="7684" max="7684" width="1.28515625" style="368" customWidth="1"/>
    <col min="7685" max="7685" width="58.85546875" style="368" customWidth="1"/>
    <col min="7686" max="7687" width="11.42578125" style="368"/>
    <col min="7688" max="7688" width="2.140625" style="368" customWidth="1"/>
    <col min="7689" max="7689" width="11.42578125" style="368"/>
    <col min="7690" max="7690" width="9.5703125" style="368" customWidth="1"/>
    <col min="7691" max="7936" width="11.42578125" style="368"/>
    <col min="7937" max="7937" width="0.140625" style="368" customWidth="1"/>
    <col min="7938" max="7938" width="2.7109375" style="368" customWidth="1"/>
    <col min="7939" max="7939" width="18.5703125" style="368" customWidth="1"/>
    <col min="7940" max="7940" width="1.28515625" style="368" customWidth="1"/>
    <col min="7941" max="7941" width="58.85546875" style="368" customWidth="1"/>
    <col min="7942" max="7943" width="11.42578125" style="368"/>
    <col min="7944" max="7944" width="2.140625" style="368" customWidth="1"/>
    <col min="7945" max="7945" width="11.42578125" style="368"/>
    <col min="7946" max="7946" width="9.5703125" style="368" customWidth="1"/>
    <col min="7947" max="8192" width="11.42578125" style="368"/>
    <col min="8193" max="8193" width="0.140625" style="368" customWidth="1"/>
    <col min="8194" max="8194" width="2.7109375" style="368" customWidth="1"/>
    <col min="8195" max="8195" width="18.5703125" style="368" customWidth="1"/>
    <col min="8196" max="8196" width="1.28515625" style="368" customWidth="1"/>
    <col min="8197" max="8197" width="58.85546875" style="368" customWidth="1"/>
    <col min="8198" max="8199" width="11.42578125" style="368"/>
    <col min="8200" max="8200" width="2.140625" style="368" customWidth="1"/>
    <col min="8201" max="8201" width="11.42578125" style="368"/>
    <col min="8202" max="8202" width="9.5703125" style="368" customWidth="1"/>
    <col min="8203" max="8448" width="11.42578125" style="368"/>
    <col min="8449" max="8449" width="0.140625" style="368" customWidth="1"/>
    <col min="8450" max="8450" width="2.7109375" style="368" customWidth="1"/>
    <col min="8451" max="8451" width="18.5703125" style="368" customWidth="1"/>
    <col min="8452" max="8452" width="1.28515625" style="368" customWidth="1"/>
    <col min="8453" max="8453" width="58.85546875" style="368" customWidth="1"/>
    <col min="8454" max="8455" width="11.42578125" style="368"/>
    <col min="8456" max="8456" width="2.140625" style="368" customWidth="1"/>
    <col min="8457" max="8457" width="11.42578125" style="368"/>
    <col min="8458" max="8458" width="9.5703125" style="368" customWidth="1"/>
    <col min="8459" max="8704" width="11.42578125" style="368"/>
    <col min="8705" max="8705" width="0.140625" style="368" customWidth="1"/>
    <col min="8706" max="8706" width="2.7109375" style="368" customWidth="1"/>
    <col min="8707" max="8707" width="18.5703125" style="368" customWidth="1"/>
    <col min="8708" max="8708" width="1.28515625" style="368" customWidth="1"/>
    <col min="8709" max="8709" width="58.85546875" style="368" customWidth="1"/>
    <col min="8710" max="8711" width="11.42578125" style="368"/>
    <col min="8712" max="8712" width="2.140625" style="368" customWidth="1"/>
    <col min="8713" max="8713" width="11.42578125" style="368"/>
    <col min="8714" max="8714" width="9.5703125" style="368" customWidth="1"/>
    <col min="8715" max="8960" width="11.42578125" style="368"/>
    <col min="8961" max="8961" width="0.140625" style="368" customWidth="1"/>
    <col min="8962" max="8962" width="2.7109375" style="368" customWidth="1"/>
    <col min="8963" max="8963" width="18.5703125" style="368" customWidth="1"/>
    <col min="8964" max="8964" width="1.28515625" style="368" customWidth="1"/>
    <col min="8965" max="8965" width="58.85546875" style="368" customWidth="1"/>
    <col min="8966" max="8967" width="11.42578125" style="368"/>
    <col min="8968" max="8968" width="2.140625" style="368" customWidth="1"/>
    <col min="8969" max="8969" width="11.42578125" style="368"/>
    <col min="8970" max="8970" width="9.5703125" style="368" customWidth="1"/>
    <col min="8971" max="9216" width="11.42578125" style="368"/>
    <col min="9217" max="9217" width="0.140625" style="368" customWidth="1"/>
    <col min="9218" max="9218" width="2.7109375" style="368" customWidth="1"/>
    <col min="9219" max="9219" width="18.5703125" style="368" customWidth="1"/>
    <col min="9220" max="9220" width="1.28515625" style="368" customWidth="1"/>
    <col min="9221" max="9221" width="58.85546875" style="368" customWidth="1"/>
    <col min="9222" max="9223" width="11.42578125" style="368"/>
    <col min="9224" max="9224" width="2.140625" style="368" customWidth="1"/>
    <col min="9225" max="9225" width="11.42578125" style="368"/>
    <col min="9226" max="9226" width="9.5703125" style="368" customWidth="1"/>
    <col min="9227" max="9472" width="11.42578125" style="368"/>
    <col min="9473" max="9473" width="0.140625" style="368" customWidth="1"/>
    <col min="9474" max="9474" width="2.7109375" style="368" customWidth="1"/>
    <col min="9475" max="9475" width="18.5703125" style="368" customWidth="1"/>
    <col min="9476" max="9476" width="1.28515625" style="368" customWidth="1"/>
    <col min="9477" max="9477" width="58.85546875" style="368" customWidth="1"/>
    <col min="9478" max="9479" width="11.42578125" style="368"/>
    <col min="9480" max="9480" width="2.140625" style="368" customWidth="1"/>
    <col min="9481" max="9481" width="11.42578125" style="368"/>
    <col min="9482" max="9482" width="9.5703125" style="368" customWidth="1"/>
    <col min="9483" max="9728" width="11.42578125" style="368"/>
    <col min="9729" max="9729" width="0.140625" style="368" customWidth="1"/>
    <col min="9730" max="9730" width="2.7109375" style="368" customWidth="1"/>
    <col min="9731" max="9731" width="18.5703125" style="368" customWidth="1"/>
    <col min="9732" max="9732" width="1.28515625" style="368" customWidth="1"/>
    <col min="9733" max="9733" width="58.85546875" style="368" customWidth="1"/>
    <col min="9734" max="9735" width="11.42578125" style="368"/>
    <col min="9736" max="9736" width="2.140625" style="368" customWidth="1"/>
    <col min="9737" max="9737" width="11.42578125" style="368"/>
    <col min="9738" max="9738" width="9.5703125" style="368" customWidth="1"/>
    <col min="9739" max="9984" width="11.42578125" style="368"/>
    <col min="9985" max="9985" width="0.140625" style="368" customWidth="1"/>
    <col min="9986" max="9986" width="2.7109375" style="368" customWidth="1"/>
    <col min="9987" max="9987" width="18.5703125" style="368" customWidth="1"/>
    <col min="9988" max="9988" width="1.28515625" style="368" customWidth="1"/>
    <col min="9989" max="9989" width="58.85546875" style="368" customWidth="1"/>
    <col min="9990" max="9991" width="11.42578125" style="368"/>
    <col min="9992" max="9992" width="2.140625" style="368" customWidth="1"/>
    <col min="9993" max="9993" width="11.42578125" style="368"/>
    <col min="9994" max="9994" width="9.5703125" style="368" customWidth="1"/>
    <col min="9995" max="10240" width="11.42578125" style="368"/>
    <col min="10241" max="10241" width="0.140625" style="368" customWidth="1"/>
    <col min="10242" max="10242" width="2.7109375" style="368" customWidth="1"/>
    <col min="10243" max="10243" width="18.5703125" style="368" customWidth="1"/>
    <col min="10244" max="10244" width="1.28515625" style="368" customWidth="1"/>
    <col min="10245" max="10245" width="58.85546875" style="368" customWidth="1"/>
    <col min="10246" max="10247" width="11.42578125" style="368"/>
    <col min="10248" max="10248" width="2.140625" style="368" customWidth="1"/>
    <col min="10249" max="10249" width="11.42578125" style="368"/>
    <col min="10250" max="10250" width="9.5703125" style="368" customWidth="1"/>
    <col min="10251" max="10496" width="11.42578125" style="368"/>
    <col min="10497" max="10497" width="0.140625" style="368" customWidth="1"/>
    <col min="10498" max="10498" width="2.7109375" style="368" customWidth="1"/>
    <col min="10499" max="10499" width="18.5703125" style="368" customWidth="1"/>
    <col min="10500" max="10500" width="1.28515625" style="368" customWidth="1"/>
    <col min="10501" max="10501" width="58.85546875" style="368" customWidth="1"/>
    <col min="10502" max="10503" width="11.42578125" style="368"/>
    <col min="10504" max="10504" width="2.140625" style="368" customWidth="1"/>
    <col min="10505" max="10505" width="11.42578125" style="368"/>
    <col min="10506" max="10506" width="9.5703125" style="368" customWidth="1"/>
    <col min="10507" max="10752" width="11.42578125" style="368"/>
    <col min="10753" max="10753" width="0.140625" style="368" customWidth="1"/>
    <col min="10754" max="10754" width="2.7109375" style="368" customWidth="1"/>
    <col min="10755" max="10755" width="18.5703125" style="368" customWidth="1"/>
    <col min="10756" max="10756" width="1.28515625" style="368" customWidth="1"/>
    <col min="10757" max="10757" width="58.85546875" style="368" customWidth="1"/>
    <col min="10758" max="10759" width="11.42578125" style="368"/>
    <col min="10760" max="10760" width="2.140625" style="368" customWidth="1"/>
    <col min="10761" max="10761" width="11.42578125" style="368"/>
    <col min="10762" max="10762" width="9.5703125" style="368" customWidth="1"/>
    <col min="10763" max="11008" width="11.42578125" style="368"/>
    <col min="11009" max="11009" width="0.140625" style="368" customWidth="1"/>
    <col min="11010" max="11010" width="2.7109375" style="368" customWidth="1"/>
    <col min="11011" max="11011" width="18.5703125" style="368" customWidth="1"/>
    <col min="11012" max="11012" width="1.28515625" style="368" customWidth="1"/>
    <col min="11013" max="11013" width="58.85546875" style="368" customWidth="1"/>
    <col min="11014" max="11015" width="11.42578125" style="368"/>
    <col min="11016" max="11016" width="2.140625" style="368" customWidth="1"/>
    <col min="11017" max="11017" width="11.42578125" style="368"/>
    <col min="11018" max="11018" width="9.5703125" style="368" customWidth="1"/>
    <col min="11019" max="11264" width="11.42578125" style="368"/>
    <col min="11265" max="11265" width="0.140625" style="368" customWidth="1"/>
    <col min="11266" max="11266" width="2.7109375" style="368" customWidth="1"/>
    <col min="11267" max="11267" width="18.5703125" style="368" customWidth="1"/>
    <col min="11268" max="11268" width="1.28515625" style="368" customWidth="1"/>
    <col min="11269" max="11269" width="58.85546875" style="368" customWidth="1"/>
    <col min="11270" max="11271" width="11.42578125" style="368"/>
    <col min="11272" max="11272" width="2.140625" style="368" customWidth="1"/>
    <col min="11273" max="11273" width="11.42578125" style="368"/>
    <col min="11274" max="11274" width="9.5703125" style="368" customWidth="1"/>
    <col min="11275" max="11520" width="11.42578125" style="368"/>
    <col min="11521" max="11521" width="0.140625" style="368" customWidth="1"/>
    <col min="11522" max="11522" width="2.7109375" style="368" customWidth="1"/>
    <col min="11523" max="11523" width="18.5703125" style="368" customWidth="1"/>
    <col min="11524" max="11524" width="1.28515625" style="368" customWidth="1"/>
    <col min="11525" max="11525" width="58.85546875" style="368" customWidth="1"/>
    <col min="11526" max="11527" width="11.42578125" style="368"/>
    <col min="11528" max="11528" width="2.140625" style="368" customWidth="1"/>
    <col min="11529" max="11529" width="11.42578125" style="368"/>
    <col min="11530" max="11530" width="9.5703125" style="368" customWidth="1"/>
    <col min="11531" max="11776" width="11.42578125" style="368"/>
    <col min="11777" max="11777" width="0.140625" style="368" customWidth="1"/>
    <col min="11778" max="11778" width="2.7109375" style="368" customWidth="1"/>
    <col min="11779" max="11779" width="18.5703125" style="368" customWidth="1"/>
    <col min="11780" max="11780" width="1.28515625" style="368" customWidth="1"/>
    <col min="11781" max="11781" width="58.85546875" style="368" customWidth="1"/>
    <col min="11782" max="11783" width="11.42578125" style="368"/>
    <col min="11784" max="11784" width="2.140625" style="368" customWidth="1"/>
    <col min="11785" max="11785" width="11.42578125" style="368"/>
    <col min="11786" max="11786" width="9.5703125" style="368" customWidth="1"/>
    <col min="11787" max="12032" width="11.42578125" style="368"/>
    <col min="12033" max="12033" width="0.140625" style="368" customWidth="1"/>
    <col min="12034" max="12034" width="2.7109375" style="368" customWidth="1"/>
    <col min="12035" max="12035" width="18.5703125" style="368" customWidth="1"/>
    <col min="12036" max="12036" width="1.28515625" style="368" customWidth="1"/>
    <col min="12037" max="12037" width="58.85546875" style="368" customWidth="1"/>
    <col min="12038" max="12039" width="11.42578125" style="368"/>
    <col min="12040" max="12040" width="2.140625" style="368" customWidth="1"/>
    <col min="12041" max="12041" width="11.42578125" style="368"/>
    <col min="12042" max="12042" width="9.5703125" style="368" customWidth="1"/>
    <col min="12043" max="12288" width="11.42578125" style="368"/>
    <col min="12289" max="12289" width="0.140625" style="368" customWidth="1"/>
    <col min="12290" max="12290" width="2.7109375" style="368" customWidth="1"/>
    <col min="12291" max="12291" width="18.5703125" style="368" customWidth="1"/>
    <col min="12292" max="12292" width="1.28515625" style="368" customWidth="1"/>
    <col min="12293" max="12293" width="58.85546875" style="368" customWidth="1"/>
    <col min="12294" max="12295" width="11.42578125" style="368"/>
    <col min="12296" max="12296" width="2.140625" style="368" customWidth="1"/>
    <col min="12297" max="12297" width="11.42578125" style="368"/>
    <col min="12298" max="12298" width="9.5703125" style="368" customWidth="1"/>
    <col min="12299" max="12544" width="11.42578125" style="368"/>
    <col min="12545" max="12545" width="0.140625" style="368" customWidth="1"/>
    <col min="12546" max="12546" width="2.7109375" style="368" customWidth="1"/>
    <col min="12547" max="12547" width="18.5703125" style="368" customWidth="1"/>
    <col min="12548" max="12548" width="1.28515625" style="368" customWidth="1"/>
    <col min="12549" max="12549" width="58.85546875" style="368" customWidth="1"/>
    <col min="12550" max="12551" width="11.42578125" style="368"/>
    <col min="12552" max="12552" width="2.140625" style="368" customWidth="1"/>
    <col min="12553" max="12553" width="11.42578125" style="368"/>
    <col min="12554" max="12554" width="9.5703125" style="368" customWidth="1"/>
    <col min="12555" max="12800" width="11.42578125" style="368"/>
    <col min="12801" max="12801" width="0.140625" style="368" customWidth="1"/>
    <col min="12802" max="12802" width="2.7109375" style="368" customWidth="1"/>
    <col min="12803" max="12803" width="18.5703125" style="368" customWidth="1"/>
    <col min="12804" max="12804" width="1.28515625" style="368" customWidth="1"/>
    <col min="12805" max="12805" width="58.85546875" style="368" customWidth="1"/>
    <col min="12806" max="12807" width="11.42578125" style="368"/>
    <col min="12808" max="12808" width="2.140625" style="368" customWidth="1"/>
    <col min="12809" max="12809" width="11.42578125" style="368"/>
    <col min="12810" max="12810" width="9.5703125" style="368" customWidth="1"/>
    <col min="12811" max="13056" width="11.42578125" style="368"/>
    <col min="13057" max="13057" width="0.140625" style="368" customWidth="1"/>
    <col min="13058" max="13058" width="2.7109375" style="368" customWidth="1"/>
    <col min="13059" max="13059" width="18.5703125" style="368" customWidth="1"/>
    <col min="13060" max="13060" width="1.28515625" style="368" customWidth="1"/>
    <col min="13061" max="13061" width="58.85546875" style="368" customWidth="1"/>
    <col min="13062" max="13063" width="11.42578125" style="368"/>
    <col min="13064" max="13064" width="2.140625" style="368" customWidth="1"/>
    <col min="13065" max="13065" width="11.42578125" style="368"/>
    <col min="13066" max="13066" width="9.5703125" style="368" customWidth="1"/>
    <col min="13067" max="13312" width="11.42578125" style="368"/>
    <col min="13313" max="13313" width="0.140625" style="368" customWidth="1"/>
    <col min="13314" max="13314" width="2.7109375" style="368" customWidth="1"/>
    <col min="13315" max="13315" width="18.5703125" style="368" customWidth="1"/>
    <col min="13316" max="13316" width="1.28515625" style="368" customWidth="1"/>
    <col min="13317" max="13317" width="58.85546875" style="368" customWidth="1"/>
    <col min="13318" max="13319" width="11.42578125" style="368"/>
    <col min="13320" max="13320" width="2.140625" style="368" customWidth="1"/>
    <col min="13321" max="13321" width="11.42578125" style="368"/>
    <col min="13322" max="13322" width="9.5703125" style="368" customWidth="1"/>
    <col min="13323" max="13568" width="11.42578125" style="368"/>
    <col min="13569" max="13569" width="0.140625" style="368" customWidth="1"/>
    <col min="13570" max="13570" width="2.7109375" style="368" customWidth="1"/>
    <col min="13571" max="13571" width="18.5703125" style="368" customWidth="1"/>
    <col min="13572" max="13572" width="1.28515625" style="368" customWidth="1"/>
    <col min="13573" max="13573" width="58.85546875" style="368" customWidth="1"/>
    <col min="13574" max="13575" width="11.42578125" style="368"/>
    <col min="13576" max="13576" width="2.140625" style="368" customWidth="1"/>
    <col min="13577" max="13577" width="11.42578125" style="368"/>
    <col min="13578" max="13578" width="9.5703125" style="368" customWidth="1"/>
    <col min="13579" max="13824" width="11.42578125" style="368"/>
    <col min="13825" max="13825" width="0.140625" style="368" customWidth="1"/>
    <col min="13826" max="13826" width="2.7109375" style="368" customWidth="1"/>
    <col min="13827" max="13827" width="18.5703125" style="368" customWidth="1"/>
    <col min="13828" max="13828" width="1.28515625" style="368" customWidth="1"/>
    <col min="13829" max="13829" width="58.85546875" style="368" customWidth="1"/>
    <col min="13830" max="13831" width="11.42578125" style="368"/>
    <col min="13832" max="13832" width="2.140625" style="368" customWidth="1"/>
    <col min="13833" max="13833" width="11.42578125" style="368"/>
    <col min="13834" max="13834" width="9.5703125" style="368" customWidth="1"/>
    <col min="13835" max="14080" width="11.42578125" style="368"/>
    <col min="14081" max="14081" width="0.140625" style="368" customWidth="1"/>
    <col min="14082" max="14082" width="2.7109375" style="368" customWidth="1"/>
    <col min="14083" max="14083" width="18.5703125" style="368" customWidth="1"/>
    <col min="14084" max="14084" width="1.28515625" style="368" customWidth="1"/>
    <col min="14085" max="14085" width="58.85546875" style="368" customWidth="1"/>
    <col min="14086" max="14087" width="11.42578125" style="368"/>
    <col min="14088" max="14088" width="2.140625" style="368" customWidth="1"/>
    <col min="14089" max="14089" width="11.42578125" style="368"/>
    <col min="14090" max="14090" width="9.5703125" style="368" customWidth="1"/>
    <col min="14091" max="14336" width="11.42578125" style="368"/>
    <col min="14337" max="14337" width="0.140625" style="368" customWidth="1"/>
    <col min="14338" max="14338" width="2.7109375" style="368" customWidth="1"/>
    <col min="14339" max="14339" width="18.5703125" style="368" customWidth="1"/>
    <col min="14340" max="14340" width="1.28515625" style="368" customWidth="1"/>
    <col min="14341" max="14341" width="58.85546875" style="368" customWidth="1"/>
    <col min="14342" max="14343" width="11.42578125" style="368"/>
    <col min="14344" max="14344" width="2.140625" style="368" customWidth="1"/>
    <col min="14345" max="14345" width="11.42578125" style="368"/>
    <col min="14346" max="14346" width="9.5703125" style="368" customWidth="1"/>
    <col min="14347" max="14592" width="11.42578125" style="368"/>
    <col min="14593" max="14593" width="0.140625" style="368" customWidth="1"/>
    <col min="14594" max="14594" width="2.7109375" style="368" customWidth="1"/>
    <col min="14595" max="14595" width="18.5703125" style="368" customWidth="1"/>
    <col min="14596" max="14596" width="1.28515625" style="368" customWidth="1"/>
    <col min="14597" max="14597" width="58.85546875" style="368" customWidth="1"/>
    <col min="14598" max="14599" width="11.42578125" style="368"/>
    <col min="14600" max="14600" width="2.140625" style="368" customWidth="1"/>
    <col min="14601" max="14601" width="11.42578125" style="368"/>
    <col min="14602" max="14602" width="9.5703125" style="368" customWidth="1"/>
    <col min="14603" max="14848" width="11.42578125" style="368"/>
    <col min="14849" max="14849" width="0.140625" style="368" customWidth="1"/>
    <col min="14850" max="14850" width="2.7109375" style="368" customWidth="1"/>
    <col min="14851" max="14851" width="18.5703125" style="368" customWidth="1"/>
    <col min="14852" max="14852" width="1.28515625" style="368" customWidth="1"/>
    <col min="14853" max="14853" width="58.85546875" style="368" customWidth="1"/>
    <col min="14854" max="14855" width="11.42578125" style="368"/>
    <col min="14856" max="14856" width="2.140625" style="368" customWidth="1"/>
    <col min="14857" max="14857" width="11.42578125" style="368"/>
    <col min="14858" max="14858" width="9.5703125" style="368" customWidth="1"/>
    <col min="14859" max="15104" width="11.42578125" style="368"/>
    <col min="15105" max="15105" width="0.140625" style="368" customWidth="1"/>
    <col min="15106" max="15106" width="2.7109375" style="368" customWidth="1"/>
    <col min="15107" max="15107" width="18.5703125" style="368" customWidth="1"/>
    <col min="15108" max="15108" width="1.28515625" style="368" customWidth="1"/>
    <col min="15109" max="15109" width="58.85546875" style="368" customWidth="1"/>
    <col min="15110" max="15111" width="11.42578125" style="368"/>
    <col min="15112" max="15112" width="2.140625" style="368" customWidth="1"/>
    <col min="15113" max="15113" width="11.42578125" style="368"/>
    <col min="15114" max="15114" width="9.5703125" style="368" customWidth="1"/>
    <col min="15115" max="15360" width="11.42578125" style="368"/>
    <col min="15361" max="15361" width="0.140625" style="368" customWidth="1"/>
    <col min="15362" max="15362" width="2.7109375" style="368" customWidth="1"/>
    <col min="15363" max="15363" width="18.5703125" style="368" customWidth="1"/>
    <col min="15364" max="15364" width="1.28515625" style="368" customWidth="1"/>
    <col min="15365" max="15365" width="58.85546875" style="368" customWidth="1"/>
    <col min="15366" max="15367" width="11.42578125" style="368"/>
    <col min="15368" max="15368" width="2.140625" style="368" customWidth="1"/>
    <col min="15369" max="15369" width="11.42578125" style="368"/>
    <col min="15370" max="15370" width="9.5703125" style="368" customWidth="1"/>
    <col min="15371" max="15616" width="11.42578125" style="368"/>
    <col min="15617" max="15617" width="0.140625" style="368" customWidth="1"/>
    <col min="15618" max="15618" width="2.7109375" style="368" customWidth="1"/>
    <col min="15619" max="15619" width="18.5703125" style="368" customWidth="1"/>
    <col min="15620" max="15620" width="1.28515625" style="368" customWidth="1"/>
    <col min="15621" max="15621" width="58.85546875" style="368" customWidth="1"/>
    <col min="15622" max="15623" width="11.42578125" style="368"/>
    <col min="15624" max="15624" width="2.140625" style="368" customWidth="1"/>
    <col min="15625" max="15625" width="11.42578125" style="368"/>
    <col min="15626" max="15626" width="9.5703125" style="368" customWidth="1"/>
    <col min="15627" max="15872" width="11.42578125" style="368"/>
    <col min="15873" max="15873" width="0.140625" style="368" customWidth="1"/>
    <col min="15874" max="15874" width="2.7109375" style="368" customWidth="1"/>
    <col min="15875" max="15875" width="18.5703125" style="368" customWidth="1"/>
    <col min="15876" max="15876" width="1.28515625" style="368" customWidth="1"/>
    <col min="15877" max="15877" width="58.85546875" style="368" customWidth="1"/>
    <col min="15878" max="15879" width="11.42578125" style="368"/>
    <col min="15880" max="15880" width="2.140625" style="368" customWidth="1"/>
    <col min="15881" max="15881" width="11.42578125" style="368"/>
    <col min="15882" max="15882" width="9.5703125" style="368" customWidth="1"/>
    <col min="15883" max="16128" width="11.42578125" style="368"/>
    <col min="16129" max="16129" width="0.140625" style="368" customWidth="1"/>
    <col min="16130" max="16130" width="2.7109375" style="368" customWidth="1"/>
    <col min="16131" max="16131" width="18.5703125" style="368" customWidth="1"/>
    <col min="16132" max="16132" width="1.28515625" style="368" customWidth="1"/>
    <col min="16133" max="16133" width="58.85546875" style="368" customWidth="1"/>
    <col min="16134" max="16135" width="11.42578125" style="368"/>
    <col min="16136" max="16136" width="2.140625" style="368" customWidth="1"/>
    <col min="16137" max="16137" width="11.42578125" style="368"/>
    <col min="16138" max="16138" width="9.5703125" style="368" customWidth="1"/>
    <col min="16139" max="16384" width="11.42578125" style="368"/>
  </cols>
  <sheetData>
    <row r="1" spans="2:10" s="355" customFormat="1" ht="0.75" customHeight="1"/>
    <row r="2" spans="2:10" s="355" customFormat="1" ht="21" customHeight="1">
      <c r="E2" s="92" t="s">
        <v>50</v>
      </c>
    </row>
    <row r="3" spans="2:10" s="355" customFormat="1" ht="15" customHeight="1">
      <c r="E3" s="356" t="s">
        <v>176</v>
      </c>
    </row>
    <row r="4" spans="2:10" s="358" customFormat="1" ht="20.25" customHeight="1">
      <c r="B4" s="357"/>
      <c r="C4" s="6" t="str">
        <f>Indice!C4</f>
        <v>Producción de energía eléctrica</v>
      </c>
    </row>
    <row r="5" spans="2:10" s="358" customFormat="1" ht="12.75" customHeight="1">
      <c r="B5" s="357"/>
      <c r="C5" s="359"/>
      <c r="G5" s="378"/>
    </row>
    <row r="6" spans="2:10" s="358" customFormat="1" ht="13.5" customHeight="1">
      <c r="B6" s="357"/>
      <c r="C6" s="360"/>
      <c r="D6" s="361"/>
      <c r="E6" s="361"/>
    </row>
    <row r="7" spans="2:10" s="358" customFormat="1" ht="12.75" customHeight="1">
      <c r="B7" s="357"/>
      <c r="C7" s="1076" t="s">
        <v>531</v>
      </c>
      <c r="D7" s="361"/>
      <c r="E7" s="798"/>
      <c r="H7" s="362"/>
      <c r="I7" s="362"/>
    </row>
    <row r="8" spans="2:10" s="358" customFormat="1" ht="12.75" customHeight="1">
      <c r="B8" s="357"/>
      <c r="C8" s="1076"/>
      <c r="D8" s="361"/>
      <c r="E8" s="798"/>
      <c r="F8" s="362"/>
      <c r="G8" s="363"/>
      <c r="H8" s="364"/>
      <c r="I8" s="364"/>
      <c r="J8" s="365"/>
    </row>
    <row r="9" spans="2:10" s="358" customFormat="1" ht="12.75" customHeight="1">
      <c r="B9" s="357"/>
      <c r="C9" s="1076"/>
      <c r="D9" s="361"/>
      <c r="E9" s="798"/>
      <c r="F9" s="362"/>
      <c r="G9" s="363"/>
      <c r="H9" s="365"/>
      <c r="I9" s="365"/>
      <c r="J9" s="364"/>
    </row>
    <row r="10" spans="2:10" s="358" customFormat="1" ht="12.75" customHeight="1">
      <c r="B10" s="357"/>
      <c r="C10" s="514" t="s">
        <v>1</v>
      </c>
      <c r="D10" s="361"/>
      <c r="E10" s="798"/>
      <c r="F10" s="362"/>
      <c r="G10" s="363"/>
      <c r="H10" s="365"/>
      <c r="I10" s="365"/>
      <c r="J10" s="364"/>
    </row>
    <row r="11" spans="2:10" s="358" customFormat="1" ht="12.75" customHeight="1">
      <c r="B11" s="357"/>
      <c r="D11" s="361"/>
      <c r="E11" s="799"/>
      <c r="F11" s="362"/>
      <c r="G11" s="363"/>
      <c r="H11" s="365"/>
      <c r="I11" s="365"/>
      <c r="J11" s="364"/>
    </row>
    <row r="12" spans="2:10" s="358" customFormat="1" ht="12.75" customHeight="1">
      <c r="B12" s="357"/>
      <c r="D12" s="361"/>
      <c r="E12" s="799"/>
      <c r="F12" s="362"/>
      <c r="G12" s="363"/>
      <c r="H12" s="365"/>
      <c r="I12" s="365"/>
      <c r="J12" s="364"/>
    </row>
    <row r="13" spans="2:10" s="358" customFormat="1" ht="12.75" customHeight="1">
      <c r="B13" s="357"/>
      <c r="C13" s="366"/>
      <c r="D13" s="361"/>
      <c r="E13" s="799"/>
      <c r="F13" s="362"/>
      <c r="G13" s="363"/>
      <c r="H13" s="365"/>
      <c r="I13" s="365"/>
      <c r="J13" s="364"/>
    </row>
    <row r="14" spans="2:10" s="358" customFormat="1" ht="12.75" customHeight="1">
      <c r="B14" s="357"/>
      <c r="C14" s="366"/>
      <c r="D14" s="361"/>
      <c r="E14" s="799"/>
      <c r="F14" s="362"/>
      <c r="G14" s="363"/>
      <c r="H14" s="365"/>
      <c r="I14" s="365"/>
      <c r="J14" s="364"/>
    </row>
    <row r="15" spans="2:10" s="358" customFormat="1" ht="12.75" customHeight="1">
      <c r="B15" s="357"/>
      <c r="C15" s="366"/>
      <c r="D15" s="361"/>
      <c r="E15" s="799"/>
      <c r="F15" s="362"/>
      <c r="G15" s="363"/>
      <c r="H15" s="365"/>
      <c r="I15" s="365"/>
      <c r="J15" s="364"/>
    </row>
    <row r="16" spans="2:10" s="358" customFormat="1" ht="12.75" customHeight="1">
      <c r="B16" s="357"/>
      <c r="D16" s="361"/>
      <c r="E16" s="799"/>
      <c r="F16" s="362"/>
      <c r="G16" s="363"/>
      <c r="H16" s="365"/>
      <c r="I16" s="365"/>
      <c r="J16" s="364"/>
    </row>
    <row r="17" spans="2:10" s="358" customFormat="1" ht="12.75" customHeight="1">
      <c r="B17" s="357"/>
      <c r="D17" s="361"/>
      <c r="E17" s="799"/>
      <c r="F17" s="362"/>
      <c r="G17" s="363"/>
      <c r="H17" s="365"/>
      <c r="I17" s="365"/>
      <c r="J17" s="364"/>
    </row>
    <row r="18" spans="2:10" s="358" customFormat="1" ht="12.75" customHeight="1">
      <c r="B18" s="357"/>
      <c r="C18" s="366"/>
      <c r="D18" s="361"/>
      <c r="E18" s="799"/>
      <c r="F18" s="362"/>
      <c r="G18" s="363"/>
      <c r="H18" s="365"/>
      <c r="I18" s="365"/>
      <c r="J18" s="364"/>
    </row>
    <row r="19" spans="2:10" s="358" customFormat="1" ht="12.75" customHeight="1">
      <c r="B19" s="357"/>
      <c r="C19" s="360"/>
      <c r="D19" s="361"/>
      <c r="E19" s="799"/>
      <c r="F19" s="362"/>
      <c r="H19" s="365"/>
      <c r="I19" s="365"/>
      <c r="J19" s="364"/>
    </row>
    <row r="20" spans="2:10" s="358" customFormat="1" ht="12.75" customHeight="1">
      <c r="B20" s="357"/>
      <c r="C20" s="360"/>
      <c r="D20" s="361"/>
      <c r="E20" s="799"/>
      <c r="F20" s="362"/>
      <c r="H20" s="364"/>
      <c r="I20" s="364"/>
      <c r="J20" s="364"/>
    </row>
    <row r="21" spans="2:10" s="358" customFormat="1" ht="12.75" customHeight="1">
      <c r="B21" s="357"/>
      <c r="C21" s="360"/>
      <c r="D21" s="361"/>
      <c r="E21" s="799"/>
    </row>
    <row r="22" spans="2:10">
      <c r="E22" s="800"/>
    </row>
    <row r="23" spans="2:10">
      <c r="E23" s="800"/>
    </row>
    <row r="24" spans="2:10">
      <c r="E24" s="800"/>
    </row>
    <row r="25" spans="2:10" ht="12.75" customHeight="1">
      <c r="C25" s="370"/>
      <c r="E25" s="1053" t="s">
        <v>411</v>
      </c>
    </row>
    <row r="26" spans="2:10">
      <c r="C26" s="370"/>
    </row>
    <row r="27" spans="2:10">
      <c r="C27" s="370"/>
      <c r="F27" s="362"/>
      <c r="H27" s="364"/>
      <c r="I27" s="364"/>
      <c r="J27" s="365"/>
    </row>
    <row r="28" spans="2:10">
      <c r="C28" s="370"/>
      <c r="F28" s="362"/>
      <c r="H28" s="365"/>
      <c r="I28" s="365"/>
      <c r="J28" s="364"/>
    </row>
    <row r="29" spans="2:10">
      <c r="C29" s="370"/>
      <c r="F29" s="362"/>
      <c r="H29" s="365"/>
      <c r="I29" s="365"/>
      <c r="J29" s="364"/>
    </row>
    <row r="30" spans="2:10" ht="12.75" customHeight="1">
      <c r="F30" s="362"/>
      <c r="H30" s="365"/>
      <c r="I30" s="365"/>
      <c r="J30" s="364"/>
    </row>
    <row r="31" spans="2:10">
      <c r="F31" s="362"/>
      <c r="H31" s="365"/>
      <c r="I31" s="365"/>
      <c r="J31" s="364"/>
    </row>
    <row r="32" spans="2:10">
      <c r="F32" s="362"/>
      <c r="H32" s="365"/>
      <c r="I32" s="365"/>
      <c r="J32" s="364"/>
    </row>
    <row r="33" spans="5:10">
      <c r="F33" s="362"/>
      <c r="H33" s="365"/>
      <c r="I33" s="365"/>
      <c r="J33" s="364"/>
    </row>
    <row r="34" spans="5:10">
      <c r="F34" s="362"/>
      <c r="H34" s="365"/>
      <c r="I34" s="365"/>
      <c r="J34" s="364"/>
    </row>
    <row r="35" spans="5:10">
      <c r="F35" s="362"/>
      <c r="H35" s="365"/>
      <c r="I35" s="365"/>
      <c r="J35" s="364"/>
    </row>
    <row r="36" spans="5:10">
      <c r="F36" s="362"/>
      <c r="H36" s="365"/>
      <c r="I36" s="365"/>
      <c r="J36" s="364"/>
    </row>
    <row r="37" spans="5:10">
      <c r="F37" s="362"/>
      <c r="H37" s="365"/>
      <c r="I37" s="365"/>
      <c r="J37" s="364"/>
    </row>
    <row r="38" spans="5:10">
      <c r="F38" s="362"/>
      <c r="H38" s="365"/>
      <c r="I38" s="365"/>
      <c r="J38" s="364"/>
    </row>
    <row r="39" spans="5:10">
      <c r="F39" s="362"/>
      <c r="H39" s="365"/>
      <c r="I39" s="365"/>
      <c r="J39" s="364"/>
    </row>
    <row r="40" spans="5:10">
      <c r="E40" s="367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8"/>
  <sheetViews>
    <sheetView showGridLines="0" showRowColHeaders="0" zoomScaleNormal="100" workbookViewId="0"/>
  </sheetViews>
  <sheetFormatPr baseColWidth="10" defaultRowHeight="12.75"/>
  <cols>
    <col min="1" max="1" width="0.140625" style="335" customWidth="1"/>
    <col min="2" max="2" width="2.7109375" style="335" customWidth="1"/>
    <col min="3" max="3" width="23.7109375" style="335" customWidth="1"/>
    <col min="4" max="4" width="1.28515625" style="335" customWidth="1"/>
    <col min="5" max="5" width="105.7109375" style="335" customWidth="1"/>
    <col min="6" max="10" width="10.7109375" style="338" customWidth="1"/>
    <col min="11" max="256" width="11.42578125" style="338"/>
    <col min="257" max="257" width="0.140625" style="338" customWidth="1"/>
    <col min="258" max="258" width="2.7109375" style="338" customWidth="1"/>
    <col min="259" max="259" width="18.5703125" style="338" customWidth="1"/>
    <col min="260" max="260" width="1.28515625" style="338" customWidth="1"/>
    <col min="261" max="261" width="30.7109375" style="338" customWidth="1"/>
    <col min="262" max="266" width="10.7109375" style="338" customWidth="1"/>
    <col min="267" max="512" width="11.42578125" style="338"/>
    <col min="513" max="513" width="0.140625" style="338" customWidth="1"/>
    <col min="514" max="514" width="2.7109375" style="338" customWidth="1"/>
    <col min="515" max="515" width="18.5703125" style="338" customWidth="1"/>
    <col min="516" max="516" width="1.28515625" style="338" customWidth="1"/>
    <col min="517" max="517" width="30.7109375" style="338" customWidth="1"/>
    <col min="518" max="522" width="10.7109375" style="338" customWidth="1"/>
    <col min="523" max="768" width="11.42578125" style="338"/>
    <col min="769" max="769" width="0.140625" style="338" customWidth="1"/>
    <col min="770" max="770" width="2.7109375" style="338" customWidth="1"/>
    <col min="771" max="771" width="18.5703125" style="338" customWidth="1"/>
    <col min="772" max="772" width="1.28515625" style="338" customWidth="1"/>
    <col min="773" max="773" width="30.7109375" style="338" customWidth="1"/>
    <col min="774" max="778" width="10.7109375" style="338" customWidth="1"/>
    <col min="779" max="1024" width="11.42578125" style="338"/>
    <col min="1025" max="1025" width="0.140625" style="338" customWidth="1"/>
    <col min="1026" max="1026" width="2.7109375" style="338" customWidth="1"/>
    <col min="1027" max="1027" width="18.5703125" style="338" customWidth="1"/>
    <col min="1028" max="1028" width="1.28515625" style="338" customWidth="1"/>
    <col min="1029" max="1029" width="30.7109375" style="338" customWidth="1"/>
    <col min="1030" max="1034" width="10.7109375" style="338" customWidth="1"/>
    <col min="1035" max="1280" width="11.42578125" style="338"/>
    <col min="1281" max="1281" width="0.140625" style="338" customWidth="1"/>
    <col min="1282" max="1282" width="2.7109375" style="338" customWidth="1"/>
    <col min="1283" max="1283" width="18.5703125" style="338" customWidth="1"/>
    <col min="1284" max="1284" width="1.28515625" style="338" customWidth="1"/>
    <col min="1285" max="1285" width="30.7109375" style="338" customWidth="1"/>
    <col min="1286" max="1290" width="10.7109375" style="338" customWidth="1"/>
    <col min="1291" max="1536" width="11.42578125" style="338"/>
    <col min="1537" max="1537" width="0.140625" style="338" customWidth="1"/>
    <col min="1538" max="1538" width="2.7109375" style="338" customWidth="1"/>
    <col min="1539" max="1539" width="18.5703125" style="338" customWidth="1"/>
    <col min="1540" max="1540" width="1.28515625" style="338" customWidth="1"/>
    <col min="1541" max="1541" width="30.7109375" style="338" customWidth="1"/>
    <col min="1542" max="1546" width="10.7109375" style="338" customWidth="1"/>
    <col min="1547" max="1792" width="11.42578125" style="338"/>
    <col min="1793" max="1793" width="0.140625" style="338" customWidth="1"/>
    <col min="1794" max="1794" width="2.7109375" style="338" customWidth="1"/>
    <col min="1795" max="1795" width="18.5703125" style="338" customWidth="1"/>
    <col min="1796" max="1796" width="1.28515625" style="338" customWidth="1"/>
    <col min="1797" max="1797" width="30.7109375" style="338" customWidth="1"/>
    <col min="1798" max="1802" width="10.7109375" style="338" customWidth="1"/>
    <col min="1803" max="2048" width="11.42578125" style="338"/>
    <col min="2049" max="2049" width="0.140625" style="338" customWidth="1"/>
    <col min="2050" max="2050" width="2.7109375" style="338" customWidth="1"/>
    <col min="2051" max="2051" width="18.5703125" style="338" customWidth="1"/>
    <col min="2052" max="2052" width="1.28515625" style="338" customWidth="1"/>
    <col min="2053" max="2053" width="30.7109375" style="338" customWidth="1"/>
    <col min="2054" max="2058" width="10.7109375" style="338" customWidth="1"/>
    <col min="2059" max="2304" width="11.42578125" style="338"/>
    <col min="2305" max="2305" width="0.140625" style="338" customWidth="1"/>
    <col min="2306" max="2306" width="2.7109375" style="338" customWidth="1"/>
    <col min="2307" max="2307" width="18.5703125" style="338" customWidth="1"/>
    <col min="2308" max="2308" width="1.28515625" style="338" customWidth="1"/>
    <col min="2309" max="2309" width="30.7109375" style="338" customWidth="1"/>
    <col min="2310" max="2314" width="10.7109375" style="338" customWidth="1"/>
    <col min="2315" max="2560" width="11.42578125" style="338"/>
    <col min="2561" max="2561" width="0.140625" style="338" customWidth="1"/>
    <col min="2562" max="2562" width="2.7109375" style="338" customWidth="1"/>
    <col min="2563" max="2563" width="18.5703125" style="338" customWidth="1"/>
    <col min="2564" max="2564" width="1.28515625" style="338" customWidth="1"/>
    <col min="2565" max="2565" width="30.7109375" style="338" customWidth="1"/>
    <col min="2566" max="2570" width="10.7109375" style="338" customWidth="1"/>
    <col min="2571" max="2816" width="11.42578125" style="338"/>
    <col min="2817" max="2817" width="0.140625" style="338" customWidth="1"/>
    <col min="2818" max="2818" width="2.7109375" style="338" customWidth="1"/>
    <col min="2819" max="2819" width="18.5703125" style="338" customWidth="1"/>
    <col min="2820" max="2820" width="1.28515625" style="338" customWidth="1"/>
    <col min="2821" max="2821" width="30.7109375" style="338" customWidth="1"/>
    <col min="2822" max="2826" width="10.7109375" style="338" customWidth="1"/>
    <col min="2827" max="3072" width="11.42578125" style="338"/>
    <col min="3073" max="3073" width="0.140625" style="338" customWidth="1"/>
    <col min="3074" max="3074" width="2.7109375" style="338" customWidth="1"/>
    <col min="3075" max="3075" width="18.5703125" style="338" customWidth="1"/>
    <col min="3076" max="3076" width="1.28515625" style="338" customWidth="1"/>
    <col min="3077" max="3077" width="30.7109375" style="338" customWidth="1"/>
    <col min="3078" max="3082" width="10.7109375" style="338" customWidth="1"/>
    <col min="3083" max="3328" width="11.42578125" style="338"/>
    <col min="3329" max="3329" width="0.140625" style="338" customWidth="1"/>
    <col min="3330" max="3330" width="2.7109375" style="338" customWidth="1"/>
    <col min="3331" max="3331" width="18.5703125" style="338" customWidth="1"/>
    <col min="3332" max="3332" width="1.28515625" style="338" customWidth="1"/>
    <col min="3333" max="3333" width="30.7109375" style="338" customWidth="1"/>
    <col min="3334" max="3338" width="10.7109375" style="338" customWidth="1"/>
    <col min="3339" max="3584" width="11.42578125" style="338"/>
    <col min="3585" max="3585" width="0.140625" style="338" customWidth="1"/>
    <col min="3586" max="3586" width="2.7109375" style="338" customWidth="1"/>
    <col min="3587" max="3587" width="18.5703125" style="338" customWidth="1"/>
    <col min="3588" max="3588" width="1.28515625" style="338" customWidth="1"/>
    <col min="3589" max="3589" width="30.7109375" style="338" customWidth="1"/>
    <col min="3590" max="3594" width="10.7109375" style="338" customWidth="1"/>
    <col min="3595" max="3840" width="11.42578125" style="338"/>
    <col min="3841" max="3841" width="0.140625" style="338" customWidth="1"/>
    <col min="3842" max="3842" width="2.7109375" style="338" customWidth="1"/>
    <col min="3843" max="3843" width="18.5703125" style="338" customWidth="1"/>
    <col min="3844" max="3844" width="1.28515625" style="338" customWidth="1"/>
    <col min="3845" max="3845" width="30.7109375" style="338" customWidth="1"/>
    <col min="3846" max="3850" width="10.7109375" style="338" customWidth="1"/>
    <col min="3851" max="4096" width="11.42578125" style="338"/>
    <col min="4097" max="4097" width="0.140625" style="338" customWidth="1"/>
    <col min="4098" max="4098" width="2.7109375" style="338" customWidth="1"/>
    <col min="4099" max="4099" width="18.5703125" style="338" customWidth="1"/>
    <col min="4100" max="4100" width="1.28515625" style="338" customWidth="1"/>
    <col min="4101" max="4101" width="30.7109375" style="338" customWidth="1"/>
    <col min="4102" max="4106" width="10.7109375" style="338" customWidth="1"/>
    <col min="4107" max="4352" width="11.42578125" style="338"/>
    <col min="4353" max="4353" width="0.140625" style="338" customWidth="1"/>
    <col min="4354" max="4354" width="2.7109375" style="338" customWidth="1"/>
    <col min="4355" max="4355" width="18.5703125" style="338" customWidth="1"/>
    <col min="4356" max="4356" width="1.28515625" style="338" customWidth="1"/>
    <col min="4357" max="4357" width="30.7109375" style="338" customWidth="1"/>
    <col min="4358" max="4362" width="10.7109375" style="338" customWidth="1"/>
    <col min="4363" max="4608" width="11.42578125" style="338"/>
    <col min="4609" max="4609" width="0.140625" style="338" customWidth="1"/>
    <col min="4610" max="4610" width="2.7109375" style="338" customWidth="1"/>
    <col min="4611" max="4611" width="18.5703125" style="338" customWidth="1"/>
    <col min="4612" max="4612" width="1.28515625" style="338" customWidth="1"/>
    <col min="4613" max="4613" width="30.7109375" style="338" customWidth="1"/>
    <col min="4614" max="4618" width="10.7109375" style="338" customWidth="1"/>
    <col min="4619" max="4864" width="11.42578125" style="338"/>
    <col min="4865" max="4865" width="0.140625" style="338" customWidth="1"/>
    <col min="4866" max="4866" width="2.7109375" style="338" customWidth="1"/>
    <col min="4867" max="4867" width="18.5703125" style="338" customWidth="1"/>
    <col min="4868" max="4868" width="1.28515625" style="338" customWidth="1"/>
    <col min="4869" max="4869" width="30.7109375" style="338" customWidth="1"/>
    <col min="4870" max="4874" width="10.7109375" style="338" customWidth="1"/>
    <col min="4875" max="5120" width="11.42578125" style="338"/>
    <col min="5121" max="5121" width="0.140625" style="338" customWidth="1"/>
    <col min="5122" max="5122" width="2.7109375" style="338" customWidth="1"/>
    <col min="5123" max="5123" width="18.5703125" style="338" customWidth="1"/>
    <col min="5124" max="5124" width="1.28515625" style="338" customWidth="1"/>
    <col min="5125" max="5125" width="30.7109375" style="338" customWidth="1"/>
    <col min="5126" max="5130" width="10.7109375" style="338" customWidth="1"/>
    <col min="5131" max="5376" width="11.42578125" style="338"/>
    <col min="5377" max="5377" width="0.140625" style="338" customWidth="1"/>
    <col min="5378" max="5378" width="2.7109375" style="338" customWidth="1"/>
    <col min="5379" max="5379" width="18.5703125" style="338" customWidth="1"/>
    <col min="5380" max="5380" width="1.28515625" style="338" customWidth="1"/>
    <col min="5381" max="5381" width="30.7109375" style="338" customWidth="1"/>
    <col min="5382" max="5386" width="10.7109375" style="338" customWidth="1"/>
    <col min="5387" max="5632" width="11.42578125" style="338"/>
    <col min="5633" max="5633" width="0.140625" style="338" customWidth="1"/>
    <col min="5634" max="5634" width="2.7109375" style="338" customWidth="1"/>
    <col min="5635" max="5635" width="18.5703125" style="338" customWidth="1"/>
    <col min="5636" max="5636" width="1.28515625" style="338" customWidth="1"/>
    <col min="5637" max="5637" width="30.7109375" style="338" customWidth="1"/>
    <col min="5638" max="5642" width="10.7109375" style="338" customWidth="1"/>
    <col min="5643" max="5888" width="11.42578125" style="338"/>
    <col min="5889" max="5889" width="0.140625" style="338" customWidth="1"/>
    <col min="5890" max="5890" width="2.7109375" style="338" customWidth="1"/>
    <col min="5891" max="5891" width="18.5703125" style="338" customWidth="1"/>
    <col min="5892" max="5892" width="1.28515625" style="338" customWidth="1"/>
    <col min="5893" max="5893" width="30.7109375" style="338" customWidth="1"/>
    <col min="5894" max="5898" width="10.7109375" style="338" customWidth="1"/>
    <col min="5899" max="6144" width="11.42578125" style="338"/>
    <col min="6145" max="6145" width="0.140625" style="338" customWidth="1"/>
    <col min="6146" max="6146" width="2.7109375" style="338" customWidth="1"/>
    <col min="6147" max="6147" width="18.5703125" style="338" customWidth="1"/>
    <col min="6148" max="6148" width="1.28515625" style="338" customWidth="1"/>
    <col min="6149" max="6149" width="30.7109375" style="338" customWidth="1"/>
    <col min="6150" max="6154" width="10.7109375" style="338" customWidth="1"/>
    <col min="6155" max="6400" width="11.42578125" style="338"/>
    <col min="6401" max="6401" width="0.140625" style="338" customWidth="1"/>
    <col min="6402" max="6402" width="2.7109375" style="338" customWidth="1"/>
    <col min="6403" max="6403" width="18.5703125" style="338" customWidth="1"/>
    <col min="6404" max="6404" width="1.28515625" style="338" customWidth="1"/>
    <col min="6405" max="6405" width="30.7109375" style="338" customWidth="1"/>
    <col min="6406" max="6410" width="10.7109375" style="338" customWidth="1"/>
    <col min="6411" max="6656" width="11.42578125" style="338"/>
    <col min="6657" max="6657" width="0.140625" style="338" customWidth="1"/>
    <col min="6658" max="6658" width="2.7109375" style="338" customWidth="1"/>
    <col min="6659" max="6659" width="18.5703125" style="338" customWidth="1"/>
    <col min="6660" max="6660" width="1.28515625" style="338" customWidth="1"/>
    <col min="6661" max="6661" width="30.7109375" style="338" customWidth="1"/>
    <col min="6662" max="6666" width="10.7109375" style="338" customWidth="1"/>
    <col min="6667" max="6912" width="11.42578125" style="338"/>
    <col min="6913" max="6913" width="0.140625" style="338" customWidth="1"/>
    <col min="6914" max="6914" width="2.7109375" style="338" customWidth="1"/>
    <col min="6915" max="6915" width="18.5703125" style="338" customWidth="1"/>
    <col min="6916" max="6916" width="1.28515625" style="338" customWidth="1"/>
    <col min="6917" max="6917" width="30.7109375" style="338" customWidth="1"/>
    <col min="6918" max="6922" width="10.7109375" style="338" customWidth="1"/>
    <col min="6923" max="7168" width="11.42578125" style="338"/>
    <col min="7169" max="7169" width="0.140625" style="338" customWidth="1"/>
    <col min="7170" max="7170" width="2.7109375" style="338" customWidth="1"/>
    <col min="7171" max="7171" width="18.5703125" style="338" customWidth="1"/>
    <col min="7172" max="7172" width="1.28515625" style="338" customWidth="1"/>
    <col min="7173" max="7173" width="30.7109375" style="338" customWidth="1"/>
    <col min="7174" max="7178" width="10.7109375" style="338" customWidth="1"/>
    <col min="7179" max="7424" width="11.42578125" style="338"/>
    <col min="7425" max="7425" width="0.140625" style="338" customWidth="1"/>
    <col min="7426" max="7426" width="2.7109375" style="338" customWidth="1"/>
    <col min="7427" max="7427" width="18.5703125" style="338" customWidth="1"/>
    <col min="7428" max="7428" width="1.28515625" style="338" customWidth="1"/>
    <col min="7429" max="7429" width="30.7109375" style="338" customWidth="1"/>
    <col min="7430" max="7434" width="10.7109375" style="338" customWidth="1"/>
    <col min="7435" max="7680" width="11.42578125" style="338"/>
    <col min="7681" max="7681" width="0.140625" style="338" customWidth="1"/>
    <col min="7682" max="7682" width="2.7109375" style="338" customWidth="1"/>
    <col min="7683" max="7683" width="18.5703125" style="338" customWidth="1"/>
    <col min="7684" max="7684" width="1.28515625" style="338" customWidth="1"/>
    <col min="7685" max="7685" width="30.7109375" style="338" customWidth="1"/>
    <col min="7686" max="7690" width="10.7109375" style="338" customWidth="1"/>
    <col min="7691" max="7936" width="11.42578125" style="338"/>
    <col min="7937" max="7937" width="0.140625" style="338" customWidth="1"/>
    <col min="7938" max="7938" width="2.7109375" style="338" customWidth="1"/>
    <col min="7939" max="7939" width="18.5703125" style="338" customWidth="1"/>
    <col min="7940" max="7940" width="1.28515625" style="338" customWidth="1"/>
    <col min="7941" max="7941" width="30.7109375" style="338" customWidth="1"/>
    <col min="7942" max="7946" width="10.7109375" style="338" customWidth="1"/>
    <col min="7947" max="8192" width="11.42578125" style="338"/>
    <col min="8193" max="8193" width="0.140625" style="338" customWidth="1"/>
    <col min="8194" max="8194" width="2.7109375" style="338" customWidth="1"/>
    <col min="8195" max="8195" width="18.5703125" style="338" customWidth="1"/>
    <col min="8196" max="8196" width="1.28515625" style="338" customWidth="1"/>
    <col min="8197" max="8197" width="30.7109375" style="338" customWidth="1"/>
    <col min="8198" max="8202" width="10.7109375" style="338" customWidth="1"/>
    <col min="8203" max="8448" width="11.42578125" style="338"/>
    <col min="8449" max="8449" width="0.140625" style="338" customWidth="1"/>
    <col min="8450" max="8450" width="2.7109375" style="338" customWidth="1"/>
    <col min="8451" max="8451" width="18.5703125" style="338" customWidth="1"/>
    <col min="8452" max="8452" width="1.28515625" style="338" customWidth="1"/>
    <col min="8453" max="8453" width="30.7109375" style="338" customWidth="1"/>
    <col min="8454" max="8458" width="10.7109375" style="338" customWidth="1"/>
    <col min="8459" max="8704" width="11.42578125" style="338"/>
    <col min="8705" max="8705" width="0.140625" style="338" customWidth="1"/>
    <col min="8706" max="8706" width="2.7109375" style="338" customWidth="1"/>
    <col min="8707" max="8707" width="18.5703125" style="338" customWidth="1"/>
    <col min="8708" max="8708" width="1.28515625" style="338" customWidth="1"/>
    <col min="8709" max="8709" width="30.7109375" style="338" customWidth="1"/>
    <col min="8710" max="8714" width="10.7109375" style="338" customWidth="1"/>
    <col min="8715" max="8960" width="11.42578125" style="338"/>
    <col min="8961" max="8961" width="0.140625" style="338" customWidth="1"/>
    <col min="8962" max="8962" width="2.7109375" style="338" customWidth="1"/>
    <col min="8963" max="8963" width="18.5703125" style="338" customWidth="1"/>
    <col min="8964" max="8964" width="1.28515625" style="338" customWidth="1"/>
    <col min="8965" max="8965" width="30.7109375" style="338" customWidth="1"/>
    <col min="8966" max="8970" width="10.7109375" style="338" customWidth="1"/>
    <col min="8971" max="9216" width="11.42578125" style="338"/>
    <col min="9217" max="9217" width="0.140625" style="338" customWidth="1"/>
    <col min="9218" max="9218" width="2.7109375" style="338" customWidth="1"/>
    <col min="9219" max="9219" width="18.5703125" style="338" customWidth="1"/>
    <col min="9220" max="9220" width="1.28515625" style="338" customWidth="1"/>
    <col min="9221" max="9221" width="30.7109375" style="338" customWidth="1"/>
    <col min="9222" max="9226" width="10.7109375" style="338" customWidth="1"/>
    <col min="9227" max="9472" width="11.42578125" style="338"/>
    <col min="9473" max="9473" width="0.140625" style="338" customWidth="1"/>
    <col min="9474" max="9474" width="2.7109375" style="338" customWidth="1"/>
    <col min="9475" max="9475" width="18.5703125" style="338" customWidth="1"/>
    <col min="9476" max="9476" width="1.28515625" style="338" customWidth="1"/>
    <col min="9477" max="9477" width="30.7109375" style="338" customWidth="1"/>
    <col min="9478" max="9482" width="10.7109375" style="338" customWidth="1"/>
    <col min="9483" max="9728" width="11.42578125" style="338"/>
    <col min="9729" max="9729" width="0.140625" style="338" customWidth="1"/>
    <col min="9730" max="9730" width="2.7109375" style="338" customWidth="1"/>
    <col min="9731" max="9731" width="18.5703125" style="338" customWidth="1"/>
    <col min="9732" max="9732" width="1.28515625" style="338" customWidth="1"/>
    <col min="9733" max="9733" width="30.7109375" style="338" customWidth="1"/>
    <col min="9734" max="9738" width="10.7109375" style="338" customWidth="1"/>
    <col min="9739" max="9984" width="11.42578125" style="338"/>
    <col min="9985" max="9985" width="0.140625" style="338" customWidth="1"/>
    <col min="9986" max="9986" width="2.7109375" style="338" customWidth="1"/>
    <col min="9987" max="9987" width="18.5703125" style="338" customWidth="1"/>
    <col min="9988" max="9988" width="1.28515625" style="338" customWidth="1"/>
    <col min="9989" max="9989" width="30.7109375" style="338" customWidth="1"/>
    <col min="9990" max="9994" width="10.7109375" style="338" customWidth="1"/>
    <col min="9995" max="10240" width="11.42578125" style="338"/>
    <col min="10241" max="10241" width="0.140625" style="338" customWidth="1"/>
    <col min="10242" max="10242" width="2.7109375" style="338" customWidth="1"/>
    <col min="10243" max="10243" width="18.5703125" style="338" customWidth="1"/>
    <col min="10244" max="10244" width="1.28515625" style="338" customWidth="1"/>
    <col min="10245" max="10245" width="30.7109375" style="338" customWidth="1"/>
    <col min="10246" max="10250" width="10.7109375" style="338" customWidth="1"/>
    <col min="10251" max="10496" width="11.42578125" style="338"/>
    <col min="10497" max="10497" width="0.140625" style="338" customWidth="1"/>
    <col min="10498" max="10498" width="2.7109375" style="338" customWidth="1"/>
    <col min="10499" max="10499" width="18.5703125" style="338" customWidth="1"/>
    <col min="10500" max="10500" width="1.28515625" style="338" customWidth="1"/>
    <col min="10501" max="10501" width="30.7109375" style="338" customWidth="1"/>
    <col min="10502" max="10506" width="10.7109375" style="338" customWidth="1"/>
    <col min="10507" max="10752" width="11.42578125" style="338"/>
    <col min="10753" max="10753" width="0.140625" style="338" customWidth="1"/>
    <col min="10754" max="10754" width="2.7109375" style="338" customWidth="1"/>
    <col min="10755" max="10755" width="18.5703125" style="338" customWidth="1"/>
    <col min="10756" max="10756" width="1.28515625" style="338" customWidth="1"/>
    <col min="10757" max="10757" width="30.7109375" style="338" customWidth="1"/>
    <col min="10758" max="10762" width="10.7109375" style="338" customWidth="1"/>
    <col min="10763" max="11008" width="11.42578125" style="338"/>
    <col min="11009" max="11009" width="0.140625" style="338" customWidth="1"/>
    <col min="11010" max="11010" width="2.7109375" style="338" customWidth="1"/>
    <col min="11011" max="11011" width="18.5703125" style="338" customWidth="1"/>
    <col min="11012" max="11012" width="1.28515625" style="338" customWidth="1"/>
    <col min="11013" max="11013" width="30.7109375" style="338" customWidth="1"/>
    <col min="11014" max="11018" width="10.7109375" style="338" customWidth="1"/>
    <col min="11019" max="11264" width="11.42578125" style="338"/>
    <col min="11265" max="11265" width="0.140625" style="338" customWidth="1"/>
    <col min="11266" max="11266" width="2.7109375" style="338" customWidth="1"/>
    <col min="11267" max="11267" width="18.5703125" style="338" customWidth="1"/>
    <col min="11268" max="11268" width="1.28515625" style="338" customWidth="1"/>
    <col min="11269" max="11269" width="30.7109375" style="338" customWidth="1"/>
    <col min="11270" max="11274" width="10.7109375" style="338" customWidth="1"/>
    <col min="11275" max="11520" width="11.42578125" style="338"/>
    <col min="11521" max="11521" width="0.140625" style="338" customWidth="1"/>
    <col min="11522" max="11522" width="2.7109375" style="338" customWidth="1"/>
    <col min="11523" max="11523" width="18.5703125" style="338" customWidth="1"/>
    <col min="11524" max="11524" width="1.28515625" style="338" customWidth="1"/>
    <col min="11525" max="11525" width="30.7109375" style="338" customWidth="1"/>
    <col min="11526" max="11530" width="10.7109375" style="338" customWidth="1"/>
    <col min="11531" max="11776" width="11.42578125" style="338"/>
    <col min="11777" max="11777" width="0.140625" style="338" customWidth="1"/>
    <col min="11778" max="11778" width="2.7109375" style="338" customWidth="1"/>
    <col min="11779" max="11779" width="18.5703125" style="338" customWidth="1"/>
    <col min="11780" max="11780" width="1.28515625" style="338" customWidth="1"/>
    <col min="11781" max="11781" width="30.7109375" style="338" customWidth="1"/>
    <col min="11782" max="11786" width="10.7109375" style="338" customWidth="1"/>
    <col min="11787" max="12032" width="11.42578125" style="338"/>
    <col min="12033" max="12033" width="0.140625" style="338" customWidth="1"/>
    <col min="12034" max="12034" width="2.7109375" style="338" customWidth="1"/>
    <col min="12035" max="12035" width="18.5703125" style="338" customWidth="1"/>
    <col min="12036" max="12036" width="1.28515625" style="338" customWidth="1"/>
    <col min="12037" max="12037" width="30.7109375" style="338" customWidth="1"/>
    <col min="12038" max="12042" width="10.7109375" style="338" customWidth="1"/>
    <col min="12043" max="12288" width="11.42578125" style="338"/>
    <col min="12289" max="12289" width="0.140625" style="338" customWidth="1"/>
    <col min="12290" max="12290" width="2.7109375" style="338" customWidth="1"/>
    <col min="12291" max="12291" width="18.5703125" style="338" customWidth="1"/>
    <col min="12292" max="12292" width="1.28515625" style="338" customWidth="1"/>
    <col min="12293" max="12293" width="30.7109375" style="338" customWidth="1"/>
    <col min="12294" max="12298" width="10.7109375" style="338" customWidth="1"/>
    <col min="12299" max="12544" width="11.42578125" style="338"/>
    <col min="12545" max="12545" width="0.140625" style="338" customWidth="1"/>
    <col min="12546" max="12546" width="2.7109375" style="338" customWidth="1"/>
    <col min="12547" max="12547" width="18.5703125" style="338" customWidth="1"/>
    <col min="12548" max="12548" width="1.28515625" style="338" customWidth="1"/>
    <col min="12549" max="12549" width="30.7109375" style="338" customWidth="1"/>
    <col min="12550" max="12554" width="10.7109375" style="338" customWidth="1"/>
    <col min="12555" max="12800" width="11.42578125" style="338"/>
    <col min="12801" max="12801" width="0.140625" style="338" customWidth="1"/>
    <col min="12802" max="12802" width="2.7109375" style="338" customWidth="1"/>
    <col min="12803" max="12803" width="18.5703125" style="338" customWidth="1"/>
    <col min="12804" max="12804" width="1.28515625" style="338" customWidth="1"/>
    <col min="12805" max="12805" width="30.7109375" style="338" customWidth="1"/>
    <col min="12806" max="12810" width="10.7109375" style="338" customWidth="1"/>
    <col min="12811" max="13056" width="11.42578125" style="338"/>
    <col min="13057" max="13057" width="0.140625" style="338" customWidth="1"/>
    <col min="13058" max="13058" width="2.7109375" style="338" customWidth="1"/>
    <col min="13059" max="13059" width="18.5703125" style="338" customWidth="1"/>
    <col min="13060" max="13060" width="1.28515625" style="338" customWidth="1"/>
    <col min="13061" max="13061" width="30.7109375" style="338" customWidth="1"/>
    <col min="13062" max="13066" width="10.7109375" style="338" customWidth="1"/>
    <col min="13067" max="13312" width="11.42578125" style="338"/>
    <col min="13313" max="13313" width="0.140625" style="338" customWidth="1"/>
    <col min="13314" max="13314" width="2.7109375" style="338" customWidth="1"/>
    <col min="13315" max="13315" width="18.5703125" style="338" customWidth="1"/>
    <col min="13316" max="13316" width="1.28515625" style="338" customWidth="1"/>
    <col min="13317" max="13317" width="30.7109375" style="338" customWidth="1"/>
    <col min="13318" max="13322" width="10.7109375" style="338" customWidth="1"/>
    <col min="13323" max="13568" width="11.42578125" style="338"/>
    <col min="13569" max="13569" width="0.140625" style="338" customWidth="1"/>
    <col min="13570" max="13570" width="2.7109375" style="338" customWidth="1"/>
    <col min="13571" max="13571" width="18.5703125" style="338" customWidth="1"/>
    <col min="13572" max="13572" width="1.28515625" style="338" customWidth="1"/>
    <col min="13573" max="13573" width="30.7109375" style="338" customWidth="1"/>
    <col min="13574" max="13578" width="10.7109375" style="338" customWidth="1"/>
    <col min="13579" max="13824" width="11.42578125" style="338"/>
    <col min="13825" max="13825" width="0.140625" style="338" customWidth="1"/>
    <col min="13826" max="13826" width="2.7109375" style="338" customWidth="1"/>
    <col min="13827" max="13827" width="18.5703125" style="338" customWidth="1"/>
    <col min="13828" max="13828" width="1.28515625" style="338" customWidth="1"/>
    <col min="13829" max="13829" width="30.7109375" style="338" customWidth="1"/>
    <col min="13830" max="13834" width="10.7109375" style="338" customWidth="1"/>
    <col min="13835" max="14080" width="11.42578125" style="338"/>
    <col min="14081" max="14081" width="0.140625" style="338" customWidth="1"/>
    <col min="14082" max="14082" width="2.7109375" style="338" customWidth="1"/>
    <col min="14083" max="14083" width="18.5703125" style="338" customWidth="1"/>
    <col min="14084" max="14084" width="1.28515625" style="338" customWidth="1"/>
    <col min="14085" max="14085" width="30.7109375" style="338" customWidth="1"/>
    <col min="14086" max="14090" width="10.7109375" style="338" customWidth="1"/>
    <col min="14091" max="14336" width="11.42578125" style="338"/>
    <col min="14337" max="14337" width="0.140625" style="338" customWidth="1"/>
    <col min="14338" max="14338" width="2.7109375" style="338" customWidth="1"/>
    <col min="14339" max="14339" width="18.5703125" style="338" customWidth="1"/>
    <col min="14340" max="14340" width="1.28515625" style="338" customWidth="1"/>
    <col min="14341" max="14341" width="30.7109375" style="338" customWidth="1"/>
    <col min="14342" max="14346" width="10.7109375" style="338" customWidth="1"/>
    <col min="14347" max="14592" width="11.42578125" style="338"/>
    <col min="14593" max="14593" width="0.140625" style="338" customWidth="1"/>
    <col min="14594" max="14594" width="2.7109375" style="338" customWidth="1"/>
    <col min="14595" max="14595" width="18.5703125" style="338" customWidth="1"/>
    <col min="14596" max="14596" width="1.28515625" style="338" customWidth="1"/>
    <col min="14597" max="14597" width="30.7109375" style="338" customWidth="1"/>
    <col min="14598" max="14602" width="10.7109375" style="338" customWidth="1"/>
    <col min="14603" max="14848" width="11.42578125" style="338"/>
    <col min="14849" max="14849" width="0.140625" style="338" customWidth="1"/>
    <col min="14850" max="14850" width="2.7109375" style="338" customWidth="1"/>
    <col min="14851" max="14851" width="18.5703125" style="338" customWidth="1"/>
    <col min="14852" max="14852" width="1.28515625" style="338" customWidth="1"/>
    <col min="14853" max="14853" width="30.7109375" style="338" customWidth="1"/>
    <col min="14854" max="14858" width="10.7109375" style="338" customWidth="1"/>
    <col min="14859" max="15104" width="11.42578125" style="338"/>
    <col min="15105" max="15105" width="0.140625" style="338" customWidth="1"/>
    <col min="15106" max="15106" width="2.7109375" style="338" customWidth="1"/>
    <col min="15107" max="15107" width="18.5703125" style="338" customWidth="1"/>
    <col min="15108" max="15108" width="1.28515625" style="338" customWidth="1"/>
    <col min="15109" max="15109" width="30.7109375" style="338" customWidth="1"/>
    <col min="15110" max="15114" width="10.7109375" style="338" customWidth="1"/>
    <col min="15115" max="15360" width="11.42578125" style="338"/>
    <col min="15361" max="15361" width="0.140625" style="338" customWidth="1"/>
    <col min="15362" max="15362" width="2.7109375" style="338" customWidth="1"/>
    <col min="15363" max="15363" width="18.5703125" style="338" customWidth="1"/>
    <col min="15364" max="15364" width="1.28515625" style="338" customWidth="1"/>
    <col min="15365" max="15365" width="30.7109375" style="338" customWidth="1"/>
    <col min="15366" max="15370" width="10.7109375" style="338" customWidth="1"/>
    <col min="15371" max="15616" width="11.42578125" style="338"/>
    <col min="15617" max="15617" width="0.140625" style="338" customWidth="1"/>
    <col min="15618" max="15618" width="2.7109375" style="338" customWidth="1"/>
    <col min="15619" max="15619" width="18.5703125" style="338" customWidth="1"/>
    <col min="15620" max="15620" width="1.28515625" style="338" customWidth="1"/>
    <col min="15621" max="15621" width="30.7109375" style="338" customWidth="1"/>
    <col min="15622" max="15626" width="10.7109375" style="338" customWidth="1"/>
    <col min="15627" max="15872" width="11.42578125" style="338"/>
    <col min="15873" max="15873" width="0.140625" style="338" customWidth="1"/>
    <col min="15874" max="15874" width="2.7109375" style="338" customWidth="1"/>
    <col min="15875" max="15875" width="18.5703125" style="338" customWidth="1"/>
    <col min="15876" max="15876" width="1.28515625" style="338" customWidth="1"/>
    <col min="15877" max="15877" width="30.7109375" style="338" customWidth="1"/>
    <col min="15878" max="15882" width="10.7109375" style="338" customWidth="1"/>
    <col min="15883" max="16128" width="11.42578125" style="338"/>
    <col min="16129" max="16129" width="0.140625" style="338" customWidth="1"/>
    <col min="16130" max="16130" width="2.7109375" style="338" customWidth="1"/>
    <col min="16131" max="16131" width="18.5703125" style="338" customWidth="1"/>
    <col min="16132" max="16132" width="1.28515625" style="338" customWidth="1"/>
    <col min="16133" max="16133" width="30.7109375" style="338" customWidth="1"/>
    <col min="16134" max="16138" width="10.7109375" style="338" customWidth="1"/>
    <col min="16139" max="16384" width="11.42578125" style="338"/>
  </cols>
  <sheetData>
    <row r="1" spans="1:7" s="335" customFormat="1" ht="0.75" customHeight="1"/>
    <row r="2" spans="1:7" s="335" customFormat="1" ht="21" customHeight="1">
      <c r="B2" s="336"/>
      <c r="E2" s="92" t="s">
        <v>50</v>
      </c>
      <c r="F2" s="342"/>
      <c r="G2" s="342"/>
    </row>
    <row r="3" spans="1:7" s="335" customFormat="1" ht="15" customHeight="1">
      <c r="E3" s="291" t="s">
        <v>176</v>
      </c>
      <c r="F3" s="343"/>
      <c r="G3" s="343"/>
    </row>
    <row r="4" spans="1:7" s="267" customFormat="1" ht="20.25" customHeight="1">
      <c r="B4" s="266"/>
      <c r="C4" s="6" t="str">
        <f>Indice!C4</f>
        <v>Producción de energía eléctrica</v>
      </c>
    </row>
    <row r="5" spans="1:7" s="267" customFormat="1" ht="12.75" customHeight="1">
      <c r="B5" s="266"/>
      <c r="C5" s="337"/>
    </row>
    <row r="6" spans="1:7" s="267" customFormat="1" ht="13.5" customHeight="1">
      <c r="B6" s="266"/>
      <c r="C6" s="269"/>
      <c r="D6" s="270"/>
      <c r="E6" s="270"/>
    </row>
    <row r="7" spans="1:7" s="267" customFormat="1" ht="12.75" customHeight="1">
      <c r="B7" s="266"/>
      <c r="C7" s="1066" t="s">
        <v>532</v>
      </c>
      <c r="D7" s="270"/>
      <c r="E7" s="626"/>
    </row>
    <row r="8" spans="1:7" s="335" customFormat="1" ht="12.75" customHeight="1">
      <c r="A8" s="267"/>
      <c r="B8" s="266"/>
      <c r="C8" s="1066"/>
      <c r="D8" s="270"/>
      <c r="E8" s="626"/>
      <c r="F8" s="298"/>
      <c r="G8" s="298"/>
    </row>
    <row r="9" spans="1:7" s="335" customFormat="1" ht="12.75" customHeight="1">
      <c r="A9" s="267"/>
      <c r="B9" s="266"/>
      <c r="C9" s="1066"/>
      <c r="D9" s="270"/>
      <c r="E9" s="626"/>
      <c r="F9" s="298"/>
      <c r="G9" s="298"/>
    </row>
    <row r="10" spans="1:7" s="335" customFormat="1" ht="12.75" customHeight="1">
      <c r="A10" s="267"/>
      <c r="B10" s="266"/>
      <c r="C10" s="514" t="s">
        <v>1</v>
      </c>
      <c r="D10" s="270"/>
      <c r="E10" s="626"/>
      <c r="F10" s="298"/>
      <c r="G10" s="298"/>
    </row>
    <row r="11" spans="1:7" s="335" customFormat="1" ht="12.75" customHeight="1">
      <c r="A11" s="267"/>
      <c r="B11" s="266"/>
      <c r="D11" s="270"/>
      <c r="E11" s="788"/>
      <c r="F11" s="298"/>
      <c r="G11" s="298"/>
    </row>
    <row r="12" spans="1:7" s="335" customFormat="1" ht="12.75" customHeight="1">
      <c r="A12" s="267"/>
      <c r="B12" s="266"/>
      <c r="D12" s="270"/>
      <c r="E12" s="788"/>
      <c r="F12" s="298"/>
      <c r="G12" s="298"/>
    </row>
    <row r="13" spans="1:7" s="335" customFormat="1" ht="12.75" customHeight="1">
      <c r="A13" s="267"/>
      <c r="B13" s="266"/>
      <c r="C13" s="269"/>
      <c r="D13" s="270"/>
      <c r="E13" s="788"/>
      <c r="F13" s="298"/>
      <c r="G13" s="298"/>
    </row>
    <row r="14" spans="1:7" s="335" customFormat="1" ht="12.75" customHeight="1">
      <c r="A14" s="267"/>
      <c r="B14" s="266"/>
      <c r="C14" s="269"/>
      <c r="D14" s="270"/>
      <c r="E14" s="788"/>
      <c r="F14" s="298"/>
      <c r="G14" s="298"/>
    </row>
    <row r="15" spans="1:7" s="335" customFormat="1" ht="12.75" customHeight="1">
      <c r="A15" s="267"/>
      <c r="B15" s="266"/>
      <c r="C15" s="269"/>
      <c r="D15" s="270"/>
      <c r="E15" s="788"/>
      <c r="F15" s="298"/>
      <c r="G15" s="298"/>
    </row>
    <row r="16" spans="1:7" s="335" customFormat="1" ht="12.75" customHeight="1">
      <c r="A16" s="267"/>
      <c r="B16" s="266"/>
      <c r="C16" s="269"/>
      <c r="D16" s="270"/>
      <c r="E16" s="788"/>
      <c r="F16" s="298"/>
      <c r="G16" s="298"/>
    </row>
    <row r="17" spans="1:11" s="335" customFormat="1" ht="12.75" customHeight="1">
      <c r="A17" s="267"/>
      <c r="B17" s="266"/>
      <c r="C17" s="269"/>
      <c r="D17" s="270"/>
      <c r="E17" s="788"/>
      <c r="F17" s="298"/>
      <c r="G17" s="298"/>
    </row>
    <row r="18" spans="1:11" s="335" customFormat="1" ht="12.75" customHeight="1">
      <c r="A18" s="267"/>
      <c r="B18" s="266"/>
      <c r="C18" s="269"/>
      <c r="D18" s="270"/>
      <c r="E18" s="788"/>
      <c r="F18" s="298"/>
      <c r="G18" s="298"/>
    </row>
    <row r="19" spans="1:11" s="335" customFormat="1" ht="12.75" customHeight="1">
      <c r="A19" s="267"/>
      <c r="B19" s="266"/>
      <c r="C19" s="269"/>
      <c r="D19" s="270"/>
      <c r="E19" s="788"/>
      <c r="F19" s="298"/>
      <c r="G19" s="298"/>
    </row>
    <row r="20" spans="1:11" s="335" customFormat="1" ht="12.75" customHeight="1">
      <c r="A20" s="267"/>
      <c r="B20" s="266"/>
      <c r="C20" s="269"/>
      <c r="D20" s="270"/>
      <c r="E20" s="788"/>
      <c r="F20" s="298"/>
      <c r="G20" s="298"/>
    </row>
    <row r="21" spans="1:11" s="335" customFormat="1" ht="12.75" customHeight="1">
      <c r="A21" s="267"/>
      <c r="B21" s="266"/>
      <c r="C21" s="269"/>
      <c r="D21" s="270"/>
      <c r="E21" s="788"/>
      <c r="F21" s="298"/>
      <c r="G21" s="298"/>
    </row>
    <row r="22" spans="1:11">
      <c r="E22" s="789"/>
    </row>
    <row r="23" spans="1:11">
      <c r="E23" s="789"/>
      <c r="H23" s="339"/>
      <c r="I23" s="339"/>
      <c r="J23" s="339"/>
      <c r="K23" s="339"/>
    </row>
    <row r="24" spans="1:11">
      <c r="E24" s="790"/>
      <c r="F24" s="341"/>
      <c r="G24" s="341"/>
      <c r="H24" s="339"/>
      <c r="I24" s="339"/>
      <c r="J24" s="339"/>
      <c r="K24" s="339"/>
    </row>
    <row r="25" spans="1:11">
      <c r="F25" s="340"/>
      <c r="G25" s="340"/>
      <c r="H25" s="339"/>
      <c r="I25" s="339"/>
      <c r="J25" s="339"/>
      <c r="K25" s="339"/>
    </row>
    <row r="26" spans="1:11">
      <c r="F26" s="340"/>
      <c r="G26" s="340"/>
      <c r="H26" s="339"/>
      <c r="I26" s="339"/>
      <c r="J26" s="339"/>
      <c r="K26" s="339"/>
    </row>
    <row r="27" spans="1:11">
      <c r="E27" s="341"/>
      <c r="F27" s="341"/>
      <c r="G27" s="341"/>
      <c r="H27" s="339"/>
      <c r="I27" s="339"/>
      <c r="J27" s="339"/>
      <c r="K27" s="339"/>
    </row>
    <row r="28" spans="1:11">
      <c r="E28" s="341"/>
      <c r="F28" s="341"/>
      <c r="G28" s="341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61</vt:i4>
      </vt:variant>
      <vt:variant>
        <vt:lpstr>Rangos con nombre</vt:lpstr>
      </vt:variant>
      <vt:variant>
        <vt:i4>63</vt:i4>
      </vt:variant>
    </vt:vector>
  </HeadingPairs>
  <TitlesOfParts>
    <vt:vector size="124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C39</vt:lpstr>
      <vt:lpstr>C38</vt:lpstr>
      <vt:lpstr>C40</vt:lpstr>
      <vt:lpstr>C41</vt:lpstr>
      <vt:lpstr>C43</vt:lpstr>
      <vt:lpstr>C42</vt:lpstr>
      <vt:lpstr>C44</vt:lpstr>
      <vt:lpstr>C45</vt:lpstr>
      <vt:lpstr>C46</vt:lpstr>
      <vt:lpstr>C47</vt:lpstr>
      <vt:lpstr>C48</vt:lpstr>
      <vt:lpstr>C49</vt:lpstr>
      <vt:lpstr>C50</vt:lpstr>
      <vt:lpstr>C51</vt:lpstr>
      <vt:lpstr>C52</vt:lpstr>
      <vt:lpstr>Data 1</vt:lpstr>
      <vt:lpstr>Data 2</vt:lpstr>
      <vt:lpstr>Data 3</vt:lpstr>
      <vt:lpstr>CCC</vt:lpstr>
      <vt:lpstr>CCCCC</vt:lpstr>
      <vt:lpstr>CXC</vt:lpstr>
      <vt:lpstr>C23 RESUMEN</vt:lpstr>
      <vt:lpstr>CXXC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'C23 RESUMEN'!Área_de_impresión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'C6'!Área_de_impresión</vt:lpstr>
      <vt:lpstr>'C7'!Área_de_impresión</vt:lpstr>
      <vt:lpstr>'C9'!Área_de_impresión</vt:lpstr>
      <vt:lpstr>CCC!Área_de_impresión</vt:lpstr>
      <vt:lpstr>CCCCC!Área_de_impresión</vt:lpstr>
      <vt:lpstr>CXC!Área_de_impresión</vt:lpstr>
      <vt:lpstr>CXXC!Área_de_impresión</vt:lpstr>
      <vt:lpstr>'Data 1'!Área_de_impresión</vt:lpstr>
      <vt:lpstr>'Data 2'!Área_de_impresión</vt:lpstr>
      <vt:lpstr>'Data 3'!Área_de_impresión</vt:lpstr>
      <vt:lpstr>Indice!Área_de_impresión</vt:lpstr>
      <vt:lpstr>'C33'!Títulos_a_imprimir</vt:lpstr>
      <vt:lpstr>'C35'!Títulos_a_imprimir</vt:lpstr>
      <vt:lpstr>'C52'!Títulos_a_imprimir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(7)</dc:title>
  <dc:creator>Red Eléctrica de España (www.ree.es)</dc:creator>
  <cp:lastModifiedBy>SEVPENMA</cp:lastModifiedBy>
  <cp:lastPrinted>2016-06-28T07:32:12Z</cp:lastPrinted>
  <dcterms:created xsi:type="dcterms:W3CDTF">1999-09-27T10:22:29Z</dcterms:created>
  <dcterms:modified xsi:type="dcterms:W3CDTF">2016-06-30T06:54:53Z</dcterms:modified>
</cp:coreProperties>
</file>