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charts/chart15.xml" ContentType="application/vnd.openxmlformats-officedocument.drawingml.chart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9.xml" ContentType="application/vnd.openxmlformats-officedocument.drawingml.chartshapes+xml"/>
  <Override PartName="/xl/charts/chart25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3.xml" ContentType="application/vnd.openxmlformats-officedocument.drawingml.chartshapes+xml"/>
  <Override PartName="/xl/charts/chart28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9.xml" ContentType="application/vnd.openxmlformats-officedocument.drawingml.chart+xml"/>
  <Override PartName="/xl/drawings/drawing46.xml" ContentType="application/vnd.openxmlformats-officedocument.drawingml.chartshapes+xml"/>
  <Override PartName="/xl/charts/chart30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31.xml" ContentType="application/vnd.openxmlformats-officedocument.drawingml.chart+xml"/>
  <Override PartName="/xl/drawings/drawing50.xml" ContentType="application/vnd.openxmlformats-officedocument.drawingml.chartshapes+xml"/>
  <Override PartName="/xl/charts/chart32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33.xml" ContentType="application/vnd.openxmlformats-officedocument.drawingml.chart+xml"/>
  <Override PartName="/xl/drawings/drawing53.xml" ContentType="application/vnd.openxmlformats-officedocument.drawingml.chartshapes+xml"/>
  <Override PartName="/xl/charts/chart34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harts/chart35.xml" ContentType="application/vnd.openxmlformats-officedocument.drawingml.chart+xml"/>
  <Override PartName="/xl/drawings/drawing57.xml" ContentType="application/vnd.openxmlformats-officedocument.drawingml.chartshapes+xml"/>
  <Override PartName="/xl/charts/chart36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7.xml" ContentType="application/vnd.openxmlformats-officedocument.drawingml.chart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harts/chart38.xml" ContentType="application/vnd.openxmlformats-officedocument.drawingml.chart+xml"/>
  <Override PartName="/xl/drawings/drawing62.xml" ContentType="application/vnd.openxmlformats-officedocument.drawingml.chartshapes+xml"/>
  <Override PartName="/xl/charts/chart39.xml" ContentType="application/vnd.openxmlformats-officedocument.drawingml.chart+xml"/>
  <Override PartName="/xl/drawings/drawing63.xml" ContentType="application/vnd.openxmlformats-officedocument.drawing+xml"/>
  <Override PartName="/xl/charts/chart40.xml" ContentType="application/vnd.openxmlformats-officedocument.drawingml.chart+xml"/>
  <Override PartName="/xl/drawings/drawing6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65.xml" ContentType="application/vnd.openxmlformats-officedocument.drawing+xml"/>
  <Override PartName="/xl/charts/chart43.xml" ContentType="application/vnd.openxmlformats-officedocument.drawingml.chart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omments1.xml" ContentType="application/vnd.openxmlformats-officedocument.spreadsheetml.comments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INFORME OPERACION\2016\"/>
    </mc:Choice>
  </mc:AlternateContent>
  <bookViews>
    <workbookView xWindow="0" yWindow="0" windowWidth="19395" windowHeight="7440" tabRatio="808"/>
  </bookViews>
  <sheets>
    <sheet name="Indice" sheetId="1" r:id="rId1"/>
    <sheet name="C1" sheetId="2" r:id="rId2"/>
    <sheet name="C2" sheetId="3" r:id="rId3"/>
    <sheet name="C3" sheetId="10" r:id="rId4"/>
    <sheet name="C4" sheetId="26" r:id="rId5"/>
    <sheet name="C4.2" sheetId="51" r:id="rId6"/>
    <sheet name="C5" sheetId="6" r:id="rId7"/>
    <sheet name="C6" sheetId="7" r:id="rId8"/>
    <sheet name="C7" sheetId="46" r:id="rId9"/>
    <sheet name="C7.2" sheetId="52" r:id="rId10"/>
    <sheet name="C8" sheetId="8" r:id="rId11"/>
    <sheet name="C9" sheetId="9" r:id="rId12"/>
    <sheet name="C10" sheetId="37" r:id="rId13"/>
    <sheet name="C11" sheetId="12" r:id="rId14"/>
    <sheet name="C12" sheetId="13" r:id="rId15"/>
    <sheet name="C13" sheetId="41" r:id="rId16"/>
    <sheet name="C14" sheetId="35" r:id="rId17"/>
    <sheet name="C15" sheetId="43" r:id="rId18"/>
    <sheet name="C16" sheetId="11" r:id="rId19"/>
    <sheet name="C17" sheetId="14" r:id="rId20"/>
    <sheet name="C18" sheetId="15" r:id="rId21"/>
    <sheet name="C19" sheetId="38" r:id="rId22"/>
    <sheet name="C20" sheetId="16" r:id="rId23"/>
    <sheet name="C21" sheetId="17" r:id="rId24"/>
    <sheet name="C22" sheetId="18" r:id="rId25"/>
    <sheet name="C23" sheetId="40" r:id="rId26"/>
    <sheet name="C24" sheetId="20" r:id="rId27"/>
    <sheet name="C25" sheetId="21" r:id="rId28"/>
    <sheet name="C26" sheetId="39" r:id="rId29"/>
    <sheet name="C27" sheetId="22" r:id="rId30"/>
    <sheet name="C28" sheetId="23" r:id="rId31"/>
    <sheet name="C29" sheetId="48" r:id="rId32"/>
    <sheet name="C30" sheetId="30" r:id="rId33"/>
    <sheet name="C31" sheetId="28" r:id="rId34"/>
    <sheet name="C32" sheetId="44" r:id="rId35"/>
    <sheet name="C33" sheetId="32" r:id="rId36"/>
    <sheet name="C34" sheetId="49" r:id="rId37"/>
    <sheet name="Data 1" sheetId="24" r:id="rId38"/>
    <sheet name="Data 2" sheetId="25" r:id="rId39"/>
    <sheet name="Data 3" sheetId="27" r:id="rId40"/>
    <sheet name="Data 4" sheetId="47" r:id="rId41"/>
    <sheet name="Data 5" sheetId="45" r:id="rId42"/>
  </sheets>
  <definedNames>
    <definedName name="_xlnm._FilterDatabase" localSheetId="7" hidden="1">'C6'!$A$4:$A$386</definedName>
    <definedName name="_xlnm.Print_Area" localSheetId="1">'C1'!$A$1:$V$28</definedName>
    <definedName name="_xlnm.Print_Area" localSheetId="12">'C10'!$B$2:$F$25</definedName>
    <definedName name="_xlnm.Print_Area" localSheetId="13">'C11'!$A$1:$L$23</definedName>
    <definedName name="_xlnm.Print_Area" localSheetId="14">'C12'!$B$2:$F$26</definedName>
    <definedName name="_xlnm.Print_Area" localSheetId="15">'C13'!$B$2:$E$26</definedName>
    <definedName name="_xlnm.Print_Area" localSheetId="16">'C14'!$B$2:$F$41</definedName>
    <definedName name="_xlnm.Print_Area" localSheetId="17">'C15'!$B$2:$F$22</definedName>
    <definedName name="_xlnm.Print_Area" localSheetId="18">'C16'!$B$2:$E$32</definedName>
    <definedName name="_xlnm.Print_Area" localSheetId="19">'C17'!$A$1:$T$25</definedName>
    <definedName name="_xlnm.Print_Area" localSheetId="20">'C18'!$A$1:$E$22</definedName>
    <definedName name="_xlnm.Print_Area" localSheetId="21">'C19'!$B$2:$E$26</definedName>
    <definedName name="_xlnm.Print_Area" localSheetId="2">'C2'!$A$1:$E$22</definedName>
    <definedName name="_xlnm.Print_Area" localSheetId="22">'C20'!$A$1:$E$25</definedName>
    <definedName name="_xlnm.Print_Area" localSheetId="23">'C21'!$A$1:$M$26</definedName>
    <definedName name="_xlnm.Print_Area" localSheetId="24">'C22'!$A$1:$E$25</definedName>
    <definedName name="_xlnm.Print_Area" localSheetId="25">'C23'!$B$2:$F$24</definedName>
    <definedName name="_xlnm.Print_Area" localSheetId="26">'C24'!$A$1:$L$24</definedName>
    <definedName name="_xlnm.Print_Area" localSheetId="27">'C25'!$A$1:$E$25</definedName>
    <definedName name="_xlnm.Print_Area" localSheetId="28">'C26'!$B$2:$F$24</definedName>
    <definedName name="_xlnm.Print_Area" localSheetId="29">'C27'!$A$1:$L$25</definedName>
    <definedName name="_xlnm.Print_Area" localSheetId="30">'C28'!$A$1:$E$25</definedName>
    <definedName name="_xlnm.Print_Area" localSheetId="3">'C3'!$A$1:$E$22</definedName>
    <definedName name="_xlnm.Print_Area" localSheetId="32">'C30'!$A$1:$J$23</definedName>
    <definedName name="_xlnm.Print_Area" localSheetId="33">'C31'!$B$2:$F$28</definedName>
    <definedName name="_xlnm.Print_Area" localSheetId="34">'C32'!$A$2:$F$25</definedName>
    <definedName name="_xlnm.Print_Area" localSheetId="35">'C33'!$A$1:$F$25</definedName>
    <definedName name="_xlnm.Print_Area" localSheetId="4">'C4'!$A$1:$E$22</definedName>
    <definedName name="_xlnm.Print_Area" localSheetId="5">C4.2!$A$1:$E$22</definedName>
    <definedName name="_xlnm.Print_Area" localSheetId="6">'C5'!$A$1:$I$29</definedName>
    <definedName name="_xlnm.Print_Area" localSheetId="7">'C6'!$A$1:$E$28</definedName>
    <definedName name="_xlnm.Print_Area" localSheetId="10">'C8'!$A$1:$J$23</definedName>
    <definedName name="_xlnm.Print_Area" localSheetId="11">'C9'!$A$1:$M$20</definedName>
    <definedName name="_xlnm.Print_Area" localSheetId="37">'Data 1'!$A$1:$Q$22</definedName>
    <definedName name="_xlnm.Print_Area" localSheetId="38">'Data 2'!$A$1:$I$762</definedName>
    <definedName name="_xlnm.Print_Area" localSheetId="39">'Data 3'!$A$1:$H$3</definedName>
    <definedName name="_xlnm.Print_Area" localSheetId="0">Indice!$A$1:$F$40</definedName>
    <definedName name="_xlnm.Print_Titles" localSheetId="38">'Data 2'!$1:$3</definedName>
    <definedName name="_xlnm.Print_Titles" localSheetId="39">'Data 3'!$1:$3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L22" i="22" l="1"/>
  <c r="N34" i="27" l="1"/>
  <c r="D36" i="25" l="1"/>
  <c r="I145" i="25"/>
  <c r="I146" i="25"/>
  <c r="I147" i="25"/>
  <c r="I148" i="25"/>
  <c r="I149" i="25"/>
  <c r="I150" i="25"/>
  <c r="I151" i="25"/>
  <c r="I152" i="25"/>
  <c r="I153" i="25"/>
  <c r="I154" i="25"/>
  <c r="I155" i="25"/>
  <c r="I144" i="25"/>
  <c r="D120" i="25" l="1"/>
  <c r="G75" i="25"/>
  <c r="E132" i="24" l="1"/>
  <c r="H134" i="24"/>
  <c r="D119" i="24"/>
  <c r="I88" i="24"/>
  <c r="H271" i="25" l="1"/>
  <c r="I271" i="25" s="1"/>
  <c r="H270" i="25"/>
  <c r="I270" i="25" s="1"/>
  <c r="H269" i="25"/>
  <c r="I269" i="25" s="1"/>
  <c r="H268" i="25"/>
  <c r="I268" i="25" s="1"/>
  <c r="H267" i="25"/>
  <c r="I267" i="25" s="1"/>
  <c r="H266" i="25"/>
  <c r="I266" i="25" s="1"/>
  <c r="H265" i="25"/>
  <c r="I265" i="25" s="1"/>
  <c r="H264" i="25"/>
  <c r="I264" i="25" s="1"/>
  <c r="H263" i="25"/>
  <c r="I263" i="25" s="1"/>
  <c r="H262" i="25"/>
  <c r="I262" i="25" s="1"/>
  <c r="H261" i="25"/>
  <c r="I261" i="25" s="1"/>
  <c r="H260" i="25"/>
  <c r="I260" i="25" s="1"/>
  <c r="L20" i="45"/>
  <c r="L7" i="45"/>
  <c r="V24" i="2" l="1"/>
  <c r="V23" i="2"/>
  <c r="V22" i="2"/>
  <c r="V12" i="2"/>
  <c r="V14" i="2"/>
  <c r="V15" i="2"/>
  <c r="V17" i="2"/>
  <c r="V18" i="2"/>
  <c r="V19" i="2"/>
  <c r="V20" i="2"/>
  <c r="V11" i="2"/>
  <c r="V10" i="2"/>
  <c r="V8" i="2"/>
  <c r="I25" i="2"/>
  <c r="J25" i="2"/>
  <c r="K25" i="2"/>
  <c r="L25" i="2"/>
  <c r="M25" i="2"/>
  <c r="N25" i="2"/>
  <c r="O25" i="2"/>
  <c r="P25" i="2"/>
  <c r="Q25" i="2"/>
  <c r="R25" i="2"/>
  <c r="S25" i="2"/>
  <c r="U25" i="2"/>
  <c r="H25" i="2"/>
  <c r="I11" i="2"/>
  <c r="J11" i="2"/>
  <c r="K11" i="2"/>
  <c r="L11" i="2"/>
  <c r="M11" i="2"/>
  <c r="N11" i="2"/>
  <c r="O11" i="2"/>
  <c r="P11" i="2"/>
  <c r="Q11" i="2"/>
  <c r="R11" i="2"/>
  <c r="S11" i="2"/>
  <c r="U11" i="2"/>
  <c r="I12" i="2"/>
  <c r="I10" i="2" s="1"/>
  <c r="J12" i="2"/>
  <c r="K12" i="2"/>
  <c r="K10" i="2" s="1"/>
  <c r="L12" i="2"/>
  <c r="M12" i="2"/>
  <c r="M10" i="2" s="1"/>
  <c r="N12" i="2"/>
  <c r="O12" i="2"/>
  <c r="O10" i="2" s="1"/>
  <c r="P12" i="2"/>
  <c r="Q12" i="2"/>
  <c r="Q10" i="2" s="1"/>
  <c r="R12" i="2"/>
  <c r="S12" i="2"/>
  <c r="S10" i="2" s="1"/>
  <c r="U12" i="2"/>
  <c r="U10" i="2" s="1"/>
  <c r="I13" i="2"/>
  <c r="J13" i="2"/>
  <c r="K13" i="2"/>
  <c r="L13" i="2"/>
  <c r="M13" i="2"/>
  <c r="N13" i="2"/>
  <c r="O13" i="2"/>
  <c r="P13" i="2"/>
  <c r="Q13" i="2"/>
  <c r="R13" i="2"/>
  <c r="S13" i="2"/>
  <c r="U13" i="2"/>
  <c r="I14" i="2"/>
  <c r="J14" i="2"/>
  <c r="K14" i="2"/>
  <c r="L14" i="2"/>
  <c r="M14" i="2"/>
  <c r="N14" i="2"/>
  <c r="O14" i="2"/>
  <c r="P14" i="2"/>
  <c r="Q14" i="2"/>
  <c r="R14" i="2"/>
  <c r="S14" i="2"/>
  <c r="U14" i="2"/>
  <c r="I15" i="2"/>
  <c r="J15" i="2"/>
  <c r="K15" i="2"/>
  <c r="L15" i="2"/>
  <c r="M15" i="2"/>
  <c r="N15" i="2"/>
  <c r="O15" i="2"/>
  <c r="P15" i="2"/>
  <c r="Q15" i="2"/>
  <c r="R15" i="2"/>
  <c r="S15" i="2"/>
  <c r="U15" i="2"/>
  <c r="I16" i="2"/>
  <c r="J16" i="2"/>
  <c r="K16" i="2"/>
  <c r="L16" i="2"/>
  <c r="M16" i="2"/>
  <c r="N16" i="2"/>
  <c r="O16" i="2"/>
  <c r="P16" i="2"/>
  <c r="Q16" i="2"/>
  <c r="R16" i="2"/>
  <c r="S16" i="2"/>
  <c r="U16" i="2"/>
  <c r="I17" i="2"/>
  <c r="J17" i="2"/>
  <c r="K17" i="2"/>
  <c r="L17" i="2"/>
  <c r="M17" i="2"/>
  <c r="N17" i="2"/>
  <c r="O17" i="2"/>
  <c r="P17" i="2"/>
  <c r="Q17" i="2"/>
  <c r="R17" i="2"/>
  <c r="S17" i="2"/>
  <c r="U17" i="2"/>
  <c r="I18" i="2"/>
  <c r="J18" i="2"/>
  <c r="K18" i="2"/>
  <c r="L18" i="2"/>
  <c r="M18" i="2"/>
  <c r="N18" i="2"/>
  <c r="O18" i="2"/>
  <c r="P18" i="2"/>
  <c r="Q18" i="2"/>
  <c r="R18" i="2"/>
  <c r="S18" i="2"/>
  <c r="U18" i="2"/>
  <c r="I19" i="2"/>
  <c r="J19" i="2"/>
  <c r="K19" i="2"/>
  <c r="L19" i="2"/>
  <c r="M19" i="2"/>
  <c r="N19" i="2"/>
  <c r="O19" i="2"/>
  <c r="P19" i="2"/>
  <c r="Q19" i="2"/>
  <c r="R19" i="2"/>
  <c r="S19" i="2"/>
  <c r="U19" i="2"/>
  <c r="I20" i="2"/>
  <c r="J20" i="2"/>
  <c r="K20" i="2"/>
  <c r="L20" i="2"/>
  <c r="M20" i="2"/>
  <c r="N20" i="2"/>
  <c r="O20" i="2"/>
  <c r="P20" i="2"/>
  <c r="Q20" i="2"/>
  <c r="R20" i="2"/>
  <c r="S20" i="2"/>
  <c r="U20" i="2"/>
  <c r="I21" i="2"/>
  <c r="J21" i="2"/>
  <c r="K21" i="2"/>
  <c r="L21" i="2"/>
  <c r="M21" i="2"/>
  <c r="N21" i="2"/>
  <c r="O21" i="2"/>
  <c r="P21" i="2"/>
  <c r="Q21" i="2"/>
  <c r="R21" i="2"/>
  <c r="S21" i="2"/>
  <c r="U21" i="2"/>
  <c r="I22" i="2"/>
  <c r="J22" i="2"/>
  <c r="K22" i="2"/>
  <c r="L22" i="2"/>
  <c r="M22" i="2"/>
  <c r="N22" i="2"/>
  <c r="O22" i="2"/>
  <c r="P22" i="2"/>
  <c r="Q22" i="2"/>
  <c r="R22" i="2"/>
  <c r="S22" i="2"/>
  <c r="U22" i="2"/>
  <c r="I23" i="2"/>
  <c r="J23" i="2"/>
  <c r="K23" i="2"/>
  <c r="L23" i="2"/>
  <c r="M23" i="2"/>
  <c r="N23" i="2"/>
  <c r="O23" i="2"/>
  <c r="P23" i="2"/>
  <c r="Q23" i="2"/>
  <c r="R23" i="2"/>
  <c r="S23" i="2"/>
  <c r="U23" i="2"/>
  <c r="I24" i="2"/>
  <c r="J24" i="2"/>
  <c r="K24" i="2"/>
  <c r="L24" i="2"/>
  <c r="M24" i="2"/>
  <c r="N24" i="2"/>
  <c r="O24" i="2"/>
  <c r="P24" i="2"/>
  <c r="Q24" i="2"/>
  <c r="R24" i="2"/>
  <c r="S24" i="2"/>
  <c r="U24" i="2"/>
  <c r="U8" i="2"/>
  <c r="U9" i="2"/>
  <c r="U28" i="2"/>
  <c r="I28" i="2"/>
  <c r="J28" i="2"/>
  <c r="K28" i="2"/>
  <c r="L28" i="2"/>
  <c r="M28" i="2"/>
  <c r="N28" i="2"/>
  <c r="O28" i="2"/>
  <c r="P28" i="2"/>
  <c r="Q28" i="2"/>
  <c r="R28" i="2"/>
  <c r="S28" i="2"/>
  <c r="H28" i="2"/>
  <c r="L10" i="2"/>
  <c r="P10" i="2"/>
  <c r="H24" i="2"/>
  <c r="H23" i="2"/>
  <c r="H22" i="2"/>
  <c r="J10" i="2"/>
  <c r="N10" i="2"/>
  <c r="R10" i="2"/>
  <c r="H10" i="2"/>
  <c r="H12" i="2"/>
  <c r="H13" i="2"/>
  <c r="H14" i="2"/>
  <c r="H15" i="2"/>
  <c r="H16" i="2"/>
  <c r="H17" i="2"/>
  <c r="H18" i="2"/>
  <c r="H19" i="2"/>
  <c r="H20" i="2"/>
  <c r="H21" i="2"/>
  <c r="H11" i="2"/>
  <c r="R29" i="24"/>
  <c r="R18" i="24"/>
  <c r="D9" i="24"/>
  <c r="D11" i="24"/>
  <c r="Q10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D29" i="24"/>
  <c r="Q29" i="24"/>
  <c r="Q9" i="24"/>
  <c r="Q51" i="24"/>
  <c r="P9" i="24"/>
  <c r="P11" i="24"/>
  <c r="Q11" i="24"/>
  <c r="P12" i="24"/>
  <c r="Q12" i="24"/>
  <c r="P14" i="24"/>
  <c r="Q14" i="24"/>
  <c r="E9" i="24"/>
  <c r="F9" i="24"/>
  <c r="G9" i="24"/>
  <c r="H9" i="24"/>
  <c r="I9" i="24"/>
  <c r="J9" i="24"/>
  <c r="K9" i="24"/>
  <c r="L9" i="24"/>
  <c r="M9" i="24"/>
  <c r="N9" i="24"/>
  <c r="O9" i="24"/>
  <c r="E10" i="24"/>
  <c r="F10" i="24"/>
  <c r="G10" i="24"/>
  <c r="H10" i="24"/>
  <c r="I10" i="24"/>
  <c r="J10" i="24"/>
  <c r="K10" i="24"/>
  <c r="L10" i="24"/>
  <c r="M10" i="24"/>
  <c r="N10" i="24"/>
  <c r="O10" i="24"/>
  <c r="E11" i="24"/>
  <c r="F11" i="24"/>
  <c r="G11" i="24"/>
  <c r="H11" i="24"/>
  <c r="I11" i="24"/>
  <c r="J11" i="24"/>
  <c r="K11" i="24"/>
  <c r="L11" i="24"/>
  <c r="M11" i="24"/>
  <c r="N11" i="24"/>
  <c r="O11" i="24"/>
  <c r="E12" i="24"/>
  <c r="F12" i="24"/>
  <c r="G12" i="24"/>
  <c r="H12" i="24"/>
  <c r="I12" i="24"/>
  <c r="J12" i="24"/>
  <c r="K12" i="24"/>
  <c r="L12" i="24"/>
  <c r="M12" i="24"/>
  <c r="N12" i="24"/>
  <c r="O12" i="24"/>
  <c r="E14" i="24"/>
  <c r="F14" i="24"/>
  <c r="G14" i="24"/>
  <c r="H14" i="24"/>
  <c r="I14" i="24"/>
  <c r="J14" i="24"/>
  <c r="K14" i="24"/>
  <c r="L14" i="24"/>
  <c r="M14" i="24"/>
  <c r="N14" i="24"/>
  <c r="O14" i="24"/>
  <c r="D14" i="24"/>
  <c r="D12" i="24"/>
  <c r="D10" i="24"/>
  <c r="R28" i="24"/>
  <c r="R27" i="24"/>
  <c r="R21" i="24"/>
  <c r="R22" i="24"/>
  <c r="R23" i="24"/>
  <c r="R24" i="24"/>
  <c r="R25" i="24"/>
  <c r="R26" i="24"/>
  <c r="R20" i="24"/>
  <c r="R19" i="24"/>
  <c r="P18" i="24"/>
  <c r="Q18" i="24"/>
  <c r="P19" i="24"/>
  <c r="Q19" i="24"/>
  <c r="P20" i="24"/>
  <c r="Q20" i="24"/>
  <c r="P21" i="24"/>
  <c r="Q21" i="24"/>
  <c r="P22" i="24"/>
  <c r="Q22" i="24"/>
  <c r="P23" i="24"/>
  <c r="Q23" i="24"/>
  <c r="P24" i="24"/>
  <c r="Q24" i="24"/>
  <c r="P25" i="24"/>
  <c r="Q25" i="24"/>
  <c r="P26" i="24"/>
  <c r="Q26" i="24"/>
  <c r="P27" i="24"/>
  <c r="Q27" i="24"/>
  <c r="P28" i="24"/>
  <c r="Q28" i="24"/>
  <c r="E18" i="24"/>
  <c r="F18" i="24"/>
  <c r="G18" i="24"/>
  <c r="H18" i="24"/>
  <c r="I18" i="24"/>
  <c r="J18" i="24"/>
  <c r="K18" i="24"/>
  <c r="L18" i="24"/>
  <c r="M18" i="24"/>
  <c r="N18" i="24"/>
  <c r="O18" i="24"/>
  <c r="E19" i="24"/>
  <c r="F19" i="24"/>
  <c r="G19" i="24"/>
  <c r="H19" i="24"/>
  <c r="I19" i="24"/>
  <c r="J19" i="24"/>
  <c r="K19" i="24"/>
  <c r="L19" i="24"/>
  <c r="M19" i="24"/>
  <c r="N19" i="24"/>
  <c r="O19" i="24"/>
  <c r="E20" i="24"/>
  <c r="F20" i="24"/>
  <c r="G20" i="24"/>
  <c r="H20" i="24"/>
  <c r="I20" i="24"/>
  <c r="J20" i="24"/>
  <c r="K20" i="24"/>
  <c r="L20" i="24"/>
  <c r="M20" i="24"/>
  <c r="N20" i="24"/>
  <c r="O20" i="24"/>
  <c r="E21" i="24"/>
  <c r="F21" i="24"/>
  <c r="G21" i="24"/>
  <c r="H21" i="24"/>
  <c r="I21" i="24"/>
  <c r="J21" i="24"/>
  <c r="K21" i="24"/>
  <c r="L21" i="24"/>
  <c r="M21" i="24"/>
  <c r="N21" i="24"/>
  <c r="O21" i="24"/>
  <c r="E22" i="24"/>
  <c r="F22" i="24"/>
  <c r="G22" i="24"/>
  <c r="H22" i="24"/>
  <c r="I22" i="24"/>
  <c r="J22" i="24"/>
  <c r="K22" i="24"/>
  <c r="L22" i="24"/>
  <c r="M22" i="24"/>
  <c r="N22" i="24"/>
  <c r="O22" i="24"/>
  <c r="E23" i="24"/>
  <c r="F23" i="24"/>
  <c r="G23" i="24"/>
  <c r="H23" i="24"/>
  <c r="I23" i="24"/>
  <c r="J23" i="24"/>
  <c r="K23" i="24"/>
  <c r="L23" i="24"/>
  <c r="M23" i="24"/>
  <c r="N23" i="24"/>
  <c r="O23" i="24"/>
  <c r="E24" i="24"/>
  <c r="F24" i="24"/>
  <c r="G24" i="24"/>
  <c r="H24" i="24"/>
  <c r="I24" i="24"/>
  <c r="J24" i="24"/>
  <c r="K24" i="24"/>
  <c r="L24" i="24"/>
  <c r="M24" i="24"/>
  <c r="N24" i="24"/>
  <c r="O24" i="24"/>
  <c r="E25" i="24"/>
  <c r="F25" i="24"/>
  <c r="G25" i="24"/>
  <c r="H25" i="24"/>
  <c r="I25" i="24"/>
  <c r="J25" i="24"/>
  <c r="K25" i="24"/>
  <c r="L25" i="24"/>
  <c r="M25" i="24"/>
  <c r="N25" i="24"/>
  <c r="O25" i="24"/>
  <c r="E26" i="24"/>
  <c r="F26" i="24"/>
  <c r="G26" i="24"/>
  <c r="H26" i="24"/>
  <c r="I26" i="24"/>
  <c r="J26" i="24"/>
  <c r="K26" i="24"/>
  <c r="L26" i="24"/>
  <c r="M26" i="24"/>
  <c r="N26" i="24"/>
  <c r="O26" i="24"/>
  <c r="E27" i="24"/>
  <c r="F27" i="24"/>
  <c r="G27" i="24"/>
  <c r="H27" i="24"/>
  <c r="I27" i="24"/>
  <c r="J27" i="24"/>
  <c r="K27" i="24"/>
  <c r="L27" i="24"/>
  <c r="M27" i="24"/>
  <c r="N27" i="24"/>
  <c r="O27" i="24"/>
  <c r="E28" i="24"/>
  <c r="F28" i="24"/>
  <c r="G28" i="24"/>
  <c r="H28" i="24"/>
  <c r="I28" i="24"/>
  <c r="J28" i="24"/>
  <c r="K28" i="24"/>
  <c r="L28" i="24"/>
  <c r="M28" i="24"/>
  <c r="N28" i="24"/>
  <c r="O28" i="24"/>
  <c r="D28" i="24"/>
  <c r="D27" i="24"/>
  <c r="D21" i="24"/>
  <c r="D22" i="24"/>
  <c r="D23" i="24"/>
  <c r="D24" i="24"/>
  <c r="D25" i="24"/>
  <c r="D26" i="24"/>
  <c r="D20" i="24"/>
  <c r="D19" i="24"/>
  <c r="D18" i="24"/>
  <c r="P10" i="24" l="1"/>
  <c r="P13" i="24"/>
  <c r="D13" i="24"/>
  <c r="L13" i="24"/>
  <c r="G13" i="24"/>
  <c r="N13" i="24"/>
  <c r="J13" i="24"/>
  <c r="Q13" i="24"/>
  <c r="O13" i="24"/>
  <c r="M13" i="24"/>
  <c r="E13" i="24"/>
  <c r="I13" i="24" l="1"/>
  <c r="F13" i="24"/>
  <c r="K13" i="24"/>
  <c r="H13" i="24"/>
  <c r="I120" i="24" l="1"/>
  <c r="I121" i="24"/>
  <c r="I122" i="24"/>
  <c r="I123" i="24"/>
  <c r="I124" i="24"/>
  <c r="I125" i="24"/>
  <c r="I126" i="24"/>
  <c r="I127" i="24"/>
  <c r="I128" i="24"/>
  <c r="I129" i="24"/>
  <c r="I130" i="24"/>
  <c r="I119" i="24"/>
  <c r="E120" i="24"/>
  <c r="E121" i="24"/>
  <c r="E122" i="24"/>
  <c r="E123" i="24"/>
  <c r="E124" i="24"/>
  <c r="E125" i="24"/>
  <c r="E126" i="24"/>
  <c r="E127" i="24"/>
  <c r="E128" i="24"/>
  <c r="E129" i="24"/>
  <c r="E130" i="24"/>
  <c r="E119" i="24"/>
  <c r="H119" i="24"/>
  <c r="H120" i="24"/>
  <c r="H121" i="24"/>
  <c r="H122" i="24"/>
  <c r="H123" i="24"/>
  <c r="H124" i="24"/>
  <c r="H125" i="24"/>
  <c r="H126" i="24"/>
  <c r="H127" i="24"/>
  <c r="H128" i="24"/>
  <c r="H129" i="24"/>
  <c r="H130" i="24"/>
  <c r="D120" i="24"/>
  <c r="D121" i="24"/>
  <c r="D122" i="24"/>
  <c r="D123" i="24"/>
  <c r="D124" i="24"/>
  <c r="D125" i="24"/>
  <c r="D126" i="24"/>
  <c r="D127" i="24"/>
  <c r="D128" i="24"/>
  <c r="D129" i="24"/>
  <c r="D130" i="24"/>
  <c r="D131" i="24" l="1"/>
  <c r="E131" i="24"/>
  <c r="I131" i="24"/>
  <c r="I132" i="24" s="1"/>
  <c r="H131" i="24"/>
  <c r="B3" i="45"/>
  <c r="B3" i="47"/>
  <c r="B3" i="27"/>
  <c r="C3" i="25"/>
  <c r="C3" i="24"/>
  <c r="C4" i="10"/>
  <c r="C4" i="26"/>
  <c r="C4" i="51"/>
  <c r="C4" i="6"/>
  <c r="C4" i="7"/>
  <c r="C4" i="46"/>
  <c r="C4" i="52"/>
  <c r="C4" i="8"/>
  <c r="C4" i="9"/>
  <c r="C4" i="37"/>
  <c r="C4" i="12"/>
  <c r="C4" i="13"/>
  <c r="C4" i="41"/>
  <c r="C4" i="35"/>
  <c r="C4" i="43"/>
  <c r="C4" i="11"/>
  <c r="C4" i="14"/>
  <c r="C4" i="15"/>
  <c r="C4" i="38"/>
  <c r="C4" i="16"/>
  <c r="C4" i="17"/>
  <c r="C4" i="18"/>
  <c r="C4" i="40"/>
  <c r="C4" i="20"/>
  <c r="C4" i="21"/>
  <c r="C4" i="39"/>
  <c r="C4" i="22"/>
  <c r="C4" i="23"/>
  <c r="C4" i="48"/>
  <c r="C4" i="30"/>
  <c r="C4" i="28"/>
  <c r="C4" i="44"/>
  <c r="C4" i="32"/>
  <c r="C4" i="49"/>
  <c r="C4" i="3"/>
  <c r="F10" i="6" l="1"/>
  <c r="F14" i="6"/>
  <c r="F15" i="6"/>
  <c r="F16" i="6"/>
  <c r="F18" i="6"/>
  <c r="F19" i="6"/>
  <c r="H36" i="25"/>
  <c r="H37" i="25"/>
  <c r="H38" i="25"/>
  <c r="H39" i="25"/>
  <c r="H40" i="25"/>
  <c r="H41" i="25"/>
  <c r="H42" i="25"/>
  <c r="H43" i="25"/>
  <c r="H44" i="25"/>
  <c r="H45" i="25"/>
  <c r="H46" i="25"/>
  <c r="H47" i="25"/>
  <c r="P10" i="27"/>
  <c r="E16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C4" i="2"/>
  <c r="K22" i="22"/>
  <c r="G22" i="12"/>
  <c r="K11" i="12"/>
  <c r="K12" i="12"/>
  <c r="K14" i="12"/>
  <c r="K15" i="12"/>
  <c r="K16" i="12"/>
  <c r="K17" i="12"/>
  <c r="K18" i="12"/>
  <c r="K19" i="12"/>
  <c r="K21" i="12"/>
  <c r="K10" i="12"/>
  <c r="J11" i="12"/>
  <c r="D38" i="25"/>
  <c r="J13" i="12"/>
  <c r="J14" i="12"/>
  <c r="J15" i="12"/>
  <c r="D43" i="25"/>
  <c r="J18" i="12"/>
  <c r="J19" i="12"/>
  <c r="J21" i="12"/>
  <c r="G11" i="12"/>
  <c r="G13" i="12"/>
  <c r="G14" i="12"/>
  <c r="G15" i="12"/>
  <c r="G16" i="12"/>
  <c r="G18" i="12"/>
  <c r="G19" i="12"/>
  <c r="G10" i="12"/>
  <c r="J16" i="12"/>
  <c r="J20" i="12"/>
  <c r="F11" i="12"/>
  <c r="F13" i="12"/>
  <c r="F14" i="12"/>
  <c r="D42" i="25"/>
  <c r="D45" i="25"/>
  <c r="F20" i="12"/>
  <c r="D47" i="25"/>
  <c r="F15" i="12"/>
  <c r="G22" i="22"/>
  <c r="K20" i="12"/>
  <c r="G12" i="12"/>
  <c r="G17" i="12"/>
  <c r="G20" i="12"/>
  <c r="G21" i="12"/>
  <c r="J17" i="12"/>
  <c r="D37" i="25"/>
  <c r="F17" i="12"/>
  <c r="F18" i="12"/>
  <c r="F19" i="12"/>
  <c r="I254" i="25"/>
  <c r="G29" i="25"/>
  <c r="I15" i="9" s="1"/>
  <c r="D7" i="27"/>
  <c r="D8" i="27"/>
  <c r="D9" i="27"/>
  <c r="D10" i="27"/>
  <c r="D11" i="27"/>
  <c r="D12" i="27"/>
  <c r="D13" i="27"/>
  <c r="D14" i="27"/>
  <c r="D15" i="27"/>
  <c r="D16" i="27"/>
  <c r="D17" i="27"/>
  <c r="D18" i="27"/>
  <c r="F7" i="27"/>
  <c r="F8" i="27"/>
  <c r="F9" i="27"/>
  <c r="F10" i="27"/>
  <c r="F11" i="27"/>
  <c r="F12" i="27"/>
  <c r="P12" i="27" s="1"/>
  <c r="F13" i="27"/>
  <c r="F14" i="27"/>
  <c r="F15" i="27"/>
  <c r="F16" i="27"/>
  <c r="P16" i="27" s="1"/>
  <c r="F17" i="27"/>
  <c r="F18" i="27"/>
  <c r="C19" i="27"/>
  <c r="E19" i="27"/>
  <c r="G19" i="27"/>
  <c r="H19" i="27"/>
  <c r="I19" i="27"/>
  <c r="J19" i="27"/>
  <c r="K19" i="27"/>
  <c r="L19" i="27"/>
  <c r="M19" i="27"/>
  <c r="N19" i="27"/>
  <c r="O19" i="27"/>
  <c r="D22" i="27"/>
  <c r="F22" i="27"/>
  <c r="P22" i="27" s="1"/>
  <c r="D23" i="27"/>
  <c r="F23" i="27"/>
  <c r="D24" i="27"/>
  <c r="F24" i="27"/>
  <c r="D25" i="27"/>
  <c r="F25" i="27"/>
  <c r="D26" i="27"/>
  <c r="F26" i="27"/>
  <c r="D27" i="27"/>
  <c r="F27" i="27"/>
  <c r="D28" i="27"/>
  <c r="F28" i="27"/>
  <c r="D29" i="27"/>
  <c r="F29" i="27"/>
  <c r="D30" i="27"/>
  <c r="F30" i="27"/>
  <c r="D31" i="27"/>
  <c r="F31" i="27"/>
  <c r="D32" i="27"/>
  <c r="F32" i="27"/>
  <c r="D33" i="27"/>
  <c r="F33" i="27"/>
  <c r="C34" i="27"/>
  <c r="E34" i="27"/>
  <c r="G34" i="27"/>
  <c r="H34" i="27"/>
  <c r="I34" i="27"/>
  <c r="J34" i="27"/>
  <c r="K34" i="27"/>
  <c r="L34" i="27"/>
  <c r="M34" i="27"/>
  <c r="O34" i="27"/>
  <c r="E25" i="25"/>
  <c r="F11" i="9" s="1"/>
  <c r="F25" i="25"/>
  <c r="E26" i="25"/>
  <c r="F12" i="9" s="1"/>
  <c r="F26" i="25"/>
  <c r="G12" i="9" s="1"/>
  <c r="G26" i="25"/>
  <c r="I12" i="9" s="1"/>
  <c r="H26" i="25"/>
  <c r="J12" i="9" s="1"/>
  <c r="E27" i="25"/>
  <c r="F13" i="9" s="1"/>
  <c r="F27" i="25"/>
  <c r="G13" i="9" s="1"/>
  <c r="G27" i="25"/>
  <c r="I13" i="9" s="1"/>
  <c r="H27" i="25"/>
  <c r="J13" i="9" s="1"/>
  <c r="E28" i="25"/>
  <c r="F14" i="9" s="1"/>
  <c r="F28" i="25"/>
  <c r="G14" i="9" s="1"/>
  <c r="G28" i="25"/>
  <c r="I14" i="9" s="1"/>
  <c r="H28" i="25"/>
  <c r="J14" i="9" s="1"/>
  <c r="E29" i="25"/>
  <c r="F15" i="9" s="1"/>
  <c r="F29" i="25"/>
  <c r="G15" i="9" s="1"/>
  <c r="H29" i="25"/>
  <c r="J15" i="9" s="1"/>
  <c r="H68" i="25"/>
  <c r="I68" i="25"/>
  <c r="K75" i="25"/>
  <c r="H87" i="25"/>
  <c r="K76" i="25"/>
  <c r="G77" i="25"/>
  <c r="K77" i="25"/>
  <c r="G78" i="25"/>
  <c r="K78" i="25"/>
  <c r="G79" i="25"/>
  <c r="K79" i="25"/>
  <c r="G80" i="25"/>
  <c r="K80" i="25"/>
  <c r="G81" i="25"/>
  <c r="K81" i="25"/>
  <c r="G82" i="25"/>
  <c r="K82" i="25"/>
  <c r="G83" i="25"/>
  <c r="K83" i="25"/>
  <c r="G84" i="25"/>
  <c r="K84" i="25"/>
  <c r="G85" i="25"/>
  <c r="K85" i="25"/>
  <c r="G86" i="25"/>
  <c r="F87" i="25"/>
  <c r="E102" i="25"/>
  <c r="I102" i="25"/>
  <c r="J102" i="25"/>
  <c r="F120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G138" i="25"/>
  <c r="I138" i="25"/>
  <c r="L23" i="14" s="1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D174" i="25"/>
  <c r="E174" i="25"/>
  <c r="R23" i="14" s="1"/>
  <c r="G174" i="25"/>
  <c r="P23" i="14" s="1"/>
  <c r="H174" i="25"/>
  <c r="O23" i="14" s="1"/>
  <c r="I174" i="25"/>
  <c r="T23" i="14" s="1"/>
  <c r="J174" i="25"/>
  <c r="S23" i="14" s="1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D192" i="25"/>
  <c r="F22" i="17" s="1"/>
  <c r="E192" i="25"/>
  <c r="J22" i="17" s="1"/>
  <c r="G192" i="25"/>
  <c r="H22" i="17" s="1"/>
  <c r="H192" i="25"/>
  <c r="G22" i="17" s="1"/>
  <c r="I192" i="25"/>
  <c r="L22" i="17" s="1"/>
  <c r="J192" i="25"/>
  <c r="K22" i="17" s="1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D223" i="25"/>
  <c r="E223" i="25"/>
  <c r="G223" i="25"/>
  <c r="H22" i="20" s="1"/>
  <c r="H223" i="25"/>
  <c r="G22" i="20" s="1"/>
  <c r="I223" i="25"/>
  <c r="L22" i="20" s="1"/>
  <c r="J223" i="25"/>
  <c r="K22" i="20" s="1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D254" i="25"/>
  <c r="F22" i="22" s="1"/>
  <c r="E254" i="25"/>
  <c r="J22" i="22" s="1"/>
  <c r="G254" i="25"/>
  <c r="H22" i="22" s="1"/>
  <c r="D643" i="25"/>
  <c r="E643" i="25"/>
  <c r="F643" i="25"/>
  <c r="G643" i="25"/>
  <c r="D659" i="25"/>
  <c r="E659" i="25"/>
  <c r="F659" i="25"/>
  <c r="G659" i="25"/>
  <c r="D678" i="25"/>
  <c r="E678" i="25"/>
  <c r="F678" i="25"/>
  <c r="G678" i="25"/>
  <c r="D694" i="25"/>
  <c r="E694" i="25"/>
  <c r="F694" i="25"/>
  <c r="G694" i="25"/>
  <c r="D713" i="25"/>
  <c r="E713" i="25"/>
  <c r="F713" i="25"/>
  <c r="G713" i="25"/>
  <c r="D729" i="25"/>
  <c r="E729" i="25"/>
  <c r="F729" i="25"/>
  <c r="G729" i="25"/>
  <c r="D748" i="25"/>
  <c r="F748" i="25"/>
  <c r="D764" i="25"/>
  <c r="F764" i="25"/>
  <c r="H8" i="2"/>
  <c r="J8" i="2"/>
  <c r="K8" i="2"/>
  <c r="N8" i="2"/>
  <c r="O8" i="2"/>
  <c r="P8" i="2"/>
  <c r="Q8" i="2"/>
  <c r="R8" i="2"/>
  <c r="S8" i="2"/>
  <c r="H9" i="2"/>
  <c r="I9" i="2"/>
  <c r="J9" i="2"/>
  <c r="K9" i="2"/>
  <c r="L9" i="2"/>
  <c r="M9" i="2"/>
  <c r="N9" i="2"/>
  <c r="O9" i="2"/>
  <c r="P9" i="2"/>
  <c r="Q9" i="2"/>
  <c r="R9" i="2"/>
  <c r="S9" i="2"/>
  <c r="E38" i="25"/>
  <c r="E39" i="25"/>
  <c r="E40" i="25"/>
  <c r="E41" i="25"/>
  <c r="E42" i="25"/>
  <c r="E45" i="25"/>
  <c r="E46" i="25"/>
  <c r="E47" i="25"/>
  <c r="M7" i="25"/>
  <c r="F8" i="25"/>
  <c r="F9" i="25"/>
  <c r="F11" i="25"/>
  <c r="M13" i="25"/>
  <c r="M16" i="25"/>
  <c r="F10" i="30"/>
  <c r="G10" i="30"/>
  <c r="I10" i="30"/>
  <c r="J10" i="30"/>
  <c r="F11" i="30"/>
  <c r="G11" i="30"/>
  <c r="I11" i="30"/>
  <c r="J11" i="30"/>
  <c r="F12" i="30"/>
  <c r="G12" i="30"/>
  <c r="I12" i="30"/>
  <c r="J12" i="30"/>
  <c r="F13" i="30"/>
  <c r="G13" i="30"/>
  <c r="I13" i="30"/>
  <c r="J13" i="30"/>
  <c r="F14" i="30"/>
  <c r="G14" i="30"/>
  <c r="I14" i="30"/>
  <c r="J14" i="30"/>
  <c r="F15" i="30"/>
  <c r="G15" i="30"/>
  <c r="I15" i="30"/>
  <c r="J15" i="30"/>
  <c r="F16" i="30"/>
  <c r="G16" i="30"/>
  <c r="I16" i="30"/>
  <c r="J16" i="30"/>
  <c r="F17" i="30"/>
  <c r="G17" i="30"/>
  <c r="I17" i="30"/>
  <c r="J17" i="30"/>
  <c r="F18" i="30"/>
  <c r="G18" i="30"/>
  <c r="I18" i="30"/>
  <c r="J18" i="30"/>
  <c r="F19" i="30"/>
  <c r="G19" i="30"/>
  <c r="I19" i="30"/>
  <c r="J19" i="30"/>
  <c r="F20" i="30"/>
  <c r="G20" i="30"/>
  <c r="I20" i="30"/>
  <c r="J20" i="30"/>
  <c r="F21" i="30"/>
  <c r="G21" i="30"/>
  <c r="I21" i="30"/>
  <c r="J21" i="30"/>
  <c r="F22" i="30"/>
  <c r="G22" i="30"/>
  <c r="I22" i="30"/>
  <c r="J22" i="30"/>
  <c r="F10" i="22"/>
  <c r="G10" i="22"/>
  <c r="H10" i="22"/>
  <c r="J10" i="22"/>
  <c r="K10" i="22"/>
  <c r="L10" i="22"/>
  <c r="F11" i="22"/>
  <c r="G11" i="22"/>
  <c r="H11" i="22"/>
  <c r="J11" i="22"/>
  <c r="K11" i="22"/>
  <c r="L11" i="22"/>
  <c r="F12" i="22"/>
  <c r="G12" i="22"/>
  <c r="H12" i="22"/>
  <c r="J12" i="22"/>
  <c r="K12" i="22"/>
  <c r="L12" i="22"/>
  <c r="F13" i="22"/>
  <c r="G13" i="22"/>
  <c r="H13" i="22"/>
  <c r="J13" i="22"/>
  <c r="K13" i="22"/>
  <c r="L13" i="22"/>
  <c r="F14" i="22"/>
  <c r="G14" i="22"/>
  <c r="H14" i="22"/>
  <c r="J14" i="22"/>
  <c r="K14" i="22"/>
  <c r="L14" i="22"/>
  <c r="F15" i="22"/>
  <c r="G15" i="22"/>
  <c r="H15" i="22"/>
  <c r="J15" i="22"/>
  <c r="K15" i="22"/>
  <c r="L15" i="22"/>
  <c r="F16" i="22"/>
  <c r="G16" i="22"/>
  <c r="H16" i="22"/>
  <c r="J16" i="22"/>
  <c r="K16" i="22"/>
  <c r="L16" i="22"/>
  <c r="F17" i="22"/>
  <c r="G17" i="22"/>
  <c r="H17" i="22"/>
  <c r="J17" i="22"/>
  <c r="K17" i="22"/>
  <c r="L17" i="22"/>
  <c r="F18" i="22"/>
  <c r="G18" i="22"/>
  <c r="H18" i="22"/>
  <c r="J18" i="22"/>
  <c r="K18" i="22"/>
  <c r="L18" i="22"/>
  <c r="F19" i="22"/>
  <c r="G19" i="22"/>
  <c r="H19" i="22"/>
  <c r="J19" i="22"/>
  <c r="K19" i="22"/>
  <c r="L19" i="22"/>
  <c r="F20" i="22"/>
  <c r="G20" i="22"/>
  <c r="H20" i="22"/>
  <c r="J20" i="22"/>
  <c r="K20" i="22"/>
  <c r="L20" i="22"/>
  <c r="F21" i="22"/>
  <c r="G21" i="22"/>
  <c r="H21" i="22"/>
  <c r="J21" i="22"/>
  <c r="K21" i="22"/>
  <c r="L21" i="22"/>
  <c r="F10" i="20"/>
  <c r="G10" i="20"/>
  <c r="H10" i="20"/>
  <c r="J10" i="20"/>
  <c r="K10" i="20"/>
  <c r="L10" i="20"/>
  <c r="F11" i="20"/>
  <c r="G11" i="20"/>
  <c r="H11" i="20"/>
  <c r="J11" i="20"/>
  <c r="K11" i="20"/>
  <c r="L11" i="20"/>
  <c r="F12" i="20"/>
  <c r="G12" i="20"/>
  <c r="H12" i="20"/>
  <c r="J12" i="20"/>
  <c r="K12" i="20"/>
  <c r="L12" i="20"/>
  <c r="F13" i="20"/>
  <c r="G13" i="20"/>
  <c r="H13" i="20"/>
  <c r="J13" i="20"/>
  <c r="K13" i="20"/>
  <c r="L13" i="20"/>
  <c r="F14" i="20"/>
  <c r="G14" i="20"/>
  <c r="H14" i="20"/>
  <c r="J14" i="20"/>
  <c r="K14" i="20"/>
  <c r="L14" i="20"/>
  <c r="F15" i="20"/>
  <c r="G15" i="20"/>
  <c r="H15" i="20"/>
  <c r="J15" i="20"/>
  <c r="K15" i="20"/>
  <c r="L15" i="20"/>
  <c r="F16" i="20"/>
  <c r="G16" i="20"/>
  <c r="H16" i="20"/>
  <c r="J16" i="20"/>
  <c r="K16" i="20"/>
  <c r="L16" i="20"/>
  <c r="F17" i="20"/>
  <c r="G17" i="20"/>
  <c r="H17" i="20"/>
  <c r="J17" i="20"/>
  <c r="K17" i="20"/>
  <c r="L17" i="20"/>
  <c r="F18" i="20"/>
  <c r="G18" i="20"/>
  <c r="H18" i="20"/>
  <c r="J18" i="20"/>
  <c r="K18" i="20"/>
  <c r="L18" i="20"/>
  <c r="F19" i="20"/>
  <c r="G19" i="20"/>
  <c r="H19" i="20"/>
  <c r="J19" i="20"/>
  <c r="K19" i="20"/>
  <c r="L19" i="20"/>
  <c r="F20" i="20"/>
  <c r="G20" i="20"/>
  <c r="H20" i="20"/>
  <c r="J20" i="20"/>
  <c r="K20" i="20"/>
  <c r="L20" i="20"/>
  <c r="F21" i="20"/>
  <c r="G21" i="20"/>
  <c r="H21" i="20"/>
  <c r="J21" i="20"/>
  <c r="K21" i="20"/>
  <c r="L21" i="20"/>
  <c r="F10" i="17"/>
  <c r="G10" i="17"/>
  <c r="H10" i="17"/>
  <c r="J10" i="17"/>
  <c r="K10" i="17"/>
  <c r="L10" i="17"/>
  <c r="F11" i="17"/>
  <c r="G11" i="17"/>
  <c r="H11" i="17"/>
  <c r="J11" i="17"/>
  <c r="K11" i="17"/>
  <c r="L11" i="17"/>
  <c r="F12" i="17"/>
  <c r="G12" i="17"/>
  <c r="H12" i="17"/>
  <c r="J12" i="17"/>
  <c r="K12" i="17"/>
  <c r="L12" i="17"/>
  <c r="F13" i="17"/>
  <c r="G13" i="17"/>
  <c r="H13" i="17"/>
  <c r="J13" i="17"/>
  <c r="K13" i="17"/>
  <c r="L13" i="17"/>
  <c r="F14" i="17"/>
  <c r="G14" i="17"/>
  <c r="H14" i="17"/>
  <c r="J14" i="17"/>
  <c r="K14" i="17"/>
  <c r="L14" i="17"/>
  <c r="F15" i="17"/>
  <c r="G15" i="17"/>
  <c r="H15" i="17"/>
  <c r="J15" i="17"/>
  <c r="K15" i="17"/>
  <c r="L15" i="17"/>
  <c r="F16" i="17"/>
  <c r="G16" i="17"/>
  <c r="H16" i="17"/>
  <c r="J16" i="17"/>
  <c r="K16" i="17"/>
  <c r="L16" i="17"/>
  <c r="F17" i="17"/>
  <c r="G17" i="17"/>
  <c r="H17" i="17"/>
  <c r="J17" i="17"/>
  <c r="K17" i="17"/>
  <c r="L17" i="17"/>
  <c r="F18" i="17"/>
  <c r="G18" i="17"/>
  <c r="H18" i="17"/>
  <c r="J18" i="17"/>
  <c r="K18" i="17"/>
  <c r="L18" i="17"/>
  <c r="F19" i="17"/>
  <c r="G19" i="17"/>
  <c r="H19" i="17"/>
  <c r="J19" i="17"/>
  <c r="K19" i="17"/>
  <c r="L19" i="17"/>
  <c r="F20" i="17"/>
  <c r="G20" i="17"/>
  <c r="H20" i="17"/>
  <c r="J20" i="17"/>
  <c r="K20" i="17"/>
  <c r="L20" i="17"/>
  <c r="F21" i="17"/>
  <c r="G21" i="17"/>
  <c r="H21" i="17"/>
  <c r="J21" i="17"/>
  <c r="K21" i="17"/>
  <c r="L21" i="17"/>
  <c r="F11" i="14"/>
  <c r="G11" i="14"/>
  <c r="K11" i="14"/>
  <c r="L11" i="14"/>
  <c r="N11" i="14"/>
  <c r="O11" i="14"/>
  <c r="P11" i="14"/>
  <c r="R11" i="14"/>
  <c r="S11" i="14"/>
  <c r="T11" i="14"/>
  <c r="F12" i="14"/>
  <c r="G12" i="14"/>
  <c r="K12" i="14"/>
  <c r="L12" i="14"/>
  <c r="N12" i="14"/>
  <c r="O12" i="14"/>
  <c r="P12" i="14"/>
  <c r="R12" i="14"/>
  <c r="S12" i="14"/>
  <c r="T12" i="14"/>
  <c r="F13" i="14"/>
  <c r="G13" i="14"/>
  <c r="K13" i="14"/>
  <c r="L13" i="14"/>
  <c r="N13" i="14"/>
  <c r="O13" i="14"/>
  <c r="P13" i="14"/>
  <c r="R13" i="14"/>
  <c r="S13" i="14"/>
  <c r="T13" i="14"/>
  <c r="F14" i="14"/>
  <c r="G14" i="14"/>
  <c r="K14" i="14"/>
  <c r="L14" i="14"/>
  <c r="N14" i="14"/>
  <c r="O14" i="14"/>
  <c r="P14" i="14"/>
  <c r="R14" i="14"/>
  <c r="S14" i="14"/>
  <c r="T14" i="14"/>
  <c r="F15" i="14"/>
  <c r="G15" i="14"/>
  <c r="K15" i="14"/>
  <c r="L15" i="14"/>
  <c r="N15" i="14"/>
  <c r="O15" i="14"/>
  <c r="P15" i="14"/>
  <c r="R15" i="14"/>
  <c r="S15" i="14"/>
  <c r="T15" i="14"/>
  <c r="F16" i="14"/>
  <c r="G16" i="14"/>
  <c r="K16" i="14"/>
  <c r="L16" i="14"/>
  <c r="N16" i="14"/>
  <c r="O16" i="14"/>
  <c r="P16" i="14"/>
  <c r="R16" i="14"/>
  <c r="S16" i="14"/>
  <c r="T16" i="14"/>
  <c r="F17" i="14"/>
  <c r="G17" i="14"/>
  <c r="K17" i="14"/>
  <c r="L17" i="14"/>
  <c r="N17" i="14"/>
  <c r="O17" i="14"/>
  <c r="P17" i="14"/>
  <c r="R17" i="14"/>
  <c r="S17" i="14"/>
  <c r="T17" i="14"/>
  <c r="F18" i="14"/>
  <c r="G18" i="14"/>
  <c r="K18" i="14"/>
  <c r="L18" i="14"/>
  <c r="N18" i="14"/>
  <c r="O18" i="14"/>
  <c r="P18" i="14"/>
  <c r="R18" i="14"/>
  <c r="S18" i="14"/>
  <c r="T18" i="14"/>
  <c r="F19" i="14"/>
  <c r="G19" i="14"/>
  <c r="K19" i="14"/>
  <c r="L19" i="14"/>
  <c r="N19" i="14"/>
  <c r="O19" i="14"/>
  <c r="P19" i="14"/>
  <c r="R19" i="14"/>
  <c r="S19" i="14"/>
  <c r="T19" i="14"/>
  <c r="F20" i="14"/>
  <c r="G20" i="14"/>
  <c r="K20" i="14"/>
  <c r="L20" i="14"/>
  <c r="N20" i="14"/>
  <c r="O20" i="14"/>
  <c r="P20" i="14"/>
  <c r="R20" i="14"/>
  <c r="S20" i="14"/>
  <c r="T20" i="14"/>
  <c r="F21" i="14"/>
  <c r="G21" i="14"/>
  <c r="K21" i="14"/>
  <c r="L21" i="14"/>
  <c r="N21" i="14"/>
  <c r="O21" i="14"/>
  <c r="P21" i="14"/>
  <c r="R21" i="14"/>
  <c r="S21" i="14"/>
  <c r="T21" i="14"/>
  <c r="F22" i="14"/>
  <c r="G22" i="14"/>
  <c r="K22" i="14"/>
  <c r="L22" i="14"/>
  <c r="N22" i="14"/>
  <c r="O22" i="14"/>
  <c r="P22" i="14"/>
  <c r="R22" i="14"/>
  <c r="S22" i="14"/>
  <c r="T22" i="14"/>
  <c r="F23" i="14"/>
  <c r="G23" i="14"/>
  <c r="K23" i="14"/>
  <c r="K13" i="12"/>
  <c r="H22" i="12"/>
  <c r="I22" i="12"/>
  <c r="L22" i="12"/>
  <c r="N9" i="9"/>
  <c r="O9" i="9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G21" i="8"/>
  <c r="J21" i="8"/>
  <c r="F11" i="6"/>
  <c r="G21" i="6"/>
  <c r="I21" i="6"/>
  <c r="T30" i="2"/>
  <c r="I87" i="25"/>
  <c r="D102" i="25"/>
  <c r="F12" i="6"/>
  <c r="G76" i="25"/>
  <c r="D87" i="25"/>
  <c r="E87" i="25"/>
  <c r="D41" i="25"/>
  <c r="D44" i="25"/>
  <c r="D39" i="25"/>
  <c r="D40" i="25"/>
  <c r="G25" i="25"/>
  <c r="I11" i="9" s="1"/>
  <c r="K22" i="12"/>
  <c r="H25" i="25"/>
  <c r="J10" i="12"/>
  <c r="F10" i="12"/>
  <c r="F12" i="12"/>
  <c r="D68" i="25"/>
  <c r="F22" i="12" s="1"/>
  <c r="E68" i="25"/>
  <c r="J12" i="12"/>
  <c r="D46" i="25"/>
  <c r="F16" i="12"/>
  <c r="F21" i="12"/>
  <c r="U30" i="2"/>
  <c r="M8" i="2"/>
  <c r="L8" i="2"/>
  <c r="I8" i="2"/>
  <c r="F13" i="6"/>
  <c r="F9" i="6"/>
  <c r="F34" i="27" l="1"/>
  <c r="P33" i="27"/>
  <c r="P31" i="27"/>
  <c r="P29" i="27"/>
  <c r="P27" i="27"/>
  <c r="P25" i="27"/>
  <c r="P23" i="27"/>
  <c r="P32" i="27"/>
  <c r="P30" i="27"/>
  <c r="P28" i="27"/>
  <c r="P26" i="27"/>
  <c r="P24" i="27"/>
  <c r="P17" i="27"/>
  <c r="P13" i="27"/>
  <c r="P9" i="27"/>
  <c r="P15" i="27"/>
  <c r="P11" i="27"/>
  <c r="P7" i="27"/>
  <c r="P18" i="27"/>
  <c r="P14" i="27"/>
  <c r="D19" i="27"/>
  <c r="K86" i="25"/>
  <c r="J87" i="25" s="1"/>
  <c r="H14" i="14"/>
  <c r="F47" i="25"/>
  <c r="P9" i="9"/>
  <c r="L11" i="9"/>
  <c r="H17" i="14"/>
  <c r="F45" i="25"/>
  <c r="M15" i="9"/>
  <c r="H30" i="25"/>
  <c r="O14" i="9"/>
  <c r="G87" i="25"/>
  <c r="N14" i="9"/>
  <c r="H21" i="14"/>
  <c r="H19" i="14"/>
  <c r="L15" i="9"/>
  <c r="H23" i="14"/>
  <c r="F17" i="6"/>
  <c r="H272" i="25"/>
  <c r="H22" i="14"/>
  <c r="H15" i="14"/>
  <c r="H13" i="14"/>
  <c r="F20" i="6"/>
  <c r="H12" i="14"/>
  <c r="F42" i="25"/>
  <c r="O12" i="9"/>
  <c r="G30" i="25"/>
  <c r="E30" i="25"/>
  <c r="H11" i="14"/>
  <c r="H18" i="14"/>
  <c r="H20" i="14"/>
  <c r="F22" i="20"/>
  <c r="M14" i="9"/>
  <c r="J11" i="9"/>
  <c r="I17" i="9" s="1"/>
  <c r="N12" i="9"/>
  <c r="H16" i="14"/>
  <c r="J22" i="20"/>
  <c r="L14" i="9"/>
  <c r="J22" i="12"/>
  <c r="F46" i="25"/>
  <c r="F40" i="25"/>
  <c r="M13" i="9"/>
  <c r="E43" i="25"/>
  <c r="F43" i="25" s="1"/>
  <c r="E37" i="25"/>
  <c r="F37" i="25" s="1"/>
  <c r="G17" i="25"/>
  <c r="F39" i="25"/>
  <c r="M27" i="25"/>
  <c r="F41" i="25"/>
  <c r="Q30" i="2"/>
  <c r="G12" i="25"/>
  <c r="J30" i="2"/>
  <c r="G11" i="25"/>
  <c r="F21" i="8"/>
  <c r="M9" i="25"/>
  <c r="M17" i="25"/>
  <c r="F17" i="25"/>
  <c r="Q72" i="24"/>
  <c r="F18" i="25"/>
  <c r="M18" i="25"/>
  <c r="F15" i="25"/>
  <c r="M15" i="25"/>
  <c r="F10" i="25"/>
  <c r="M10" i="25"/>
  <c r="S43" i="45"/>
  <c r="F7" i="25"/>
  <c r="N13" i="9"/>
  <c r="L13" i="9"/>
  <c r="E44" i="25"/>
  <c r="F44" i="25" s="1"/>
  <c r="E36" i="25"/>
  <c r="F36" i="25" s="1"/>
  <c r="F14" i="25"/>
  <c r="M14" i="25"/>
  <c r="F254" i="25"/>
  <c r="F223" i="25"/>
  <c r="F192" i="25"/>
  <c r="N15" i="9"/>
  <c r="M12" i="9"/>
  <c r="O13" i="9"/>
  <c r="M11" i="25"/>
  <c r="H156" i="25"/>
  <c r="D34" i="27"/>
  <c r="P34" i="27" s="1"/>
  <c r="P8" i="27"/>
  <c r="F19" i="27"/>
  <c r="P19" i="27" s="1"/>
  <c r="F38" i="25"/>
  <c r="D48" i="25"/>
  <c r="O15" i="9"/>
  <c r="L12" i="9"/>
  <c r="F13" i="25"/>
  <c r="F16" i="25"/>
  <c r="M8" i="25"/>
  <c r="N23" i="14"/>
  <c r="M12" i="25"/>
  <c r="F12" i="25"/>
  <c r="F174" i="25"/>
  <c r="F30" i="25"/>
  <c r="G11" i="9"/>
  <c r="F21" i="6" l="1"/>
  <c r="F17" i="9"/>
  <c r="L17" i="9" s="1"/>
  <c r="P14" i="9"/>
  <c r="O11" i="9"/>
  <c r="P11" i="9" s="1"/>
  <c r="P15" i="9"/>
  <c r="P13" i="9"/>
  <c r="P12" i="9"/>
  <c r="G16" i="25"/>
  <c r="M28" i="25"/>
  <c r="M23" i="25"/>
  <c r="L30" i="2"/>
  <c r="P30" i="2"/>
  <c r="G15" i="25"/>
  <c r="M30" i="2"/>
  <c r="M24" i="25"/>
  <c r="E48" i="25"/>
  <c r="R30" i="2"/>
  <c r="M29" i="25"/>
  <c r="G8" i="25"/>
  <c r="I30" i="2"/>
  <c r="M20" i="25"/>
  <c r="G9" i="25"/>
  <c r="M21" i="25"/>
  <c r="G14" i="25"/>
  <c r="O30" i="2"/>
  <c r="M26" i="25"/>
  <c r="S30" i="2"/>
  <c r="M30" i="25"/>
  <c r="G18" i="25"/>
  <c r="G13" i="25"/>
  <c r="N30" i="2"/>
  <c r="M25" i="25"/>
  <c r="M11" i="9"/>
  <c r="G7" i="25"/>
  <c r="M19" i="25"/>
  <c r="H30" i="2"/>
  <c r="M22" i="25"/>
  <c r="G10" i="25"/>
  <c r="K30" i="2"/>
  <c r="F19" i="25"/>
  <c r="N11" i="25"/>
  <c r="N15" i="25"/>
  <c r="N14" i="25"/>
  <c r="N8" i="25"/>
  <c r="N12" i="25"/>
  <c r="N7" i="25"/>
  <c r="N13" i="25"/>
  <c r="N16" i="25"/>
  <c r="N9" i="25"/>
  <c r="N18" i="25"/>
  <c r="N17" i="25"/>
  <c r="N10" i="25"/>
  <c r="N23" i="25" l="1"/>
  <c r="N28" i="25"/>
  <c r="N21" i="25"/>
  <c r="N24" i="25"/>
  <c r="G19" i="25"/>
  <c r="N20" i="25"/>
  <c r="N30" i="25"/>
  <c r="N29" i="25"/>
  <c r="N27" i="25"/>
  <c r="N26" i="25"/>
  <c r="N22" i="25"/>
  <c r="N19" i="25"/>
  <c r="N25" i="25"/>
</calcChain>
</file>

<file path=xl/comments1.xml><?xml version="1.0" encoding="utf-8"?>
<comments xmlns="http://schemas.openxmlformats.org/spreadsheetml/2006/main">
  <authors>
    <author>Madejon Con., Sonsoles</author>
  </authors>
  <commentList>
    <comment ref="J95" authorId="0" shapeId="0">
      <text>
        <r>
          <rPr>
            <b/>
            <sz val="9"/>
            <color indexed="81"/>
            <rFont val="Tahoma"/>
            <family val="2"/>
          </rPr>
          <t>He puesto el % de Fuel/Gas en Cogeneración porque durante 2016 no hubo generación con Fuel/Gas según los balances del Dpto. Acceso Informacion SE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<sst xmlns="http://schemas.openxmlformats.org/spreadsheetml/2006/main" count="7409" uniqueCount="415">
  <si>
    <t>Marzo</t>
  </si>
  <si>
    <t>GWh</t>
  </si>
  <si>
    <t>Abril</t>
  </si>
  <si>
    <t>Total</t>
  </si>
  <si>
    <t>Enero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</si>
  <si>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</si>
  <si>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</si>
  <si>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</si>
  <si>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</si>
  <si>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</si>
  <si>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</si>
  <si>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</si>
  <si>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</si>
  <si>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</si>
  <si>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</si>
  <si>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</si>
  <si>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</si>
  <si>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</si>
  <si>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</si>
  <si>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</si>
  <si>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</si>
  <si>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</si>
  <si>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</si>
  <si>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</si>
  <si>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</si>
  <si>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</si>
  <si>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Mercado diario</t>
  </si>
  <si>
    <t>Mercado intradiario</t>
  </si>
  <si>
    <t>Energía</t>
  </si>
  <si>
    <t>Medio</t>
  </si>
  <si>
    <t>Regulación secundaria</t>
  </si>
  <si>
    <t>Regulación terciaria</t>
  </si>
  <si>
    <t>Energía a subir</t>
  </si>
  <si>
    <t>Energía a bajar</t>
  </si>
  <si>
    <t>Gestión de desvíos</t>
  </si>
  <si>
    <t xml:space="preserve"> </t>
  </si>
  <si>
    <t>Año</t>
  </si>
  <si>
    <t xml:space="preserve">• </t>
  </si>
  <si>
    <t xml:space="preserve">Mercados diario e intradiario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</si>
  <si>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</si>
  <si>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</si>
  <si>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</si>
  <si>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</si>
  <si>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</si>
  <si>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</si>
  <si>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</si>
  <si>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</si>
  <si>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</si>
  <si>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(GWh)</t>
  </si>
  <si>
    <t>Energías y precios medios mensuales</t>
  </si>
  <si>
    <t>Día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</si>
  <si>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</si>
  <si>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</si>
  <si>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</si>
  <si>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</si>
  <si>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</si>
  <si>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</si>
  <si>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</si>
  <si>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</si>
  <si>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</si>
  <si>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</si>
  <si>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</si>
  <si>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</si>
  <si>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A subir</t>
  </si>
  <si>
    <t>A bajar</t>
  </si>
  <si>
    <t>Banda de regulación secundaria</t>
  </si>
  <si>
    <t>Medio mensual</t>
  </si>
  <si>
    <t>Máximo horario</t>
  </si>
  <si>
    <t>Precio medio</t>
  </si>
  <si>
    <t>Mínimo horario</t>
  </si>
  <si>
    <t>Energía gestionada (GWh)</t>
  </si>
  <si>
    <t>Restricciones en tiempo real</t>
  </si>
  <si>
    <t>Precio medio anual</t>
  </si>
  <si>
    <t>Máx.</t>
  </si>
  <si>
    <t>Mínimo</t>
  </si>
  <si>
    <t>Máximo</t>
  </si>
  <si>
    <t>Potencia y precios mensuales</t>
  </si>
  <si>
    <t>Precios (c€/kW)</t>
  </si>
  <si>
    <t>Restricciones técnicas (PBF)</t>
  </si>
  <si>
    <t>El Sistema Eléctrico Español</t>
  </si>
  <si>
    <t xml:space="preserve">Máx. horario </t>
  </si>
  <si>
    <t>Medio (2)</t>
  </si>
  <si>
    <t>Precio (€/MWh)</t>
  </si>
  <si>
    <t>(€/MWh)</t>
  </si>
  <si>
    <t>Precio (€/MW)</t>
  </si>
  <si>
    <t>Precio medio  (€/MWh)</t>
  </si>
  <si>
    <t>Precios (€/MWh)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</si>
  <si>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</si>
  <si>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</si>
  <si>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</si>
  <si>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</si>
  <si>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</si>
  <si>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</si>
  <si>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</si>
  <si>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</si>
  <si>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</si>
  <si>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</si>
  <si>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</si>
  <si>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</si>
  <si>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Medio (3)</t>
  </si>
  <si>
    <t>subir</t>
  </si>
  <si>
    <t>bajar</t>
  </si>
  <si>
    <t>Subir</t>
  </si>
  <si>
    <t>Bajar</t>
  </si>
  <si>
    <t>Energía (MW)</t>
  </si>
  <si>
    <t xml:space="preserve"> negociada</t>
  </si>
  <si>
    <t>Precios €/MWh subir</t>
  </si>
  <si>
    <t>Precios €/MWh bajar</t>
  </si>
  <si>
    <t>Energía y precios mensuales</t>
  </si>
  <si>
    <t>Energía en el programa resultante de la casación m.intradiario por u.adquisición sin bombeo</t>
  </si>
  <si>
    <t>Energía en m.intradiario por u.adquisición de bombeo</t>
  </si>
  <si>
    <t>Energía en m.intradiario por u. de producción</t>
  </si>
  <si>
    <t>Restricciones Treal</t>
  </si>
  <si>
    <t>TOTAL</t>
  </si>
  <si>
    <t>Desvios netos medidos por tecnologías. GWh</t>
  </si>
  <si>
    <t>Mes</t>
  </si>
  <si>
    <t>Precio</t>
  </si>
  <si>
    <t>Energía y precios medios ponderados en el mercado diario</t>
  </si>
  <si>
    <t>Mercado diario. Precio medio ponderado diario y energía</t>
  </si>
  <si>
    <t>Energía y precios medios ponderados en el mercado intradiario</t>
  </si>
  <si>
    <t>Desvíos entre sistemas</t>
  </si>
  <si>
    <t>R.E. hidráulico</t>
  </si>
  <si>
    <t>R.E. térmico</t>
  </si>
  <si>
    <t>R.E. solar</t>
  </si>
  <si>
    <t>Horas de desvíos contrarios al sistema</t>
  </si>
  <si>
    <t>Servicios de ajuste</t>
  </si>
  <si>
    <t>(*) Incluye bombeo.</t>
  </si>
  <si>
    <t>Mercados de servicios de ajuste. Energía gestionada</t>
  </si>
  <si>
    <t>Pagos por capacidad</t>
  </si>
  <si>
    <t>Saldo PO 14.6</t>
  </si>
  <si>
    <t>Demanda diaria (GWh) (*)</t>
  </si>
  <si>
    <t>Precio medio diario (€/MWh)</t>
  </si>
  <si>
    <t>SUBIR</t>
  </si>
  <si>
    <t>BAJAR</t>
  </si>
  <si>
    <t>-</t>
  </si>
  <si>
    <t>Meses</t>
  </si>
  <si>
    <t>Energía total gestionada</t>
  </si>
  <si>
    <t>Servicios de ajuste del sistema</t>
  </si>
  <si>
    <t>Repercusión de los servicios de ajuste en el precio final (€/MWh)</t>
  </si>
  <si>
    <t>Precio medio ponderado diario y energía</t>
  </si>
  <si>
    <t>Horas de desvios contrarios al sistema (%)</t>
  </si>
  <si>
    <r>
      <t xml:space="preserve">Horas con desvío 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producción</t>
    </r>
  </si>
  <si>
    <r>
      <t xml:space="preserve">Horas con desvío 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producción</t>
    </r>
  </si>
  <si>
    <t>Desvío a bajar: menor producción o mayor consumo</t>
  </si>
  <si>
    <t>Desvío a subir: mayor producción o menor consumo</t>
  </si>
  <si>
    <t>Coste medio de los desvíos (€/MWh)</t>
  </si>
  <si>
    <t>Desvío a bajar</t>
  </si>
  <si>
    <t>Desvío a bajar contra el sistema</t>
  </si>
  <si>
    <t>Desvío a subir</t>
  </si>
  <si>
    <t>Desvío a subir contra el sistema</t>
  </si>
  <si>
    <t>Desglose por tipos (GWh)</t>
  </si>
  <si>
    <t>FASE I</t>
  </si>
  <si>
    <t>Carbón</t>
  </si>
  <si>
    <t>Nuclear</t>
  </si>
  <si>
    <t>Hidráulica</t>
  </si>
  <si>
    <t>Turbinación bombeo</t>
  </si>
  <si>
    <t>Consumo bombeo</t>
  </si>
  <si>
    <t>FASE II</t>
  </si>
  <si>
    <t>Desglose por tecnologías (%)</t>
  </si>
  <si>
    <t>Desglose por tecnologías (GW)</t>
  </si>
  <si>
    <t xml:space="preserve">Demanda nacional (Suministro último recurso + contratación libre). </t>
  </si>
  <si>
    <t>Evolución precios medios (€/MWh)</t>
  </si>
  <si>
    <t>Precio medio mensual</t>
  </si>
  <si>
    <t>Medio medio anual</t>
  </si>
  <si>
    <t>Medio ponderado</t>
  </si>
  <si>
    <t xml:space="preserve">  (GWh)</t>
  </si>
  <si>
    <t>Energía   (GWh)</t>
  </si>
  <si>
    <t>Red de transporte</t>
  </si>
  <si>
    <t>Red de distribución</t>
  </si>
  <si>
    <t>Ciclo combinado</t>
  </si>
  <si>
    <t>Intercambios internacionales</t>
  </si>
  <si>
    <t>Energía (GWh )</t>
  </si>
  <si>
    <t>(GW)</t>
  </si>
  <si>
    <t xml:space="preserve">  (GWh )</t>
  </si>
  <si>
    <t>Regulación secundaria. Precios medios ponderados y energías</t>
  </si>
  <si>
    <t>Regulación terciaria. Precios medios ponderados y energías</t>
  </si>
  <si>
    <t>Regulación terciaria. Desglose por tecnologías. Total anual</t>
  </si>
  <si>
    <t>Gestión de desvíos. Precios medios ponderados y energías</t>
  </si>
  <si>
    <t>Gestión de desvíos. Desglose por tecnologías. Total anual</t>
  </si>
  <si>
    <t>Restricciones en tiempo real. Precios medios ponderados y energías</t>
  </si>
  <si>
    <t>Energia gestionada en servicios de ajuste (GWh)</t>
  </si>
  <si>
    <t>Energía final (GWh)</t>
  </si>
  <si>
    <t>Mercados de Operación</t>
  </si>
  <si>
    <t>Restricciones técnicas PDBF</t>
  </si>
  <si>
    <t>Anual</t>
  </si>
  <si>
    <t xml:space="preserve"> Anual</t>
  </si>
  <si>
    <t>(1) Precio medio ponderado de venta.</t>
  </si>
  <si>
    <t>(2) Precio medio ponderado de recompra.</t>
  </si>
  <si>
    <t>(1) Incluye energía de regulación terciaria de emergencia.</t>
  </si>
  <si>
    <t>(2) Precio medio ponderado de venta.</t>
  </si>
  <si>
    <t>(3) Precio medio ponderado de recompra.</t>
  </si>
  <si>
    <t>Reserva de potencia adicional a asubir asignada</t>
  </si>
  <si>
    <t>Volumen y precios medios mensuales</t>
  </si>
  <si>
    <t>(€/MW)</t>
  </si>
  <si>
    <t>Reserva de potencia adicional a subir asignada</t>
  </si>
  <si>
    <t xml:space="preserve">Resolución de restricciones técnicas (PDBF) </t>
  </si>
  <si>
    <t xml:space="preserve">Regulación secundaria </t>
  </si>
  <si>
    <t>Banda de regulación secundaria. Precios medios ponderados y banda media</t>
  </si>
  <si>
    <t>Desvíos netos medidos. Precios medios ponderados mensuales y energía neta de los mercados de balance</t>
  </si>
  <si>
    <t>Precio medio ponderado diario (€/MWh)</t>
  </si>
  <si>
    <t>Liquidación</t>
  </si>
  <si>
    <t>(1) Incluye los redespachos de energía del enlace Sistema eléctrico peninsular-Sistema eléctrico balear.</t>
  </si>
  <si>
    <t xml:space="preserve">Restricciones en tiempo real </t>
  </si>
  <si>
    <r>
      <t xml:space="preserve">Energía </t>
    </r>
    <r>
      <rPr>
        <b/>
        <vertAlign val="superscript"/>
        <sz val="8"/>
        <color indexed="9"/>
        <rFont val="Arial"/>
        <family val="2"/>
      </rPr>
      <t>(*)</t>
    </r>
  </si>
  <si>
    <r>
      <t xml:space="preserve">Energía </t>
    </r>
    <r>
      <rPr>
        <b/>
        <vertAlign val="superscript"/>
        <sz val="8"/>
        <color indexed="9"/>
        <rFont val="Arial"/>
        <family val="2"/>
      </rPr>
      <t>(1)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</si>
  <si>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(1)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</si>
  <si>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(2)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</si>
  <si>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(3)</t>
    </r>
  </si>
  <si>
    <t>Comercializadores</t>
  </si>
  <si>
    <t>Desv Rég Ordinario sin zona</t>
  </si>
  <si>
    <t>Desv Zonas Regulación</t>
  </si>
  <si>
    <t>Importaciones</t>
  </si>
  <si>
    <t>Exportaciones</t>
  </si>
  <si>
    <t>Precio del desvio en relación al precio del mercado diario (%)</t>
  </si>
  <si>
    <t>Precio del desvío en relación al precio del mercado diario</t>
  </si>
  <si>
    <t>Resolución de restricciones técnicas (PDBF). Precios medios ponderados y energías</t>
  </si>
  <si>
    <t>Ventas de energía (GWh)</t>
  </si>
  <si>
    <t>Banda</t>
  </si>
  <si>
    <t>Potencia media (MW)</t>
  </si>
  <si>
    <t>Saldo desvíos</t>
  </si>
  <si>
    <t>Control del factor de potencia</t>
  </si>
  <si>
    <t>Demanda nacional (Suministro de referencia + libre). Componentes del precio final medio y energía</t>
  </si>
  <si>
    <t xml:space="preserve">Demanda nacional (Suministro de referencia +  libre). </t>
  </si>
  <si>
    <t>Precio medio mensual 2014</t>
  </si>
  <si>
    <t>Ciclo Combinado</t>
  </si>
  <si>
    <t>Generación Convencional</t>
  </si>
  <si>
    <t>Eólico</t>
  </si>
  <si>
    <t xml:space="preserve">Otras renovables, cogeneración y residuos (*) </t>
  </si>
  <si>
    <t>(*) Excepto instalaciones en zona de regulación, que están incluidas en generación convencional</t>
  </si>
  <si>
    <t>Energía y precios medios ponderados en el mercado Intradiario OMIE</t>
  </si>
  <si>
    <r>
      <t xml:space="preserve">Energía </t>
    </r>
    <r>
      <rPr>
        <b/>
        <vertAlign val="superscript"/>
        <sz val="8"/>
        <color indexed="9"/>
        <rFont val="Arial"/>
        <family val="2"/>
      </rPr>
      <t>(1)</t>
    </r>
    <r>
      <rPr>
        <b/>
        <sz val="8"/>
        <color indexed="9"/>
        <rFont val="Arial"/>
        <family val="2"/>
      </rPr>
      <t>(GWh)</t>
    </r>
  </si>
  <si>
    <t>(1) Resultado neto negociado de la energía de las unidades de producción.</t>
  </si>
  <si>
    <t>Precio (€/MWh) (1)</t>
  </si>
  <si>
    <t>(1) Los precios están calculados con las últimas liquidaciones disponibles del Operador del sistema.</t>
  </si>
  <si>
    <t>Energía final (3) (GWh)</t>
  </si>
  <si>
    <t>Informe 2015</t>
  </si>
  <si>
    <t>Reserva de potencia adicional a subir</t>
  </si>
  <si>
    <t>Restricciones técnicas en tiempo real</t>
  </si>
  <si>
    <t>Servicio de interrumpibilidad</t>
  </si>
  <si>
    <r>
      <rPr>
        <b/>
        <sz val="8"/>
        <color indexed="8"/>
        <rFont val="Arial"/>
        <family val="2"/>
      </rPr>
      <t>Energía final (GWh)</t>
    </r>
    <r>
      <rPr>
        <sz val="8"/>
        <color indexed="8"/>
        <rFont val="Arial"/>
        <family val="2"/>
      </rPr>
      <t xml:space="preserve"> </t>
    </r>
  </si>
  <si>
    <t xml:space="preserve">Mercados Diario e Intradiario </t>
  </si>
  <si>
    <t>Otros</t>
  </si>
  <si>
    <t xml:space="preserve">PRECIO FINAL </t>
  </si>
  <si>
    <t>L</t>
  </si>
  <si>
    <t>ene-15</t>
  </si>
  <si>
    <t>feb-15</t>
  </si>
  <si>
    <t>mar-15</t>
  </si>
  <si>
    <t>abr-15</t>
  </si>
  <si>
    <t>may-15</t>
  </si>
  <si>
    <t>jun-15</t>
  </si>
  <si>
    <t>jul-15</t>
  </si>
  <si>
    <t>ago-15</t>
  </si>
  <si>
    <t>sep-15</t>
  </si>
  <si>
    <t>oct-15</t>
  </si>
  <si>
    <t>nov-15</t>
  </si>
  <si>
    <t>dic-15</t>
  </si>
  <si>
    <t xml:space="preserve">acumulado </t>
  </si>
  <si>
    <t>Periodo 2015</t>
  </si>
  <si>
    <t>Precio final 2015</t>
  </si>
  <si>
    <t>Componentes del precio final medio (suministro de referencia +  libre) (€/MWh)</t>
  </si>
  <si>
    <r>
      <t>Componentes del precio final medio</t>
    </r>
    <r>
      <rPr>
        <b/>
        <vertAlign val="superscript"/>
        <sz val="8"/>
        <color indexed="8"/>
        <rFont val="Arial"/>
        <family val="2"/>
      </rPr>
      <t>(1)</t>
    </r>
    <r>
      <rPr>
        <b/>
        <sz val="8"/>
        <color indexed="8"/>
        <rFont val="Arial"/>
        <family val="2"/>
      </rPr>
      <t xml:space="preserve"> (suministro de referencia + libre) (€/MWh)</t>
    </r>
  </si>
  <si>
    <t>Energía vendida 2015 (GWh)</t>
  </si>
  <si>
    <t>Energía comprada 2015 (GWh)</t>
  </si>
  <si>
    <t>Precio medio aritmético 2015 (€/MWh)</t>
  </si>
  <si>
    <t>Enero-2015</t>
  </si>
  <si>
    <t>Energía programada 2015</t>
  </si>
  <si>
    <t>mensual 2015 (€/MWh)</t>
  </si>
  <si>
    <t>(2) Energía incrementada o reducida en la fase 1 de resolución de restricciones técnicas del PDBF (P.O.3.2).</t>
  </si>
  <si>
    <t>(3) Incluye los redespachos de energía del enlace Sistema eléctrico peninsular-Sistema eléctrico balear.</t>
  </si>
  <si>
    <r>
      <t xml:space="preserve">Restricciones técnicas (PDBF) </t>
    </r>
    <r>
      <rPr>
        <vertAlign val="superscript"/>
        <sz val="8"/>
        <color indexed="8"/>
        <rFont val="Arial"/>
        <family val="2"/>
      </rPr>
      <t>(2)</t>
    </r>
  </si>
  <si>
    <r>
      <t xml:space="preserve">Restricciones en tiempo real </t>
    </r>
    <r>
      <rPr>
        <vertAlign val="superscript"/>
        <sz val="8"/>
        <color indexed="8"/>
        <rFont val="Arial"/>
        <family val="2"/>
      </rPr>
      <t>(3)</t>
    </r>
  </si>
  <si>
    <t>Volumen mensual 2015</t>
  </si>
  <si>
    <t>Precio medio mensual 2015</t>
  </si>
  <si>
    <t>Energía a subir 2015 (GWh)</t>
  </si>
  <si>
    <t>Energía a bajar 2015 (GWh)</t>
  </si>
  <si>
    <t>Precio medio de recompra 2015 (€/MWh)</t>
  </si>
  <si>
    <t>Precio medio de venta 2015 (€/MWh)</t>
  </si>
  <si>
    <t>GME</t>
  </si>
  <si>
    <t>APX</t>
  </si>
  <si>
    <t>IPEX</t>
  </si>
  <si>
    <t>EPEX</t>
  </si>
  <si>
    <t>NordPool</t>
  </si>
  <si>
    <t>OMIE</t>
  </si>
  <si>
    <t>Netherlands</t>
  </si>
  <si>
    <t>Italy</t>
  </si>
  <si>
    <t>Germany</t>
  </si>
  <si>
    <t>France</t>
  </si>
  <si>
    <t>Austria</t>
  </si>
  <si>
    <t>€/MWh</t>
  </si>
  <si>
    <t>Precio Medio Ponderado (€/MWh) según Medidas</t>
  </si>
  <si>
    <t>SegDiario</t>
  </si>
  <si>
    <t>Banda 2ª</t>
  </si>
  <si>
    <t>Seg Intra</t>
  </si>
  <si>
    <t>R.Adi.Subir</t>
  </si>
  <si>
    <t>Balit</t>
  </si>
  <si>
    <t>PVPC</t>
  </si>
  <si>
    <t>Diferencia PVPC-MD</t>
  </si>
  <si>
    <t>Porcentaje de adquisiciones en el mercado diario</t>
  </si>
  <si>
    <t>Evolución de las compas en el PDBF de los comercializadores de referencia (COR) y resto de comercializadores  (TWh)</t>
  </si>
  <si>
    <t>Indicadores</t>
  </si>
  <si>
    <t>Composicion Demanda (Gráficos)</t>
  </si>
  <si>
    <t>Comercialización Mercado</t>
  </si>
  <si>
    <t>Comercialización Último Recurso</t>
  </si>
  <si>
    <t>Consumo Directo</t>
  </si>
  <si>
    <t>Servicios Auxiliares</t>
  </si>
  <si>
    <t>Ajustes</t>
  </si>
  <si>
    <t>Demanda</t>
  </si>
  <si>
    <t>Origen Oferta</t>
  </si>
  <si>
    <t>BIL</t>
  </si>
  <si>
    <t>DIA</t>
  </si>
  <si>
    <t>Comercializador-BIL</t>
  </si>
  <si>
    <t>Comercializador-MD</t>
  </si>
  <si>
    <t>COR- BIL</t>
  </si>
  <si>
    <t>COR-MD</t>
  </si>
  <si>
    <t>2012</t>
  </si>
  <si>
    <t>2013</t>
  </si>
  <si>
    <t>2014</t>
  </si>
  <si>
    <t>2015</t>
  </si>
  <si>
    <t>Generación en España y precios (€/MWh)</t>
  </si>
  <si>
    <t>ESPAÑA</t>
  </si>
  <si>
    <t>Renovable</t>
  </si>
  <si>
    <t>No renovable</t>
  </si>
  <si>
    <t>Media anual renovables</t>
  </si>
  <si>
    <t>Evolución del PVPC</t>
  </si>
  <si>
    <t>Comparación precios mercados europeos</t>
  </si>
  <si>
    <t>Precios medios ponderados</t>
  </si>
  <si>
    <t>Mercados eléctricos</t>
  </si>
  <si>
    <t>Repercusión de los servicios de ajuste del sistema en el precio final medio</t>
  </si>
  <si>
    <t>Evolución de las compas en el PDBF de los comercializadores de referencia (COR) y resto de comercializadores</t>
  </si>
  <si>
    <t>Total mensual de banda de regulación secundaria asignada. Desglose por tecnologías</t>
  </si>
  <si>
    <t>Fuentes: OMIE y REE.</t>
  </si>
  <si>
    <r>
      <t xml:space="preserve">Componentes del  precio final medio de la energía final peninsular. </t>
    </r>
    <r>
      <rPr>
        <sz val="8"/>
        <color indexed="8"/>
        <rFont val="Arial"/>
        <family val="2"/>
      </rPr>
      <t>(Suministro de referencia + libre)</t>
    </r>
  </si>
  <si>
    <t>(TWh)</t>
  </si>
  <si>
    <t>Precio de mercados europeos</t>
  </si>
  <si>
    <t>Generación en España y precios</t>
  </si>
  <si>
    <t xml:space="preserve">(1) No incluye reserva de potencia adicional a subir, banda de regulación secundaria, ni energías asociadas a los servicios transfronterizos de balance        </t>
  </si>
  <si>
    <r>
      <t>Energía gestionada en los servicios de ajuste del sistema peninsular</t>
    </r>
    <r>
      <rPr>
        <b/>
        <sz val="8"/>
        <color indexed="8"/>
        <rFont val="Arial"/>
        <family val="2"/>
      </rPr>
      <t xml:space="preserve">
</t>
    </r>
  </si>
  <si>
    <t>(%)</t>
  </si>
  <si>
    <t>Resolución de restricciones técnicas (PDBF) (Fase I)</t>
  </si>
  <si>
    <t>Resolución de restricciones técnicas (PDBF). Desglose por tipo de restricciones</t>
  </si>
  <si>
    <t>Resolución de restricciones técnicas (PDBF). Desglose por tecnologías. Total anual</t>
  </si>
  <si>
    <t>(*) No incluye restricciones técnicas (PDBF).</t>
  </si>
  <si>
    <t>Evolución medio anual del precio ponderado a subir  de los servicios de ajustes</t>
  </si>
  <si>
    <t>Evolución del PVPC frente al precio mercado diario</t>
  </si>
  <si>
    <t>Tarifa general 2.0 A
(€/MWh)</t>
  </si>
  <si>
    <t>Desvíos netos medidos</t>
  </si>
  <si>
    <t>Energía gestionada en los servicios de ajuste del sistema peninsular respecto a la energía final. (Suministro de referencia + libre)</t>
  </si>
  <si>
    <r>
      <t xml:space="preserve">Evolución del componente del  precio final medio. </t>
    </r>
    <r>
      <rPr>
        <b/>
        <sz val="8"/>
        <color indexed="8"/>
        <rFont val="Arial"/>
        <family val="2"/>
      </rPr>
      <t>(Suministro de referencia + libre)</t>
    </r>
  </si>
  <si>
    <t>(2) Incluye liquidación servicios transfronterizos de balance.</t>
  </si>
  <si>
    <t>(1) Incluye liquidación servicios transfronterizos de balance.</t>
  </si>
  <si>
    <t>Peso de la energía gestionada en los servicios de ajuste sobre la energía final (%)</t>
  </si>
  <si>
    <t>Energía final</t>
  </si>
  <si>
    <t>Energía vendida 2016 (GWh)</t>
  </si>
  <si>
    <t>Energía comprada 2016 (GWh)</t>
  </si>
  <si>
    <t>Precio medio aritmético 2016 (€/MWh)</t>
  </si>
  <si>
    <t>Informe 2016</t>
  </si>
  <si>
    <t>Coste desvíos</t>
  </si>
  <si>
    <t>Incumplimiento de energía de balance</t>
  </si>
  <si>
    <t>Periodo 2016</t>
  </si>
  <si>
    <t>Fallo Nominación UPG</t>
  </si>
  <si>
    <t>Restricciones intradiario</t>
  </si>
  <si>
    <t xml:space="preserve">Banda de regulación secundaria </t>
  </si>
  <si>
    <t>Precio medio final</t>
  </si>
  <si>
    <t>Energía final (MWh)</t>
  </si>
  <si>
    <t>Repercusión media en 2016</t>
  </si>
  <si>
    <t>Precio final medio 2016</t>
  </si>
  <si>
    <t>Precio final 2016</t>
  </si>
  <si>
    <t>(3) Incluye los consumos propios de los servicios auxiliares de generación.</t>
  </si>
  <si>
    <r>
      <t xml:space="preserve">% </t>
    </r>
    <r>
      <rPr>
        <b/>
        <sz val="8"/>
        <color indexed="9"/>
        <rFont val="Arial"/>
        <family val="2"/>
      </rPr>
      <t>16/15</t>
    </r>
  </si>
  <si>
    <t>Componentes el precio medio final de la energía</t>
  </si>
  <si>
    <t>Energía adquirida en el mercado diario (%)</t>
  </si>
  <si>
    <t>Mercado spot</t>
  </si>
  <si>
    <t>Bilaterales</t>
  </si>
  <si>
    <t>% 16/15</t>
  </si>
  <si>
    <t>Energía programada 2016</t>
  </si>
  <si>
    <t>mensual 2016 (€/MWh)</t>
  </si>
  <si>
    <t>Potencia (MW) 2016</t>
  </si>
  <si>
    <t>Potencia (MW) 2015</t>
  </si>
  <si>
    <t>38.84</t>
  </si>
  <si>
    <t>28.65</t>
  </si>
  <si>
    <t>29.21</t>
  </si>
  <si>
    <t>25.28</t>
  </si>
  <si>
    <t>27.03</t>
  </si>
  <si>
    <t>39.38</t>
  </si>
  <si>
    <t>41.38</t>
  </si>
  <si>
    <t>41.41</t>
  </si>
  <si>
    <t>44.28</t>
  </si>
  <si>
    <t>54.60</t>
  </si>
  <si>
    <t>58.34</t>
  </si>
  <si>
    <t>62.60</t>
  </si>
  <si>
    <t>Cogeneración</t>
  </si>
  <si>
    <t>Energía a subir 2016 (GWh)</t>
  </si>
  <si>
    <t>Precio medio de venta 2016 (€/MWh)</t>
  </si>
  <si>
    <t>Energía a bajar 2016 (GWh)</t>
  </si>
  <si>
    <t>Precio medio de recompra 2016 (€/MWh)</t>
  </si>
  <si>
    <t>Energías y precios medios mensuales. 2015-2016</t>
  </si>
  <si>
    <t>Consumo Bombeo</t>
  </si>
  <si>
    <t>Eólica</t>
  </si>
  <si>
    <t>Precios medios mensuales de Desvíos (€/MWh). Año 2016</t>
  </si>
  <si>
    <t>2016 01</t>
  </si>
  <si>
    <t>2016 02</t>
  </si>
  <si>
    <t>2016 03</t>
  </si>
  <si>
    <t>2016 04</t>
  </si>
  <si>
    <t>2016 05</t>
  </si>
  <si>
    <t>2016 06</t>
  </si>
  <si>
    <t>2016 07</t>
  </si>
  <si>
    <t>2016 08</t>
  </si>
  <si>
    <t>2016 09</t>
  </si>
  <si>
    <t>2016 10</t>
  </si>
  <si>
    <t>2016 11</t>
  </si>
  <si>
    <t>2016 12</t>
  </si>
  <si>
    <t>Eólica, solar y otras renovables</t>
  </si>
  <si>
    <t>Cogeneración y residuos</t>
  </si>
  <si>
    <t>Enero-2016</t>
  </si>
  <si>
    <t>Información elaborada con datos a 29/03/2017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</si>
</sst>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64" formatCode="#,##0.0"/>
    <numFmt numFmtId="165" formatCode="0.00_)"/>
    <numFmt numFmtId="166" formatCode="0.000"/>
    <numFmt numFmtId="167" formatCode="#,##0\ \ \ \ \ \ \ \ _)"/>
    <numFmt numFmtId="168" formatCode="0.00\ \ \ \ \ \ _)"/>
    <numFmt numFmtId="169" formatCode="#,##0\ \ _)\ \ \ "/>
    <numFmt numFmtId="170" formatCode="#,##0_)"/>
    <numFmt numFmtId="171" formatCode="#,##0\ \ _)"/>
    <numFmt numFmtId="172" formatCode="#,##0\ \ \ \ \ _)"/>
    <numFmt numFmtId="173" formatCode="#,##0.000"/>
    <numFmt numFmtId="174" formatCode="#,##0.0000"/>
    <numFmt numFmtId="175" formatCode="0.0"/>
    <numFmt numFmtId="176" formatCode="#,##0\ \ \ _)"/>
    <numFmt numFmtId="177" formatCode="#,###_)"/>
    <numFmt numFmtId="178" formatCode="_-* #,##0.00[$€]_-;\-* #,##0.00[$€]_-;_-* &quot;-&quot;??[$€]_-;_-@_-"/>
    <numFmt numFmtId="179" formatCode="#,##0\ \ \ \ \ \ \ \ \ \ \ \ \ _)"/>
    <numFmt numFmtId="180" formatCode="#,##0.000000000000000000"/>
    <numFmt numFmtId="181" formatCode="0.0000000000"/>
    <numFmt numFmtId="182" formatCode="0.00\ \ \ \ \ \ \ \ _)"/>
    <numFmt numFmtId="183" formatCode="#,##0.00\ \ \ \ \ \ \ \ _)"/>
    <numFmt numFmtId="184" formatCode="0.0\ \ _)"/>
    <numFmt numFmtId="185" formatCode="#,##0.000000"/>
    <numFmt numFmtId="186" formatCode="0\ \ \ \ \ \ \ \ \ \ _)"/>
    <numFmt numFmtId="187" formatCode="0.00\ \ \ \ \ \ \ \ \ _)"/>
    <numFmt numFmtId="188" formatCode="#,##0;\-#,##0;0"/>
    <numFmt numFmtId="189" formatCode="#,##0.000;\-#,##0.000;0"/>
    <numFmt numFmtId="190" formatCode="#,##0.00\ \ \ \ \ _)"/>
    <numFmt numFmtId="191" formatCode="#,##0.0\ \ _)\ \ \ "/>
    <numFmt numFmtId="192" formatCode="#,##0.00\ \ _)\ \ \ "/>
    <numFmt numFmtId="193" formatCode="#,##0.00\ _)\ \ \ "/>
    <numFmt numFmtId="194" formatCode="0_)"/>
    <numFmt numFmtId="195" formatCode="#,###.0_)"/>
    <numFmt numFmtId="196" formatCode="0.0000"/>
    <numFmt numFmtId="197" formatCode="0.0%"/>
    <numFmt numFmtId="198" formatCode="#,##0;\(#,##0\)"/>
    <numFmt numFmtId="199" formatCode="#,##0.00;\-#,##0.00;0"/>
    <numFmt numFmtId="200" formatCode="#,##0.00;\-#,##0.00;0.00"/>
  </numFmts>
  <fonts count="77">
    <font>
      <sz val="10"/>
      <name val="Geneva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8"/>
      <name val="Arial Black"/>
      <family val="2"/>
    </font>
    <font>
      <sz val="8"/>
      <color indexed="9"/>
      <name val="Arial"/>
      <family val="2"/>
    </font>
    <font>
      <sz val="10"/>
      <color indexed="32"/>
      <name val="Avant Garde"/>
    </font>
    <font>
      <b/>
      <sz val="10"/>
      <color indexed="8"/>
      <name val="Geneva"/>
      <family val="2"/>
    </font>
    <font>
      <b/>
      <sz val="8"/>
      <color indexed="9"/>
      <name val="Symbol"/>
      <family val="1"/>
      <charset val="2"/>
    </font>
    <font>
      <sz val="8"/>
      <color indexed="56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9"/>
      <name val="Arial Black"/>
      <family val="2"/>
    </font>
    <font>
      <b/>
      <sz val="8"/>
      <color indexed="9"/>
      <name val="Arial Black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sz val="10"/>
      <color indexed="44"/>
      <name val="Arial"/>
      <family val="2"/>
    </font>
    <font>
      <sz val="8"/>
      <color indexed="44"/>
      <name val="Arial"/>
      <family val="2"/>
    </font>
    <font>
      <strike/>
      <sz val="8"/>
      <color indexed="44"/>
      <name val="Arial"/>
      <family val="2"/>
    </font>
    <font>
      <sz val="8"/>
      <color indexed="44"/>
      <name val="Arial Black"/>
      <family val="2"/>
    </font>
    <font>
      <sz val="9"/>
      <color indexed="44"/>
      <name val="Arial"/>
      <family val="2"/>
    </font>
    <font>
      <sz val="11"/>
      <color indexed="56"/>
      <name val="Geneva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10"/>
      <color indexed="10"/>
      <name val="Geneva"/>
      <family val="2"/>
    </font>
    <font>
      <sz val="8"/>
      <name val="Geneva"/>
      <family val="2"/>
    </font>
    <font>
      <sz val="10"/>
      <color indexed="58"/>
      <name val="Geneva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 Black"/>
      <family val="2"/>
    </font>
    <font>
      <sz val="8"/>
      <name val="Arial Black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9"/>
      <color indexed="81"/>
      <name val="Tahoma"/>
      <family val="2"/>
    </font>
    <font>
      <sz val="10"/>
      <name val="Geneva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FF0000"/>
      <name val="Geneva"/>
      <family val="2"/>
    </font>
    <font>
      <sz val="8"/>
      <color theme="0"/>
      <name val="Arial"/>
      <family val="2"/>
    </font>
    <font>
      <sz val="8"/>
      <color rgb="FF004563"/>
      <name val="Arial Black"/>
      <family val="2"/>
    </font>
    <font>
      <b/>
      <sz val="8"/>
      <color rgb="FFFF0000"/>
      <name val="Arial Black"/>
      <family val="2"/>
    </font>
    <font>
      <sz val="8"/>
      <color rgb="FFFF0000"/>
      <name val="Arial"/>
      <family val="2"/>
    </font>
    <font>
      <sz val="8"/>
      <color theme="0"/>
      <name val="Arial Black"/>
      <family val="2"/>
    </font>
    <font>
      <sz val="10"/>
      <color theme="0"/>
      <name val="Geneva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sz val="8"/>
      <color rgb="FFFF0000"/>
      <name val="Arial Black"/>
      <family val="2"/>
    </font>
    <font>
      <b/>
      <sz val="8"/>
      <color rgb="FF004563"/>
      <name val="Arial"/>
      <family val="2"/>
    </font>
    <font>
      <sz val="10"/>
      <color rgb="FFFF0000"/>
      <name val="Geneva"/>
    </font>
    <font>
      <sz val="8"/>
      <color rgb="FF004563"/>
      <name val="Arial"/>
      <family val="2"/>
    </font>
    <font>
      <b/>
      <sz val="8"/>
      <color rgb="FFFF0000"/>
      <name val="Arial"/>
      <family val="2"/>
    </font>
    <font>
      <sz val="8"/>
      <color rgb="FFF5F5F5"/>
      <name val="Arial"/>
      <family val="2"/>
    </font>
    <font>
      <sz val="10"/>
      <color rgb="FF004563"/>
      <name val="Geneva"/>
    </font>
    <font>
      <b/>
      <sz val="10"/>
      <color rgb="FF004563"/>
      <name val="Arial"/>
      <family val="2"/>
    </font>
    <font>
      <b/>
      <sz val="10"/>
      <color rgb="FF004563"/>
      <name val="Geneva"/>
    </font>
    <font>
      <sz val="10"/>
      <color rgb="FF004563"/>
      <name val="Arial"/>
      <family val="2"/>
    </font>
    <font>
      <b/>
      <sz val="10"/>
      <color theme="0"/>
      <name val="Geneva"/>
    </font>
    <font>
      <sz val="8"/>
      <color theme="0" tint="-4.9989318521683403E-2"/>
      <name val="Arial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5F5F5"/>
      </patternFill>
    </fill>
    <fill>
      <patternFill patternType="solid">
        <fgColor rgb="FFF5F5F5"/>
        <bgColor rgb="FFFFFFFF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/>
      <diagonal/>
    </border>
  </borders>
  <cellStyleXfs count="16">
    <xf numFmtId="0" fontId="0" fillId="0" borderId="0"/>
    <xf numFmtId="178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" fontId="52" fillId="5" borderId="7">
      <alignment horizontal="right" vertical="center"/>
    </xf>
    <xf numFmtId="0" fontId="53" fillId="6" borderId="7">
      <alignment vertical="center" wrapText="1"/>
    </xf>
    <xf numFmtId="0" fontId="53" fillId="6" borderId="7">
      <alignment horizontal="center" wrapText="1"/>
    </xf>
    <xf numFmtId="0" fontId="3" fillId="0" borderId="0"/>
    <xf numFmtId="0" fontId="3" fillId="0" borderId="0"/>
    <xf numFmtId="0" fontId="51" fillId="0" borderId="0"/>
    <xf numFmtId="0" fontId="51" fillId="0" borderId="0"/>
    <xf numFmtId="0" fontId="23" fillId="0" borderId="0"/>
    <xf numFmtId="194" fontId="1" fillId="0" borderId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0" borderId="0"/>
  </cellStyleXfs>
  <cellXfs count="816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8" fillId="0" borderId="0" xfId="0" applyNumberFormat="1" applyFont="1" applyFill="1"/>
    <xf numFmtId="3" fontId="8" fillId="2" borderId="0" xfId="0" applyNumberFormat="1" applyFont="1" applyFill="1"/>
    <xf numFmtId="3" fontId="3" fillId="2" borderId="0" xfId="0" applyNumberFormat="1" applyFont="1" applyFill="1" applyAlignment="1"/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/>
    <xf numFmtId="0" fontId="3" fillId="0" borderId="0" xfId="0" applyFont="1" applyAlignment="1"/>
    <xf numFmtId="3" fontId="8" fillId="2" borderId="0" xfId="0" applyNumberFormat="1" applyFont="1" applyFill="1" applyAlignment="1"/>
    <xf numFmtId="3" fontId="7" fillId="3" borderId="0" xfId="0" applyNumberFormat="1" applyFont="1" applyFill="1" applyBorder="1" applyAlignment="1">
      <alignment horizontal="left" vertical="center"/>
    </xf>
    <xf numFmtId="3" fontId="5" fillId="3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Alignment="1"/>
    <xf numFmtId="3" fontId="3" fillId="0" borderId="0" xfId="0" applyNumberFormat="1" applyFont="1" applyFill="1" applyAlignment="1"/>
    <xf numFmtId="0" fontId="4" fillId="0" borderId="0" xfId="0" applyFont="1"/>
    <xf numFmtId="0" fontId="10" fillId="0" borderId="0" xfId="0" applyFont="1"/>
    <xf numFmtId="0" fontId="0" fillId="0" borderId="0" xfId="0" applyFill="1" applyProtection="1"/>
    <xf numFmtId="0" fontId="1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left" vertical="center" indent="1"/>
    </xf>
    <xf numFmtId="3" fontId="8" fillId="4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3" fontId="10" fillId="2" borderId="0" xfId="0" applyNumberFormat="1" applyFont="1" applyFill="1" applyAlignment="1">
      <alignment horizontal="right"/>
    </xf>
    <xf numFmtId="0" fontId="8" fillId="0" borderId="1" xfId="0" applyFont="1" applyFill="1" applyBorder="1" applyProtection="1"/>
    <xf numFmtId="14" fontId="10" fillId="0" borderId="1" xfId="0" applyNumberFormat="1" applyFont="1" applyFill="1" applyBorder="1" applyAlignment="1" applyProtection="1">
      <alignment horizontal="center"/>
    </xf>
    <xf numFmtId="164" fontId="8" fillId="0" borderId="1" xfId="0" applyNumberFormat="1" applyFont="1" applyFill="1" applyBorder="1" applyProtection="1"/>
    <xf numFmtId="165" fontId="8" fillId="0" borderId="0" xfId="0" applyNumberFormat="1" applyFont="1" applyFill="1" applyBorder="1" applyProtection="1"/>
    <xf numFmtId="3" fontId="8" fillId="0" borderId="0" xfId="0" applyNumberFormat="1" applyFont="1" applyFill="1" applyBorder="1" applyProtection="1"/>
    <xf numFmtId="14" fontId="10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Protection="1"/>
    <xf numFmtId="0" fontId="10" fillId="0" borderId="1" xfId="0" applyFont="1" applyFill="1" applyBorder="1" applyProtection="1"/>
    <xf numFmtId="3" fontId="8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Protection="1"/>
    <xf numFmtId="164" fontId="10" fillId="0" borderId="0" xfId="0" applyNumberFormat="1" applyFont="1" applyFill="1" applyBorder="1" applyAlignment="1" applyProtection="1">
      <alignment horizontal="left"/>
    </xf>
    <xf numFmtId="164" fontId="8" fillId="0" borderId="0" xfId="0" quotePrefix="1" applyNumberFormat="1" applyFont="1" applyFill="1" applyBorder="1" applyProtection="1"/>
    <xf numFmtId="0" fontId="19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0" fillId="0" borderId="0" xfId="0" applyFill="1" applyAlignment="1" applyProtection="1"/>
    <xf numFmtId="0" fontId="13" fillId="0" borderId="0" xfId="0" applyFont="1" applyFill="1" applyBorder="1" applyAlignment="1" applyProtection="1"/>
    <xf numFmtId="164" fontId="8" fillId="0" borderId="0" xfId="0" quotePrefix="1" applyNumberFormat="1" applyFont="1" applyFill="1" applyBorder="1" applyAlignment="1" applyProtection="1"/>
    <xf numFmtId="0" fontId="7" fillId="3" borderId="0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right"/>
    </xf>
    <xf numFmtId="1" fontId="7" fillId="3" borderId="1" xfId="0" quotePrefix="1" applyNumberFormat="1" applyFont="1" applyFill="1" applyBorder="1" applyAlignment="1">
      <alignment horizontal="left" vertical="center"/>
    </xf>
    <xf numFmtId="1" fontId="7" fillId="3" borderId="1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center"/>
    </xf>
    <xf numFmtId="3" fontId="8" fillId="0" borderId="0" xfId="0" applyNumberFormat="1" applyFont="1" applyFill="1" applyAlignment="1"/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/>
    <xf numFmtId="3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top"/>
    </xf>
    <xf numFmtId="0" fontId="10" fillId="0" borderId="1" xfId="0" applyNumberFormat="1" applyFont="1" applyFill="1" applyBorder="1"/>
    <xf numFmtId="14" fontId="10" fillId="0" borderId="0" xfId="0" applyNumberFormat="1" applyFont="1" applyFill="1" applyBorder="1"/>
    <xf numFmtId="4" fontId="8" fillId="2" borderId="0" xfId="0" applyNumberFormat="1" applyFont="1" applyFill="1" applyAlignment="1"/>
    <xf numFmtId="3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4" fillId="0" borderId="0" xfId="0" applyFont="1" applyFill="1" applyProtection="1"/>
    <xf numFmtId="0" fontId="10" fillId="0" borderId="0" xfId="0" applyFont="1" applyFill="1" applyAlignment="1" applyProtection="1">
      <alignment horizontal="right"/>
    </xf>
    <xf numFmtId="0" fontId="21" fillId="0" borderId="0" xfId="0" applyFont="1" applyFill="1" applyBorder="1" applyProtection="1"/>
    <xf numFmtId="3" fontId="4" fillId="0" borderId="0" xfId="0" applyNumberFormat="1" applyFont="1" applyFill="1" applyAlignment="1"/>
    <xf numFmtId="3" fontId="8" fillId="0" borderId="0" xfId="0" applyNumberFormat="1" applyFont="1"/>
    <xf numFmtId="164" fontId="22" fillId="2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right"/>
    </xf>
    <xf numFmtId="4" fontId="8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4" fontId="4" fillId="2" borderId="0" xfId="0" applyNumberFormat="1" applyFont="1" applyFill="1" applyAlignment="1"/>
    <xf numFmtId="0" fontId="13" fillId="0" borderId="0" xfId="0" applyFont="1" applyFill="1"/>
    <xf numFmtId="3" fontId="0" fillId="0" borderId="0" xfId="0" applyNumberFormat="1"/>
    <xf numFmtId="3" fontId="21" fillId="0" borderId="0" xfId="0" applyNumberFormat="1" applyFont="1" applyFill="1" applyBorder="1" applyProtection="1"/>
    <xf numFmtId="0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/>
    <xf numFmtId="3" fontId="10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/>
    <xf numFmtId="3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/>
    <xf numFmtId="3" fontId="10" fillId="0" borderId="0" xfId="0" applyNumberFormat="1" applyFont="1" applyFill="1" applyAlignment="1">
      <alignment horizontal="left"/>
    </xf>
    <xf numFmtId="3" fontId="16" fillId="0" borderId="0" xfId="0" applyNumberFormat="1" applyFont="1" applyFill="1" applyAlignment="1"/>
    <xf numFmtId="164" fontId="8" fillId="0" borderId="0" xfId="0" applyNumberFormat="1" applyFont="1" applyFill="1" applyAlignment="1"/>
    <xf numFmtId="0" fontId="7" fillId="3" borderId="2" xfId="0" applyNumberFormat="1" applyFont="1" applyFill="1" applyBorder="1" applyAlignment="1">
      <alignment horizontal="center"/>
    </xf>
    <xf numFmtId="177" fontId="0" fillId="0" borderId="0" xfId="0" applyNumberFormat="1"/>
    <xf numFmtId="0" fontId="9" fillId="0" borderId="0" xfId="11" applyFont="1" applyFill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17" fillId="0" borderId="0" xfId="0" applyFont="1" applyFill="1" applyBorder="1" applyProtection="1"/>
    <xf numFmtId="3" fontId="17" fillId="0" borderId="0" xfId="0" applyNumberFormat="1" applyFont="1" applyFill="1" applyAlignment="1"/>
    <xf numFmtId="3" fontId="1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Alignment="1">
      <alignment horizontal="center"/>
    </xf>
    <xf numFmtId="3" fontId="24" fillId="0" borderId="0" xfId="0" applyNumberFormat="1" applyFont="1" applyFill="1" applyAlignment="1"/>
    <xf numFmtId="3" fontId="25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173" fontId="8" fillId="0" borderId="0" xfId="0" applyNumberFormat="1" applyFont="1" applyFill="1" applyAlignment="1">
      <alignment horizontal="right"/>
    </xf>
    <xf numFmtId="173" fontId="8" fillId="0" borderId="0" xfId="0" applyNumberFormat="1" applyFont="1" applyFill="1" applyAlignment="1"/>
    <xf numFmtId="173" fontId="8" fillId="2" borderId="0" xfId="0" applyNumberFormat="1" applyFont="1" applyFill="1" applyAlignment="1"/>
    <xf numFmtId="173" fontId="8" fillId="0" borderId="0" xfId="0" applyNumberFormat="1" applyFont="1" applyFill="1" applyBorder="1" applyAlignment="1">
      <alignment horizontal="right"/>
    </xf>
    <xf numFmtId="173" fontId="26" fillId="0" borderId="0" xfId="0" applyNumberFormat="1" applyFont="1" applyFill="1" applyAlignment="1"/>
    <xf numFmtId="4" fontId="3" fillId="0" borderId="0" xfId="0" applyNumberFormat="1" applyFont="1" applyAlignment="1">
      <alignment horizontal="center"/>
    </xf>
    <xf numFmtId="173" fontId="4" fillId="0" borderId="0" xfId="0" applyNumberFormat="1" applyFont="1" applyFill="1" applyAlignment="1"/>
    <xf numFmtId="0" fontId="8" fillId="0" borderId="0" xfId="0" applyFont="1" applyFill="1" applyBorder="1" applyAlignment="1" applyProtection="1">
      <alignment horizontal="center"/>
    </xf>
    <xf numFmtId="3" fontId="16" fillId="0" borderId="0" xfId="0" applyNumberFormat="1" applyFont="1" applyFill="1" applyAlignment="1">
      <alignment horizontal="center"/>
    </xf>
    <xf numFmtId="3" fontId="27" fillId="0" borderId="0" xfId="0" applyNumberFormat="1" applyFont="1" applyFill="1" applyBorder="1" applyAlignment="1"/>
    <xf numFmtId="3" fontId="22" fillId="0" borderId="0" xfId="0" applyNumberFormat="1" applyFont="1" applyFill="1" applyBorder="1" applyAlignment="1"/>
    <xf numFmtId="4" fontId="27" fillId="0" borderId="0" xfId="0" applyNumberFormat="1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right"/>
    </xf>
    <xf numFmtId="2" fontId="10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3" fontId="8" fillId="0" borderId="0" xfId="0" applyNumberFormat="1" applyFont="1" applyFill="1" applyAlignment="1">
      <alignment vertical="top"/>
    </xf>
    <xf numFmtId="3" fontId="17" fillId="0" borderId="0" xfId="0" applyNumberFormat="1" applyFont="1" applyFill="1" applyBorder="1" applyAlignment="1" applyProtection="1">
      <alignment horizontal="right"/>
    </xf>
    <xf numFmtId="173" fontId="29" fillId="0" borderId="0" xfId="0" applyNumberFormat="1" applyFont="1" applyFill="1" applyAlignment="1"/>
    <xf numFmtId="3" fontId="29" fillId="0" borderId="0" xfId="0" applyNumberFormat="1" applyFont="1" applyFill="1" applyAlignment="1">
      <alignment horizontal="center"/>
    </xf>
    <xf numFmtId="3" fontId="31" fillId="0" borderId="0" xfId="0" applyNumberFormat="1" applyFont="1" applyFill="1" applyAlignment="1"/>
    <xf numFmtId="3" fontId="31" fillId="0" borderId="0" xfId="0" applyNumberFormat="1" applyFont="1" applyFill="1" applyAlignment="1">
      <alignment horizontal="center"/>
    </xf>
    <xf numFmtId="3" fontId="28" fillId="0" borderId="0" xfId="0" applyNumberFormat="1" applyFont="1" applyFill="1" applyAlignment="1"/>
    <xf numFmtId="173" fontId="32" fillId="0" borderId="0" xfId="0" applyNumberFormat="1" applyFont="1" applyFill="1" applyAlignment="1"/>
    <xf numFmtId="0" fontId="33" fillId="0" borderId="0" xfId="0" applyFont="1" applyFill="1" applyBorder="1" applyProtection="1"/>
    <xf numFmtId="4" fontId="6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185" fontId="16" fillId="0" borderId="0" xfId="0" applyNumberFormat="1" applyFont="1" applyFill="1" applyAlignment="1"/>
    <xf numFmtId="185" fontId="16" fillId="0" borderId="0" xfId="0" applyNumberFormat="1" applyFont="1" applyFill="1" applyAlignment="1">
      <alignment horizontal="center"/>
    </xf>
    <xf numFmtId="173" fontId="3" fillId="0" borderId="0" xfId="0" applyNumberFormat="1" applyFont="1" applyFill="1" applyAlignment="1"/>
    <xf numFmtId="3" fontId="27" fillId="0" borderId="0" xfId="0" applyNumberFormat="1" applyFont="1" applyFill="1" applyBorder="1" applyAlignment="1" applyProtection="1">
      <alignment horizontal="right"/>
    </xf>
    <xf numFmtId="166" fontId="37" fillId="0" borderId="0" xfId="0" applyNumberFormat="1" applyFont="1" applyFill="1" applyBorder="1" applyAlignment="1"/>
    <xf numFmtId="173" fontId="6" fillId="0" borderId="0" xfId="0" applyNumberFormat="1" applyFont="1" applyFill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/>
    <xf numFmtId="186" fontId="10" fillId="0" borderId="0" xfId="0" applyNumberFormat="1" applyFont="1" applyFill="1" applyBorder="1" applyAlignment="1">
      <alignment horizontal="right"/>
    </xf>
    <xf numFmtId="0" fontId="20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 applyProtection="1">
      <alignment horizontal="center"/>
    </xf>
    <xf numFmtId="173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/>
    <xf numFmtId="2" fontId="8" fillId="0" borderId="0" xfId="0" applyNumberFormat="1" applyFont="1" applyFill="1" applyBorder="1"/>
    <xf numFmtId="3" fontId="16" fillId="0" borderId="0" xfId="0" applyNumberFormat="1" applyFont="1" applyFill="1" applyBorder="1" applyAlignment="1"/>
    <xf numFmtId="188" fontId="0" fillId="0" borderId="0" xfId="0" applyNumberFormat="1"/>
    <xf numFmtId="3" fontId="8" fillId="0" borderId="0" xfId="0" applyNumberFormat="1" applyFont="1" applyFill="1" applyBorder="1" applyAlignment="1" applyProtection="1">
      <alignment horizontal="left"/>
    </xf>
    <xf numFmtId="189" fontId="0" fillId="0" borderId="0" xfId="0" applyNumberFormat="1" applyFill="1" applyBorder="1"/>
    <xf numFmtId="3" fontId="8" fillId="0" borderId="0" xfId="0" applyNumberFormat="1" applyFont="1" applyFill="1" applyBorder="1"/>
    <xf numFmtId="3" fontId="8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 applyProtection="1">
      <alignment horizontal="center"/>
    </xf>
    <xf numFmtId="188" fontId="0" fillId="0" borderId="0" xfId="0" applyNumberFormat="1" applyFill="1"/>
    <xf numFmtId="2" fontId="38" fillId="0" borderId="0" xfId="0" applyNumberFormat="1" applyFont="1"/>
    <xf numFmtId="3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left" vertical="center"/>
    </xf>
    <xf numFmtId="0" fontId="39" fillId="0" borderId="0" xfId="0" applyFont="1" applyFill="1" applyBorder="1" applyProtection="1"/>
    <xf numFmtId="3" fontId="6" fillId="0" borderId="0" xfId="0" applyNumberFormat="1" applyFont="1" applyFill="1" applyBorder="1" applyAlignment="1"/>
    <xf numFmtId="0" fontId="0" fillId="0" borderId="0" xfId="0" applyFill="1" applyBorder="1" applyAlignment="1"/>
    <xf numFmtId="0" fontId="20" fillId="3" borderId="0" xfId="0" applyNumberFormat="1" applyFont="1" applyFill="1" applyBorder="1" applyAlignment="1">
      <alignment horizontal="right"/>
    </xf>
    <xf numFmtId="166" fontId="40" fillId="0" borderId="0" xfId="0" applyNumberFormat="1" applyFont="1" applyFill="1"/>
    <xf numFmtId="0" fontId="0" fillId="0" borderId="0" xfId="0" applyFill="1"/>
    <xf numFmtId="0" fontId="40" fillId="0" borderId="0" xfId="0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7" fillId="3" borderId="0" xfId="0" applyNumberFormat="1" applyFont="1" applyFill="1" applyBorder="1" applyAlignment="1">
      <alignment horizontal="center" wrapText="1"/>
    </xf>
    <xf numFmtId="3" fontId="26" fillId="0" borderId="0" xfId="0" applyNumberFormat="1" applyFont="1" applyFill="1" applyAlignment="1"/>
    <xf numFmtId="1" fontId="7" fillId="3" borderId="0" xfId="0" applyNumberFormat="1" applyFont="1" applyFill="1" applyBorder="1" applyAlignment="1">
      <alignment horizontal="left" vertical="center"/>
    </xf>
    <xf numFmtId="3" fontId="34" fillId="0" borderId="0" xfId="0" applyNumberFormat="1" applyFont="1" applyFill="1" applyAlignment="1"/>
    <xf numFmtId="3" fontId="34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4" fontId="8" fillId="0" borderId="0" xfId="0" applyNumberFormat="1" applyFont="1" applyFill="1"/>
    <xf numFmtId="0" fontId="26" fillId="0" borderId="0" xfId="0" applyFont="1" applyAlignment="1"/>
    <xf numFmtId="175" fontId="6" fillId="0" borderId="0" xfId="0" applyNumberFormat="1" applyFont="1" applyAlignment="1"/>
    <xf numFmtId="3" fontId="8" fillId="7" borderId="0" xfId="0" applyNumberFormat="1" applyFont="1" applyFill="1" applyBorder="1" applyAlignment="1" applyProtection="1">
      <alignment horizontal="right"/>
    </xf>
    <xf numFmtId="164" fontId="8" fillId="7" borderId="0" xfId="0" applyNumberFormat="1" applyFont="1" applyFill="1" applyBorder="1" applyAlignment="1" applyProtection="1"/>
    <xf numFmtId="2" fontId="4" fillId="0" borderId="0" xfId="0" applyNumberFormat="1" applyFont="1" applyFill="1" applyBorder="1" applyProtection="1"/>
    <xf numFmtId="2" fontId="4" fillId="0" borderId="0" xfId="0" applyNumberFormat="1" applyFont="1"/>
    <xf numFmtId="2" fontId="4" fillId="0" borderId="0" xfId="0" applyNumberFormat="1" applyFont="1" applyBorder="1"/>
    <xf numFmtId="4" fontId="0" fillId="0" borderId="0" xfId="0" applyNumberForma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right" vertical="center"/>
    </xf>
    <xf numFmtId="187" fontId="10" fillId="0" borderId="0" xfId="0" applyNumberFormat="1" applyFont="1" applyFill="1" applyBorder="1" applyAlignment="1" applyProtection="1">
      <alignment horizontal="right"/>
    </xf>
    <xf numFmtId="0" fontId="54" fillId="0" borderId="0" xfId="0" applyFont="1" applyFill="1" applyBorder="1" applyProtection="1"/>
    <xf numFmtId="166" fontId="8" fillId="0" borderId="0" xfId="0" applyNumberFormat="1" applyFont="1" applyFill="1"/>
    <xf numFmtId="0" fontId="8" fillId="0" borderId="0" xfId="0" applyFont="1" applyFill="1"/>
    <xf numFmtId="4" fontId="10" fillId="0" borderId="0" xfId="0" applyNumberFormat="1" applyFont="1" applyFill="1" applyAlignment="1"/>
    <xf numFmtId="4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4" fontId="10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0" fontId="41" fillId="0" borderId="0" xfId="0" applyFont="1" applyFill="1" applyAlignment="1" applyProtection="1">
      <alignment wrapText="1"/>
    </xf>
    <xf numFmtId="3" fontId="55" fillId="0" borderId="0" xfId="0" applyNumberFormat="1" applyFont="1" applyFill="1" applyBorder="1" applyAlignment="1" applyProtection="1">
      <alignment horizontal="right"/>
    </xf>
    <xf numFmtId="0" fontId="7" fillId="3" borderId="1" xfId="0" applyNumberFormat="1" applyFont="1" applyFill="1" applyBorder="1" applyAlignment="1">
      <alignment horizontal="center" wrapText="1"/>
    </xf>
    <xf numFmtId="3" fontId="55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>
      <alignment horizontal="right" vertical="center"/>
    </xf>
    <xf numFmtId="4" fontId="8" fillId="8" borderId="0" xfId="0" applyNumberFormat="1" applyFont="1" applyFill="1" applyBorder="1" applyAlignment="1" applyProtection="1">
      <alignment horizontal="right"/>
    </xf>
    <xf numFmtId="3" fontId="10" fillId="8" borderId="0" xfId="0" applyNumberFormat="1" applyFont="1" applyFill="1" applyBorder="1" applyAlignment="1">
      <alignment horizontal="right"/>
    </xf>
    <xf numFmtId="164" fontId="8" fillId="8" borderId="0" xfId="0" applyNumberFormat="1" applyFont="1" applyFill="1" applyBorder="1" applyAlignment="1" applyProtection="1">
      <alignment horizontal="right"/>
    </xf>
    <xf numFmtId="2" fontId="0" fillId="0" borderId="0" xfId="0" applyNumberFormat="1"/>
    <xf numFmtId="2" fontId="16" fillId="0" borderId="0" xfId="0" applyNumberFormat="1" applyFont="1" applyFill="1" applyAlignment="1"/>
    <xf numFmtId="3" fontId="10" fillId="0" borderId="0" xfId="0" applyNumberFormat="1" applyFont="1" applyFill="1" applyBorder="1" applyAlignment="1">
      <alignment vertical="center" wrapText="1"/>
    </xf>
    <xf numFmtId="0" fontId="7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 applyAlignment="1">
      <alignment horizontal="left"/>
    </xf>
    <xf numFmtId="173" fontId="36" fillId="0" borderId="0" xfId="0" applyNumberFormat="1" applyFont="1" applyFill="1" applyAlignment="1">
      <alignment horizontal="center"/>
    </xf>
    <xf numFmtId="173" fontId="36" fillId="0" borderId="0" xfId="0" applyNumberFormat="1" applyFont="1" applyFill="1" applyAlignment="1"/>
    <xf numFmtId="173" fontId="35" fillId="0" borderId="0" xfId="0" applyNumberFormat="1" applyFont="1" applyFill="1" applyAlignment="1">
      <alignment horizontal="center"/>
    </xf>
    <xf numFmtId="173" fontId="17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4" fontId="3" fillId="0" borderId="0" xfId="0" applyNumberFormat="1" applyFont="1" applyFill="1" applyBorder="1" applyAlignment="1">
      <alignment horizontal="center"/>
    </xf>
    <xf numFmtId="174" fontId="3" fillId="0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centerContinuous"/>
    </xf>
    <xf numFmtId="164" fontId="10" fillId="0" borderId="1" xfId="0" applyNumberFormat="1" applyFont="1" applyFill="1" applyBorder="1" applyAlignment="1" applyProtection="1">
      <alignment horizontal="left"/>
    </xf>
    <xf numFmtId="3" fontId="17" fillId="0" borderId="1" xfId="0" applyNumberFormat="1" applyFont="1" applyFill="1" applyBorder="1" applyAlignment="1" applyProtection="1">
      <alignment horizontal="left"/>
    </xf>
    <xf numFmtId="3" fontId="8" fillId="0" borderId="1" xfId="0" applyNumberFormat="1" applyFont="1" applyFill="1" applyBorder="1"/>
    <xf numFmtId="4" fontId="22" fillId="0" borderId="0" xfId="0" applyNumberFormat="1" applyFont="1" applyFill="1"/>
    <xf numFmtId="3" fontId="1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73" fontId="0" fillId="0" borderId="0" xfId="0" applyNumberFormat="1" applyFill="1" applyBorder="1"/>
    <xf numFmtId="3" fontId="28" fillId="0" borderId="0" xfId="0" applyNumberFormat="1" applyFont="1" applyFill="1" applyAlignment="1">
      <alignment horizontal="center"/>
    </xf>
    <xf numFmtId="3" fontId="34" fillId="0" borderId="0" xfId="0" applyNumberFormat="1" applyFont="1" applyFill="1" applyAlignment="1">
      <alignment horizontal="center"/>
    </xf>
    <xf numFmtId="173" fontId="29" fillId="0" borderId="0" xfId="0" applyNumberFormat="1" applyFont="1" applyFill="1" applyAlignment="1">
      <alignment horizontal="center"/>
    </xf>
    <xf numFmtId="177" fontId="0" fillId="0" borderId="0" xfId="0" applyNumberFormat="1" applyFill="1"/>
    <xf numFmtId="3" fontId="0" fillId="0" borderId="0" xfId="0" applyNumberFormat="1" applyFill="1"/>
    <xf numFmtId="9" fontId="8" fillId="0" borderId="0" xfId="0" applyNumberFormat="1" applyFont="1" applyFill="1" applyAlignment="1"/>
    <xf numFmtId="0" fontId="11" fillId="0" borderId="0" xfId="3" applyAlignment="1" applyProtection="1">
      <alignment horizontal="left" readingOrder="1"/>
    </xf>
    <xf numFmtId="3" fontId="22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81" fontId="3" fillId="0" borderId="0" xfId="0" applyNumberFormat="1" applyFont="1" applyFill="1" applyAlignment="1"/>
    <xf numFmtId="4" fontId="22" fillId="0" borderId="0" xfId="0" applyNumberFormat="1" applyFont="1" applyFill="1" applyAlignment="1"/>
    <xf numFmtId="4" fontId="4" fillId="0" borderId="0" xfId="0" applyNumberFormat="1" applyFont="1" applyFill="1" applyAlignment="1"/>
    <xf numFmtId="164" fontId="8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 applyProtection="1">
      <alignment wrapText="1"/>
    </xf>
    <xf numFmtId="164" fontId="22" fillId="0" borderId="0" xfId="0" applyNumberFormat="1" applyFont="1" applyFill="1" applyAlignment="1"/>
    <xf numFmtId="4" fontId="0" fillId="0" borderId="0" xfId="0" applyNumberFormat="1" applyFill="1"/>
    <xf numFmtId="4" fontId="3" fillId="0" borderId="0" xfId="0" applyNumberFormat="1" applyFont="1" applyFill="1" applyAlignment="1"/>
    <xf numFmtId="3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center"/>
    </xf>
    <xf numFmtId="173" fontId="4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Alignment="1">
      <alignment vertical="top" wrapText="1"/>
    </xf>
    <xf numFmtId="4" fontId="4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184" fontId="4" fillId="0" borderId="0" xfId="0" applyNumberFormat="1" applyFont="1" applyFill="1" applyBorder="1" applyAlignment="1" applyProtection="1">
      <alignment horizontal="right"/>
    </xf>
    <xf numFmtId="184" fontId="42" fillId="0" borderId="0" xfId="0" applyNumberFormat="1" applyFont="1" applyFill="1" applyBorder="1" applyAlignment="1">
      <alignment horizontal="right"/>
    </xf>
    <xf numFmtId="3" fontId="56" fillId="0" borderId="0" xfId="0" applyNumberFormat="1" applyFont="1" applyFill="1" applyBorder="1" applyAlignment="1"/>
    <xf numFmtId="3" fontId="57" fillId="0" borderId="0" xfId="0" applyNumberFormat="1" applyFont="1" applyFill="1" applyAlignment="1">
      <alignment horizontal="center"/>
    </xf>
    <xf numFmtId="3" fontId="58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3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/>
    <xf numFmtId="3" fontId="55" fillId="0" borderId="0" xfId="0" applyNumberFormat="1" applyFont="1" applyFill="1" applyAlignment="1"/>
    <xf numFmtId="3" fontId="59" fillId="0" borderId="0" xfId="0" applyNumberFormat="1" applyFont="1" applyFill="1" applyAlignment="1"/>
    <xf numFmtId="4" fontId="10" fillId="0" borderId="0" xfId="0" applyNumberFormat="1" applyFont="1" applyFill="1" applyBorder="1" applyAlignment="1">
      <alignment horizontal="right"/>
    </xf>
    <xf numFmtId="4" fontId="3" fillId="2" borderId="0" xfId="0" applyNumberFormat="1" applyFont="1" applyFill="1" applyAlignment="1"/>
    <xf numFmtId="2" fontId="0" fillId="0" borderId="0" xfId="0" applyNumberFormat="1" applyFill="1"/>
    <xf numFmtId="172" fontId="12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0" fillId="0" borderId="0" xfId="0" applyFont="1" applyFill="1"/>
    <xf numFmtId="2" fontId="55" fillId="0" borderId="0" xfId="0" applyNumberFormat="1" applyFont="1" applyFill="1" applyBorder="1" applyAlignment="1" applyProtection="1">
      <alignment horizontal="right"/>
    </xf>
    <xf numFmtId="0" fontId="60" fillId="0" borderId="0" xfId="0" applyFont="1" applyFill="1" applyBorder="1" applyProtection="1"/>
    <xf numFmtId="3" fontId="61" fillId="0" borderId="0" xfId="0" applyNumberFormat="1" applyFont="1" applyFill="1" applyAlignment="1"/>
    <xf numFmtId="164" fontId="61" fillId="0" borderId="0" xfId="0" applyNumberFormat="1" applyFont="1" applyFill="1" applyAlignment="1"/>
    <xf numFmtId="0" fontId="63" fillId="0" borderId="0" xfId="0" applyFont="1" applyFill="1" applyBorder="1" applyProtection="1"/>
    <xf numFmtId="177" fontId="55" fillId="0" borderId="0" xfId="0" applyNumberFormat="1" applyFont="1" applyFill="1" applyBorder="1" applyProtection="1"/>
    <xf numFmtId="195" fontId="55" fillId="0" borderId="0" xfId="0" applyNumberFormat="1" applyFont="1" applyFill="1" applyBorder="1" applyProtection="1"/>
    <xf numFmtId="3" fontId="63" fillId="0" borderId="0" xfId="0" applyNumberFormat="1" applyFont="1" applyFill="1" applyBorder="1" applyAlignment="1">
      <alignment horizontal="center"/>
    </xf>
    <xf numFmtId="3" fontId="50" fillId="2" borderId="0" xfId="0" applyNumberFormat="1" applyFont="1" applyFill="1" applyBorder="1" applyAlignment="1"/>
    <xf numFmtId="197" fontId="8" fillId="0" borderId="0" xfId="13" applyNumberFormat="1" applyFont="1" applyFill="1" applyAlignment="1"/>
    <xf numFmtId="3" fontId="63" fillId="0" borderId="0" xfId="0" applyNumberFormat="1" applyFont="1" applyFill="1" applyBorder="1" applyAlignment="1">
      <alignment horizontal="center"/>
    </xf>
    <xf numFmtId="164" fontId="58" fillId="0" borderId="0" xfId="0" applyNumberFormat="1" applyFont="1" applyFill="1" applyBorder="1" applyAlignment="1" applyProtection="1">
      <alignment horizontal="center"/>
    </xf>
    <xf numFmtId="164" fontId="58" fillId="0" borderId="0" xfId="0" applyNumberFormat="1" applyFont="1" applyFill="1" applyAlignment="1">
      <alignment horizontal="center"/>
    </xf>
    <xf numFmtId="3" fontId="64" fillId="0" borderId="0" xfId="0" applyNumberFormat="1" applyFont="1" applyFill="1" applyBorder="1" applyAlignment="1"/>
    <xf numFmtId="164" fontId="65" fillId="0" borderId="0" xfId="0" applyNumberFormat="1" applyFont="1" applyFill="1" applyBorder="1" applyAlignment="1" applyProtection="1">
      <alignment vertical="top" wrapText="1"/>
    </xf>
    <xf numFmtId="0" fontId="66" fillId="0" borderId="0" xfId="0" applyFont="1" applyFill="1" applyProtection="1"/>
    <xf numFmtId="0" fontId="12" fillId="9" borderId="0" xfId="0" applyFont="1" applyFill="1" applyBorder="1" applyAlignment="1" applyProtection="1">
      <alignment horizontal="left" indent="1"/>
    </xf>
    <xf numFmtId="0" fontId="15" fillId="9" borderId="0" xfId="0" applyFont="1" applyFill="1" applyBorder="1" applyAlignment="1" applyProtection="1">
      <alignment horizontal="right" vertical="center"/>
    </xf>
    <xf numFmtId="0" fontId="10" fillId="9" borderId="0" xfId="3" applyFont="1" applyFill="1" applyBorder="1" applyAlignment="1" applyProtection="1">
      <alignment horizontal="left"/>
    </xf>
    <xf numFmtId="0" fontId="67" fillId="0" borderId="0" xfId="0" applyFont="1" applyFill="1" applyProtection="1"/>
    <xf numFmtId="0" fontId="9" fillId="0" borderId="0" xfId="11" applyFont="1" applyFill="1" applyAlignment="1" applyProtection="1"/>
    <xf numFmtId="0" fontId="9" fillId="0" borderId="0" xfId="0" applyFont="1" applyFill="1" applyAlignment="1" applyProtection="1"/>
    <xf numFmtId="3" fontId="10" fillId="0" borderId="0" xfId="0" applyNumberFormat="1" applyFont="1" applyFill="1" applyAlignment="1">
      <alignment horizontal="left" vertical="top" wrapText="1"/>
    </xf>
    <xf numFmtId="4" fontId="8" fillId="0" borderId="0" xfId="0" applyNumberFormat="1" applyFont="1" applyFill="1" applyAlignment="1">
      <alignment horizontal="left" vertical="center"/>
    </xf>
    <xf numFmtId="3" fontId="10" fillId="9" borderId="0" xfId="3" applyNumberFormat="1" applyFont="1" applyFill="1" applyBorder="1" applyAlignment="1" applyProtection="1">
      <alignment horizontal="left"/>
    </xf>
    <xf numFmtId="0" fontId="10" fillId="0" borderId="0" xfId="0" applyFont="1" applyAlignment="1">
      <alignment wrapText="1"/>
    </xf>
    <xf numFmtId="3" fontId="10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vertical="top" wrapText="1"/>
    </xf>
    <xf numFmtId="3" fontId="10" fillId="0" borderId="0" xfId="0" applyNumberFormat="1" applyFont="1" applyFill="1" applyAlignment="1">
      <alignment wrapText="1"/>
    </xf>
    <xf numFmtId="3" fontId="8" fillId="0" borderId="0" xfId="0" applyNumberFormat="1" applyFont="1" applyFill="1" applyAlignment="1">
      <alignment horizontal="justify" wrapText="1"/>
    </xf>
    <xf numFmtId="3" fontId="10" fillId="9" borderId="1" xfId="0" applyNumberFormat="1" applyFont="1" applyFill="1" applyBorder="1" applyAlignment="1"/>
    <xf numFmtId="164" fontId="10" fillId="9" borderId="1" xfId="0" applyNumberFormat="1" applyFont="1" applyFill="1" applyBorder="1" applyAlignment="1" applyProtection="1">
      <alignment horizontal="left"/>
    </xf>
    <xf numFmtId="2" fontId="10" fillId="9" borderId="3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Alignment="1"/>
    <xf numFmtId="164" fontId="8" fillId="9" borderId="0" xfId="0" applyNumberFormat="1" applyFont="1" applyFill="1" applyBorder="1" applyAlignment="1" applyProtection="1">
      <alignment horizontal="left"/>
    </xf>
    <xf numFmtId="2" fontId="8" fillId="9" borderId="2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right"/>
    </xf>
    <xf numFmtId="2" fontId="10" fillId="9" borderId="3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/>
    <xf numFmtId="4" fontId="10" fillId="9" borderId="1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right"/>
    </xf>
    <xf numFmtId="175" fontId="10" fillId="9" borderId="1" xfId="0" applyNumberFormat="1" applyFont="1" applyFill="1" applyBorder="1" applyAlignment="1" applyProtection="1">
      <alignment horizontal="right"/>
    </xf>
    <xf numFmtId="175" fontId="10" fillId="9" borderId="3" xfId="0" applyNumberFormat="1" applyFont="1" applyFill="1" applyBorder="1" applyAlignment="1" applyProtection="1">
      <alignment horizontal="right"/>
    </xf>
    <xf numFmtId="175" fontId="8" fillId="9" borderId="0" xfId="0" applyNumberFormat="1" applyFont="1" applyFill="1" applyBorder="1" applyAlignment="1" applyProtection="1">
      <alignment horizontal="right"/>
    </xf>
    <xf numFmtId="173" fontId="26" fillId="8" borderId="0" xfId="0" applyNumberFormat="1" applyFont="1" applyFill="1" applyAlignment="1"/>
    <xf numFmtId="0" fontId="0" fillId="0" borderId="0" xfId="0" applyFill="1" applyAlignment="1" applyProtection="1">
      <alignment vertical="top"/>
    </xf>
    <xf numFmtId="3" fontId="22" fillId="0" borderId="0" xfId="0" applyNumberFormat="1" applyFont="1" applyFill="1" applyBorder="1" applyAlignment="1">
      <alignment vertical="top"/>
    </xf>
    <xf numFmtId="4" fontId="27" fillId="0" borderId="0" xfId="0" applyNumberFormat="1" applyFont="1" applyFill="1" applyBorder="1" applyAlignment="1" applyProtection="1">
      <alignment horizontal="left" vertical="top"/>
    </xf>
    <xf numFmtId="4" fontId="27" fillId="0" borderId="0" xfId="0" applyNumberFormat="1" applyFont="1" applyFill="1" applyBorder="1" applyAlignment="1" applyProtection="1">
      <alignment horizontal="right" vertical="top"/>
    </xf>
    <xf numFmtId="166" fontId="37" fillId="0" borderId="0" xfId="0" applyNumberFormat="1" applyFont="1" applyFill="1" applyBorder="1" applyAlignment="1">
      <alignment vertical="top"/>
    </xf>
    <xf numFmtId="3" fontId="27" fillId="0" borderId="0" xfId="0" applyNumberFormat="1" applyFont="1" applyFill="1" applyBorder="1" applyAlignment="1" applyProtection="1">
      <alignment horizontal="right" vertical="top"/>
    </xf>
    <xf numFmtId="0" fontId="0" fillId="0" borderId="0" xfId="0" applyFill="1" applyBorder="1" applyAlignment="1">
      <alignment vertical="top"/>
    </xf>
    <xf numFmtId="3" fontId="26" fillId="0" borderId="0" xfId="0" applyNumberFormat="1" applyFont="1" applyFill="1" applyAlignment="1">
      <alignment vertical="top"/>
    </xf>
    <xf numFmtId="173" fontId="26" fillId="0" borderId="0" xfId="0" applyNumberFormat="1" applyFont="1" applyFill="1" applyAlignment="1">
      <alignment vertical="top"/>
    </xf>
    <xf numFmtId="3" fontId="6" fillId="0" borderId="0" xfId="0" applyNumberFormat="1" applyFont="1" applyFill="1" applyAlignment="1">
      <alignment vertical="top"/>
    </xf>
    <xf numFmtId="3" fontId="10" fillId="9" borderId="3" xfId="0" applyNumberFormat="1" applyFont="1" applyFill="1" applyBorder="1" applyAlignment="1"/>
    <xf numFmtId="3" fontId="22" fillId="9" borderId="3" xfId="0" applyNumberFormat="1" applyFont="1" applyFill="1" applyBorder="1" applyAlignment="1"/>
    <xf numFmtId="4" fontId="10" fillId="9" borderId="3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 applyProtection="1">
      <alignment horizontal="right"/>
    </xf>
    <xf numFmtId="0" fontId="10" fillId="9" borderId="0" xfId="0" applyFont="1" applyFill="1" applyBorder="1" applyAlignment="1" applyProtection="1">
      <alignment horizontal="left"/>
    </xf>
    <xf numFmtId="0" fontId="0" fillId="9" borderId="0" xfId="0" applyFill="1" applyProtection="1"/>
    <xf numFmtId="0" fontId="0" fillId="9" borderId="0" xfId="0" applyFill="1"/>
    <xf numFmtId="3" fontId="8" fillId="9" borderId="0" xfId="0" applyNumberFormat="1" applyFont="1" applyFill="1" applyBorder="1" applyAlignment="1" applyProtection="1">
      <alignment horizontal="left"/>
    </xf>
    <xf numFmtId="167" fontId="8" fillId="9" borderId="0" xfId="0" applyNumberFormat="1" applyFont="1" applyFill="1" applyBorder="1" applyAlignment="1" applyProtection="1">
      <alignment horizontal="right"/>
    </xf>
    <xf numFmtId="182" fontId="8" fillId="9" borderId="0" xfId="0" applyNumberFormat="1" applyFont="1" applyFill="1" applyBorder="1" applyAlignment="1" applyProtection="1">
      <alignment horizontal="right"/>
    </xf>
    <xf numFmtId="183" fontId="8" fillId="9" borderId="0" xfId="0" applyNumberFormat="1" applyFont="1" applyFill="1" applyBorder="1" applyAlignment="1" applyProtection="1">
      <alignment horizontal="right"/>
    </xf>
    <xf numFmtId="3" fontId="8" fillId="9" borderId="1" xfId="0" applyNumberFormat="1" applyFont="1" applyFill="1" applyBorder="1" applyAlignment="1" applyProtection="1">
      <alignment horizontal="left"/>
    </xf>
    <xf numFmtId="167" fontId="8" fillId="9" borderId="4" xfId="0" applyNumberFormat="1" applyFont="1" applyFill="1" applyBorder="1" applyAlignment="1" applyProtection="1">
      <alignment horizontal="right"/>
    </xf>
    <xf numFmtId="3" fontId="10" fillId="9" borderId="1" xfId="0" applyNumberFormat="1" applyFont="1" applyFill="1" applyBorder="1" applyAlignment="1">
      <alignment horizontal="left"/>
    </xf>
    <xf numFmtId="167" fontId="10" fillId="9" borderId="1" xfId="0" applyNumberFormat="1" applyFont="1" applyFill="1" applyBorder="1" applyAlignment="1">
      <alignment horizontal="right"/>
    </xf>
    <xf numFmtId="183" fontId="10" fillId="9" borderId="3" xfId="0" applyNumberFormat="1" applyFont="1" applyFill="1" applyBorder="1" applyAlignment="1">
      <alignment horizontal="right"/>
    </xf>
    <xf numFmtId="169" fontId="8" fillId="9" borderId="0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Border="1" applyAlignment="1" applyProtection="1">
      <alignment horizontal="center"/>
    </xf>
    <xf numFmtId="3" fontId="8" fillId="9" borderId="1" xfId="0" applyNumberFormat="1" applyFont="1" applyFill="1" applyBorder="1" applyAlignment="1" applyProtection="1">
      <alignment horizontal="center"/>
    </xf>
    <xf numFmtId="169" fontId="10" fillId="9" borderId="3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/>
    <xf numFmtId="3" fontId="8" fillId="2" borderId="0" xfId="0" applyNumberFormat="1" applyFont="1" applyFill="1" applyBorder="1" applyAlignment="1">
      <alignment vertical="top"/>
    </xf>
    <xf numFmtId="3" fontId="8" fillId="9" borderId="0" xfId="0" applyNumberFormat="1" applyFont="1" applyFill="1" applyBorder="1" applyAlignment="1" applyProtection="1"/>
    <xf numFmtId="3" fontId="8" fillId="9" borderId="0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/>
    <xf numFmtId="177" fontId="8" fillId="9" borderId="0" xfId="0" applyNumberFormat="1" applyFont="1" applyFill="1" applyBorder="1" applyAlignment="1" applyProtection="1">
      <alignment horizontal="right"/>
    </xf>
    <xf numFmtId="3" fontId="67" fillId="9" borderId="0" xfId="0" applyNumberFormat="1" applyFont="1" applyFill="1" applyBorder="1" applyAlignment="1" applyProtection="1">
      <alignment horizontal="left"/>
    </xf>
    <xf numFmtId="3" fontId="67" fillId="9" borderId="1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>
      <alignment horizontal="left" vertical="center"/>
    </xf>
    <xf numFmtId="3" fontId="10" fillId="9" borderId="3" xfId="0" applyNumberFormat="1" applyFont="1" applyFill="1" applyBorder="1" applyAlignment="1">
      <alignment horizontal="right" vertical="center"/>
    </xf>
    <xf numFmtId="172" fontId="8" fillId="9" borderId="0" xfId="0" applyNumberFormat="1" applyFont="1" applyFill="1" applyBorder="1" applyAlignment="1" applyProtection="1">
      <alignment horizontal="right"/>
    </xf>
    <xf numFmtId="190" fontId="8" fillId="9" borderId="0" xfId="0" applyNumberFormat="1" applyFont="1" applyFill="1" applyBorder="1" applyAlignment="1" applyProtection="1">
      <alignment horizontal="right"/>
    </xf>
    <xf numFmtId="172" fontId="8" fillId="9" borderId="1" xfId="0" applyNumberFormat="1" applyFont="1" applyFill="1" applyBorder="1" applyAlignment="1" applyProtection="1">
      <alignment horizontal="right"/>
    </xf>
    <xf numFmtId="190" fontId="8" fillId="9" borderId="8" xfId="0" applyNumberFormat="1" applyFont="1" applyFill="1" applyBorder="1" applyAlignment="1" applyProtection="1">
      <alignment horizontal="right"/>
    </xf>
    <xf numFmtId="190" fontId="8" fillId="9" borderId="1" xfId="0" applyNumberFormat="1" applyFont="1" applyFill="1" applyBorder="1" applyAlignment="1" applyProtection="1">
      <alignment horizontal="right"/>
    </xf>
    <xf numFmtId="169" fontId="10" fillId="9" borderId="1" xfId="0" applyNumberFormat="1" applyFont="1" applyFill="1" applyBorder="1" applyAlignment="1">
      <alignment horizontal="right"/>
    </xf>
    <xf numFmtId="192" fontId="10" fillId="9" borderId="1" xfId="0" applyNumberFormat="1" applyFont="1" applyFill="1" applyBorder="1" applyAlignment="1">
      <alignment horizontal="right"/>
    </xf>
    <xf numFmtId="190" fontId="10" fillId="9" borderId="1" xfId="0" applyNumberFormat="1" applyFont="1" applyFill="1" applyBorder="1" applyAlignment="1">
      <alignment horizontal="right"/>
    </xf>
    <xf numFmtId="191" fontId="10" fillId="9" borderId="1" xfId="0" applyNumberFormat="1" applyFont="1" applyFill="1" applyBorder="1" applyAlignment="1">
      <alignment horizontal="right"/>
    </xf>
    <xf numFmtId="170" fontId="8" fillId="9" borderId="0" xfId="0" applyNumberFormat="1" applyFont="1" applyFill="1" applyBorder="1" applyAlignment="1" applyProtection="1">
      <alignment horizontal="right"/>
    </xf>
    <xf numFmtId="171" fontId="8" fillId="9" borderId="0" xfId="0" applyNumberFormat="1" applyFont="1" applyFill="1" applyBorder="1" applyAlignment="1" applyProtection="1">
      <alignment horizontal="right"/>
    </xf>
    <xf numFmtId="180" fontId="8" fillId="9" borderId="0" xfId="0" applyNumberFormat="1" applyFont="1" applyFill="1" applyBorder="1" applyAlignment="1" applyProtection="1">
      <alignment horizontal="right"/>
    </xf>
    <xf numFmtId="4" fontId="8" fillId="9" borderId="0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center"/>
    </xf>
    <xf numFmtId="170" fontId="8" fillId="9" borderId="4" xfId="0" applyNumberFormat="1" applyFont="1" applyFill="1" applyBorder="1" applyAlignment="1" applyProtection="1">
      <alignment horizontal="right"/>
    </xf>
    <xf numFmtId="3" fontId="8" fillId="9" borderId="4" xfId="0" applyNumberFormat="1" applyFont="1" applyFill="1" applyBorder="1" applyAlignment="1" applyProtection="1">
      <alignment horizontal="right"/>
    </xf>
    <xf numFmtId="171" fontId="8" fillId="9" borderId="1" xfId="0" applyNumberFormat="1" applyFont="1" applyFill="1" applyBorder="1" applyAlignment="1" applyProtection="1">
      <alignment horizontal="right"/>
    </xf>
    <xf numFmtId="190" fontId="8" fillId="9" borderId="4" xfId="0" applyNumberFormat="1" applyFont="1" applyFill="1" applyBorder="1" applyAlignment="1" applyProtection="1">
      <alignment horizontal="right"/>
    </xf>
    <xf numFmtId="4" fontId="8" fillId="9" borderId="4" xfId="0" applyNumberFormat="1" applyFont="1" applyFill="1" applyBorder="1" applyAlignment="1" applyProtection="1">
      <alignment horizontal="right"/>
    </xf>
    <xf numFmtId="2" fontId="8" fillId="9" borderId="1" xfId="0" applyNumberFormat="1" applyFont="1" applyFill="1" applyBorder="1" applyAlignment="1" applyProtection="1">
      <alignment horizontal="center"/>
    </xf>
    <xf numFmtId="171" fontId="8" fillId="9" borderId="4" xfId="0" applyNumberFormat="1" applyFont="1" applyFill="1" applyBorder="1" applyAlignment="1" applyProtection="1">
      <alignment horizontal="right"/>
    </xf>
    <xf numFmtId="170" fontId="10" fillId="9" borderId="1" xfId="0" applyNumberFormat="1" applyFont="1" applyFill="1" applyBorder="1" applyAlignment="1">
      <alignment horizontal="right"/>
    </xf>
    <xf numFmtId="3" fontId="10" fillId="9" borderId="1" xfId="0" applyNumberFormat="1" applyFont="1" applyFill="1" applyBorder="1" applyAlignment="1" applyProtection="1">
      <alignment horizontal="right"/>
    </xf>
    <xf numFmtId="171" fontId="10" fillId="9" borderId="1" xfId="0" applyNumberFormat="1" applyFont="1" applyFill="1" applyBorder="1" applyAlignment="1">
      <alignment horizontal="right"/>
    </xf>
    <xf numFmtId="4" fontId="10" fillId="9" borderId="1" xfId="0" applyNumberFormat="1" applyFont="1" applyFill="1" applyBorder="1" applyAlignment="1" applyProtection="1">
      <alignment horizontal="right"/>
    </xf>
    <xf numFmtId="4" fontId="8" fillId="9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176" fontId="8" fillId="9" borderId="0" xfId="0" applyNumberFormat="1" applyFont="1" applyFill="1" applyBorder="1" applyAlignment="1" applyProtection="1">
      <alignment horizontal="right"/>
    </xf>
    <xf numFmtId="165" fontId="8" fillId="9" borderId="0" xfId="0" applyNumberFormat="1" applyFont="1" applyFill="1" applyBorder="1" applyAlignment="1" applyProtection="1">
      <alignment horizontal="right"/>
    </xf>
    <xf numFmtId="176" fontId="8" fillId="9" borderId="4" xfId="0" applyNumberFormat="1" applyFont="1" applyFill="1" applyBorder="1" applyAlignment="1" applyProtection="1">
      <alignment horizontal="right"/>
    </xf>
    <xf numFmtId="165" fontId="8" fillId="9" borderId="4" xfId="0" applyNumberFormat="1" applyFont="1" applyFill="1" applyBorder="1" applyAlignment="1" applyProtection="1">
      <alignment horizontal="right"/>
    </xf>
    <xf numFmtId="176" fontId="10" fillId="9" borderId="1" xfId="0" applyNumberFormat="1" applyFont="1" applyFill="1" applyBorder="1" applyAlignment="1">
      <alignment horizontal="right"/>
    </xf>
    <xf numFmtId="165" fontId="10" fillId="9" borderId="1" xfId="0" applyNumberFormat="1" applyFont="1" applyFill="1" applyBorder="1" applyAlignment="1">
      <alignment horizontal="right"/>
    </xf>
    <xf numFmtId="2" fontId="8" fillId="9" borderId="4" xfId="0" applyNumberFormat="1" applyFont="1" applyFill="1" applyBorder="1" applyAlignment="1" applyProtection="1">
      <alignment horizontal="center"/>
    </xf>
    <xf numFmtId="3" fontId="10" fillId="9" borderId="1" xfId="0" applyNumberFormat="1" applyFont="1" applyFill="1" applyBorder="1" applyAlignment="1">
      <alignment horizontal="center"/>
    </xf>
    <xf numFmtId="193" fontId="8" fillId="9" borderId="0" xfId="0" applyNumberFormat="1" applyFont="1" applyFill="1" applyBorder="1" applyAlignment="1" applyProtection="1">
      <alignment horizontal="right"/>
    </xf>
    <xf numFmtId="193" fontId="8" fillId="9" borderId="4" xfId="0" applyNumberFormat="1" applyFont="1" applyFill="1" applyBorder="1" applyAlignment="1" applyProtection="1">
      <alignment horizontal="right"/>
    </xf>
    <xf numFmtId="193" fontId="10" fillId="9" borderId="1" xfId="0" applyNumberFormat="1" applyFont="1" applyFill="1" applyBorder="1" applyAlignment="1">
      <alignment horizontal="right"/>
    </xf>
    <xf numFmtId="2" fontId="4" fillId="0" borderId="0" xfId="0" applyNumberFormat="1" applyFont="1" applyAlignment="1"/>
    <xf numFmtId="2" fontId="4" fillId="0" borderId="0" xfId="0" applyNumberFormat="1" applyFont="1" applyBorder="1" applyAlignment="1"/>
    <xf numFmtId="0" fontId="0" fillId="0" borderId="0" xfId="0" applyBorder="1" applyAlignment="1"/>
    <xf numFmtId="0" fontId="0" fillId="0" borderId="0" xfId="0" applyAlignment="1"/>
    <xf numFmtId="4" fontId="8" fillId="9" borderId="0" xfId="0" applyNumberFormat="1" applyFont="1" applyFill="1" applyBorder="1" applyAlignment="1" applyProtection="1">
      <alignment horizontal="center"/>
    </xf>
    <xf numFmtId="3" fontId="8" fillId="9" borderId="4" xfId="0" applyNumberFormat="1" applyFont="1" applyFill="1" applyBorder="1" applyAlignment="1" applyProtection="1">
      <alignment horizontal="left"/>
    </xf>
    <xf numFmtId="169" fontId="8" fillId="9" borderId="4" xfId="0" applyNumberFormat="1" applyFont="1" applyFill="1" applyBorder="1" applyAlignment="1" applyProtection="1">
      <alignment horizontal="right"/>
    </xf>
    <xf numFmtId="4" fontId="8" fillId="9" borderId="4" xfId="0" applyNumberFormat="1" applyFont="1" applyFill="1" applyBorder="1" applyAlignment="1" applyProtection="1">
      <alignment horizontal="center"/>
    </xf>
    <xf numFmtId="177" fontId="8" fillId="9" borderId="4" xfId="0" applyNumberFormat="1" applyFont="1" applyFill="1" applyBorder="1" applyAlignment="1" applyProtection="1">
      <alignment horizontal="right"/>
    </xf>
    <xf numFmtId="3" fontId="10" fillId="9" borderId="3" xfId="0" applyNumberFormat="1" applyFont="1" applyFill="1" applyBorder="1" applyAlignment="1">
      <alignment horizontal="left"/>
    </xf>
    <xf numFmtId="4" fontId="10" fillId="9" borderId="3" xfId="0" applyNumberFormat="1" applyFont="1" applyFill="1" applyBorder="1" applyAlignment="1">
      <alignment horizontal="center"/>
    </xf>
    <xf numFmtId="3" fontId="10" fillId="9" borderId="3" xfId="0" applyNumberFormat="1" applyFont="1" applyFill="1" applyBorder="1" applyAlignment="1">
      <alignment horizontal="right"/>
    </xf>
    <xf numFmtId="0" fontId="0" fillId="8" borderId="0" xfId="0" applyFill="1"/>
    <xf numFmtId="0" fontId="12" fillId="8" borderId="0" xfId="0" applyFont="1" applyFill="1" applyBorder="1" applyAlignment="1" applyProtection="1">
      <alignment horizontal="left" indent="1"/>
    </xf>
    <xf numFmtId="0" fontId="10" fillId="8" borderId="0" xfId="0" applyFont="1" applyFill="1" applyBorder="1" applyAlignment="1" applyProtection="1">
      <alignment horizontal="left"/>
    </xf>
    <xf numFmtId="0" fontId="0" fillId="8" borderId="0" xfId="0" applyFill="1" applyProtection="1"/>
    <xf numFmtId="0" fontId="18" fillId="8" borderId="0" xfId="0" applyFont="1" applyFill="1" applyProtection="1"/>
    <xf numFmtId="194" fontId="8" fillId="9" borderId="0" xfId="12" applyFont="1" applyFill="1" applyAlignment="1" applyProtection="1">
      <alignment horizontal="justify" wrapText="1"/>
    </xf>
    <xf numFmtId="0" fontId="10" fillId="9" borderId="0" xfId="0" applyFont="1" applyFill="1" applyBorder="1" applyAlignment="1" applyProtection="1">
      <alignment horizontal="center"/>
    </xf>
    <xf numFmtId="0" fontId="68" fillId="0" borderId="0" xfId="0" applyFont="1" applyFill="1" applyBorder="1" applyAlignment="1" applyProtection="1">
      <alignment horizontal="center"/>
    </xf>
    <xf numFmtId="3" fontId="10" fillId="9" borderId="1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 vertical="center"/>
    </xf>
    <xf numFmtId="3" fontId="10" fillId="9" borderId="0" xfId="0" applyNumberFormat="1" applyFont="1" applyFill="1" applyBorder="1" applyAlignment="1">
      <alignment horizontal="left" vertical="center"/>
    </xf>
    <xf numFmtId="4" fontId="8" fillId="9" borderId="0" xfId="0" applyNumberFormat="1" applyFont="1" applyFill="1" applyBorder="1" applyAlignment="1" applyProtection="1">
      <alignment horizontal="right" vertical="center"/>
    </xf>
    <xf numFmtId="164" fontId="8" fillId="9" borderId="0" xfId="0" applyNumberFormat="1" applyFont="1" applyFill="1" applyBorder="1" applyAlignment="1" applyProtection="1">
      <alignment horizontal="left" vertical="center"/>
    </xf>
    <xf numFmtId="3" fontId="10" fillId="9" borderId="0" xfId="0" applyNumberFormat="1" applyFont="1" applyFill="1" applyBorder="1" applyAlignment="1">
      <alignment horizontal="left"/>
    </xf>
    <xf numFmtId="4" fontId="10" fillId="9" borderId="0" xfId="0" applyNumberFormat="1" applyFont="1" applyFill="1" applyBorder="1" applyAlignment="1" applyProtection="1">
      <alignment horizontal="right" vertical="center"/>
    </xf>
    <xf numFmtId="3" fontId="8" fillId="9" borderId="1" xfId="0" applyNumberFormat="1" applyFont="1" applyFill="1" applyBorder="1" applyAlignment="1">
      <alignment horizontal="left"/>
    </xf>
    <xf numFmtId="3" fontId="10" fillId="9" borderId="1" xfId="0" applyNumberFormat="1" applyFont="1" applyFill="1" applyBorder="1" applyAlignment="1">
      <alignment horizontal="right"/>
    </xf>
    <xf numFmtId="0" fontId="10" fillId="9" borderId="3" xfId="0" applyNumberFormat="1" applyFont="1" applyFill="1" applyBorder="1" applyAlignment="1">
      <alignment horizontal="right" vertical="center"/>
    </xf>
    <xf numFmtId="4" fontId="8" fillId="9" borderId="0" xfId="0" applyNumberFormat="1" applyFont="1" applyFill="1" applyBorder="1" applyAlignment="1">
      <alignment horizontal="right" vertical="center"/>
    </xf>
    <xf numFmtId="2" fontId="8" fillId="9" borderId="0" xfId="0" applyNumberFormat="1" applyFont="1" applyFill="1" applyBorder="1" applyAlignment="1">
      <alignment horizontal="right" vertical="center"/>
    </xf>
    <xf numFmtId="0" fontId="10" fillId="9" borderId="0" xfId="0" applyNumberFormat="1" applyFont="1" applyFill="1" applyBorder="1" applyAlignment="1">
      <alignment horizontal="right" vertical="center"/>
    </xf>
    <xf numFmtId="2" fontId="10" fillId="9" borderId="0" xfId="0" applyNumberFormat="1" applyFont="1" applyFill="1" applyBorder="1" applyAlignment="1">
      <alignment horizontal="right" vertical="center"/>
    </xf>
    <xf numFmtId="164" fontId="10" fillId="9" borderId="9" xfId="0" applyNumberFormat="1" applyFont="1" applyFill="1" applyBorder="1" applyAlignment="1" applyProtection="1">
      <alignment horizontal="left" vertical="center"/>
    </xf>
    <xf numFmtId="4" fontId="10" fillId="9" borderId="9" xfId="0" applyNumberFormat="1" applyFont="1" applyFill="1" applyBorder="1" applyAlignment="1" applyProtection="1">
      <alignment horizontal="right" vertical="center"/>
    </xf>
    <xf numFmtId="3" fontId="10" fillId="9" borderId="10" xfId="0" applyNumberFormat="1" applyFont="1" applyFill="1" applyBorder="1" applyAlignment="1">
      <alignment horizontal="left" vertical="center"/>
    </xf>
    <xf numFmtId="0" fontId="10" fillId="9" borderId="10" xfId="0" applyNumberFormat="1" applyFont="1" applyFill="1" applyBorder="1" applyAlignment="1">
      <alignment horizontal="right" vertical="center"/>
    </xf>
    <xf numFmtId="164" fontId="10" fillId="9" borderId="0" xfId="0" applyNumberFormat="1" applyFont="1" applyFill="1" applyBorder="1" applyAlignment="1" applyProtection="1">
      <alignment horizontal="left" vertical="center"/>
    </xf>
    <xf numFmtId="3" fontId="10" fillId="9" borderId="9" xfId="0" applyNumberFormat="1" applyFont="1" applyFill="1" applyBorder="1" applyAlignment="1" applyProtection="1">
      <alignment horizontal="right" vertical="center"/>
    </xf>
    <xf numFmtId="0" fontId="10" fillId="9" borderId="9" xfId="0" applyNumberFormat="1" applyFont="1" applyFill="1" applyBorder="1" applyAlignment="1">
      <alignment horizontal="right" vertical="center"/>
    </xf>
    <xf numFmtId="3" fontId="10" fillId="9" borderId="3" xfId="0" applyNumberFormat="1" applyFont="1" applyFill="1" applyBorder="1" applyAlignment="1">
      <alignment vertical="center" wrapText="1"/>
    </xf>
    <xf numFmtId="3" fontId="8" fillId="9" borderId="0" xfId="0" applyNumberFormat="1" applyFont="1" applyFill="1" applyBorder="1" applyAlignment="1" applyProtection="1">
      <alignment horizontal="right" indent="2"/>
    </xf>
    <xf numFmtId="4" fontId="8" fillId="9" borderId="0" xfId="0" applyNumberFormat="1" applyFont="1" applyFill="1" applyBorder="1" applyAlignment="1" applyProtection="1">
      <alignment horizontal="right" indent="2"/>
    </xf>
    <xf numFmtId="3" fontId="8" fillId="9" borderId="4" xfId="0" applyNumberFormat="1" applyFont="1" applyFill="1" applyBorder="1" applyAlignment="1" applyProtection="1">
      <alignment horizontal="right" indent="2"/>
    </xf>
    <xf numFmtId="4" fontId="8" fillId="9" borderId="4" xfId="0" applyNumberFormat="1" applyFont="1" applyFill="1" applyBorder="1" applyAlignment="1" applyProtection="1">
      <alignment horizontal="right" indent="2"/>
    </xf>
    <xf numFmtId="3" fontId="8" fillId="9" borderId="0" xfId="0" applyNumberFormat="1" applyFont="1" applyFill="1" applyBorder="1" applyAlignment="1">
      <alignment vertical="center" wrapText="1"/>
    </xf>
    <xf numFmtId="1" fontId="10" fillId="9" borderId="3" xfId="0" applyNumberFormat="1" applyFont="1" applyFill="1" applyBorder="1" applyAlignment="1">
      <alignment horizontal="left" vertical="center"/>
    </xf>
    <xf numFmtId="0" fontId="10" fillId="9" borderId="3" xfId="0" applyNumberFormat="1" applyFont="1" applyFill="1" applyBorder="1" applyAlignment="1">
      <alignment horizontal="center"/>
    </xf>
    <xf numFmtId="4" fontId="10" fillId="9" borderId="1" xfId="0" applyNumberFormat="1" applyFont="1" applyFill="1" applyBorder="1" applyAlignment="1">
      <alignment horizontal="center"/>
    </xf>
    <xf numFmtId="3" fontId="10" fillId="9" borderId="5" xfId="0" applyNumberFormat="1" applyFont="1" applyFill="1" applyBorder="1" applyAlignment="1"/>
    <xf numFmtId="3" fontId="10" fillId="9" borderId="4" xfId="0" applyNumberFormat="1" applyFont="1" applyFill="1" applyBorder="1" applyAlignment="1"/>
    <xf numFmtId="3" fontId="10" fillId="9" borderId="1" xfId="0" applyNumberFormat="1" applyFont="1" applyFill="1" applyBorder="1" applyAlignment="1">
      <alignment horizontal="right" indent="2"/>
    </xf>
    <xf numFmtId="3" fontId="10" fillId="9" borderId="11" xfId="0" applyNumberFormat="1" applyFont="1" applyFill="1" applyBorder="1" applyAlignment="1">
      <alignment horizontal="center" vertical="center"/>
    </xf>
    <xf numFmtId="3" fontId="10" fillId="9" borderId="8" xfId="0" applyNumberFormat="1" applyFont="1" applyFill="1" applyBorder="1" applyAlignment="1">
      <alignment horizontal="center" vertical="center"/>
    </xf>
    <xf numFmtId="3" fontId="8" fillId="9" borderId="0" xfId="0" applyNumberFormat="1" applyFont="1" applyFill="1" applyBorder="1" applyAlignment="1">
      <alignment horizontal="right" indent="2"/>
    </xf>
    <xf numFmtId="3" fontId="8" fillId="9" borderId="0" xfId="0" applyNumberFormat="1" applyFont="1" applyFill="1" applyAlignment="1">
      <alignment horizontal="right" indent="2"/>
    </xf>
    <xf numFmtId="3" fontId="8" fillId="9" borderId="9" xfId="0" applyNumberFormat="1" applyFont="1" applyFill="1" applyBorder="1" applyAlignment="1" applyProtection="1">
      <alignment horizontal="left"/>
    </xf>
    <xf numFmtId="3" fontId="10" fillId="9" borderId="9" xfId="0" applyNumberFormat="1" applyFont="1" applyFill="1" applyBorder="1" applyAlignment="1">
      <alignment horizontal="right" indent="2"/>
    </xf>
    <xf numFmtId="1" fontId="10" fillId="9" borderId="0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/>
    </xf>
    <xf numFmtId="2" fontId="8" fillId="9" borderId="4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>
      <alignment horizontal="right"/>
    </xf>
    <xf numFmtId="164" fontId="8" fillId="9" borderId="4" xfId="0" applyNumberFormat="1" applyFont="1" applyFill="1" applyBorder="1" applyAlignment="1" applyProtection="1">
      <alignment horizontal="right"/>
    </xf>
    <xf numFmtId="0" fontId="10" fillId="9" borderId="0" xfId="0" applyNumberFormat="1" applyFont="1" applyFill="1" applyBorder="1" applyAlignment="1"/>
    <xf numFmtId="3" fontId="67" fillId="9" borderId="0" xfId="0" applyNumberFormat="1" applyFont="1" applyFill="1" applyBorder="1" applyAlignment="1" applyProtection="1">
      <alignment horizontal="right" indent="2"/>
    </xf>
    <xf numFmtId="3" fontId="10" fillId="9" borderId="12" xfId="0" applyNumberFormat="1" applyFont="1" applyFill="1" applyBorder="1" applyAlignment="1">
      <alignment horizontal="right"/>
    </xf>
    <xf numFmtId="3" fontId="10" fillId="9" borderId="12" xfId="0" applyNumberFormat="1" applyFont="1" applyFill="1" applyBorder="1" applyAlignment="1"/>
    <xf numFmtId="9" fontId="8" fillId="9" borderId="0" xfId="0" applyNumberFormat="1" applyFont="1" applyFill="1" applyAlignment="1">
      <alignment horizontal="right"/>
    </xf>
    <xf numFmtId="3" fontId="8" fillId="9" borderId="0" xfId="0" applyNumberFormat="1" applyFont="1" applyFill="1" applyBorder="1" applyAlignment="1"/>
    <xf numFmtId="3" fontId="8" fillId="9" borderId="13" xfId="0" applyNumberFormat="1" applyFont="1" applyFill="1" applyBorder="1" applyAlignment="1"/>
    <xf numFmtId="3" fontId="8" fillId="9" borderId="14" xfId="0" applyNumberFormat="1" applyFont="1" applyFill="1" applyBorder="1" applyAlignment="1"/>
    <xf numFmtId="3" fontId="10" fillId="9" borderId="15" xfId="0" applyNumberFormat="1" applyFont="1" applyFill="1" applyBorder="1" applyAlignment="1">
      <alignment horizontal="center"/>
    </xf>
    <xf numFmtId="3" fontId="10" fillId="9" borderId="12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right" wrapText="1"/>
    </xf>
    <xf numFmtId="1" fontId="10" fillId="9" borderId="8" xfId="0" applyNumberFormat="1" applyFont="1" applyFill="1" applyBorder="1" applyAlignment="1">
      <alignment horizontal="left" vertical="center"/>
    </xf>
    <xf numFmtId="0" fontId="10" fillId="9" borderId="8" xfId="0" applyNumberFormat="1" applyFont="1" applyFill="1" applyBorder="1" applyAlignment="1">
      <alignment horizontal="right" wrapText="1"/>
    </xf>
    <xf numFmtId="0" fontId="10" fillId="9" borderId="0" xfId="0" applyNumberFormat="1" applyFon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left" vertical="center"/>
    </xf>
    <xf numFmtId="1" fontId="10" fillId="9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 wrapText="1"/>
    </xf>
    <xf numFmtId="3" fontId="8" fillId="9" borderId="4" xfId="0" applyNumberFormat="1" applyFont="1" applyFill="1" applyBorder="1" applyAlignment="1" applyProtection="1">
      <alignment horizontal="center"/>
    </xf>
    <xf numFmtId="1" fontId="8" fillId="9" borderId="2" xfId="0" applyNumberFormat="1" applyFont="1" applyFill="1" applyBorder="1" applyAlignment="1" applyProtection="1">
      <alignment horizontal="center"/>
    </xf>
    <xf numFmtId="1" fontId="8" fillId="9" borderId="0" xfId="0" applyNumberFormat="1" applyFont="1" applyFill="1" applyBorder="1" applyAlignment="1" applyProtection="1">
      <alignment horizontal="center"/>
    </xf>
    <xf numFmtId="1" fontId="8" fillId="9" borderId="1" xfId="0" applyNumberFormat="1" applyFont="1" applyFill="1" applyBorder="1" applyAlignment="1" applyProtection="1">
      <alignment horizontal="center"/>
    </xf>
    <xf numFmtId="1" fontId="10" fillId="9" borderId="1" xfId="0" applyNumberFormat="1" applyFont="1" applyFill="1" applyBorder="1" applyAlignment="1">
      <alignment horizontal="center" vertical="center"/>
    </xf>
    <xf numFmtId="187" fontId="8" fillId="9" borderId="0" xfId="0" applyNumberFormat="1" applyFont="1" applyFill="1" applyBorder="1" applyAlignment="1" applyProtection="1">
      <alignment horizontal="right"/>
    </xf>
    <xf numFmtId="187" fontId="8" fillId="9" borderId="1" xfId="0" applyNumberFormat="1" applyFont="1" applyFill="1" applyBorder="1" applyAlignment="1" applyProtection="1">
      <alignment horizontal="right"/>
    </xf>
    <xf numFmtId="3" fontId="8" fillId="9" borderId="16" xfId="0" applyNumberFormat="1" applyFont="1" applyFill="1" applyBorder="1" applyAlignment="1"/>
    <xf numFmtId="3" fontId="10" fillId="9" borderId="13" xfId="0" applyNumberFormat="1" applyFont="1" applyFill="1" applyBorder="1" applyAlignment="1">
      <alignment horizontal="center"/>
    </xf>
    <xf numFmtId="9" fontId="8" fillId="9" borderId="13" xfId="0" applyNumberFormat="1" applyFont="1" applyFill="1" applyBorder="1" applyAlignment="1">
      <alignment horizontal="right"/>
    </xf>
    <xf numFmtId="1" fontId="8" fillId="9" borderId="0" xfId="0" applyNumberFormat="1" applyFont="1" applyFill="1"/>
    <xf numFmtId="1" fontId="8" fillId="9" borderId="1" xfId="0" applyNumberFormat="1" applyFont="1" applyFill="1" applyBorder="1"/>
    <xf numFmtId="14" fontId="8" fillId="9" borderId="0" xfId="0" applyNumberFormat="1" applyFont="1" applyFill="1" applyAlignment="1">
      <alignment horizontal="left"/>
    </xf>
    <xf numFmtId="3" fontId="8" fillId="9" borderId="0" xfId="0" applyNumberFormat="1" applyFont="1" applyFill="1" applyAlignment="1">
      <alignment horizontal="center"/>
    </xf>
    <xf numFmtId="4" fontId="8" fillId="9" borderId="0" xfId="0" applyNumberFormat="1" applyFont="1" applyFill="1" applyAlignment="1">
      <alignment horizontal="center"/>
    </xf>
    <xf numFmtId="4" fontId="8" fillId="9" borderId="8" xfId="0" applyNumberFormat="1" applyFont="1" applyFill="1" applyBorder="1" applyAlignment="1">
      <alignment horizontal="center"/>
    </xf>
    <xf numFmtId="179" fontId="8" fillId="9" borderId="0" xfId="0" applyNumberFormat="1" applyFont="1" applyFill="1" applyBorder="1" applyAlignment="1" applyProtection="1">
      <alignment horizontal="right"/>
    </xf>
    <xf numFmtId="179" fontId="8" fillId="9" borderId="1" xfId="0" applyNumberFormat="1" applyFont="1" applyFill="1" applyBorder="1" applyAlignment="1" applyProtection="1">
      <alignment horizontal="right"/>
    </xf>
    <xf numFmtId="179" fontId="8" fillId="9" borderId="4" xfId="0" applyNumberFormat="1" applyFont="1" applyFill="1" applyBorder="1" applyAlignment="1" applyProtection="1">
      <alignment horizontal="right"/>
    </xf>
    <xf numFmtId="179" fontId="10" fillId="9" borderId="0" xfId="0" applyNumberFormat="1" applyFont="1" applyFill="1" applyBorder="1" applyAlignment="1" applyProtection="1">
      <alignment horizontal="right"/>
    </xf>
    <xf numFmtId="4" fontId="10" fillId="9" borderId="0" xfId="0" applyNumberFormat="1" applyFont="1" applyFill="1" applyBorder="1" applyAlignment="1" applyProtection="1">
      <alignment horizontal="center"/>
    </xf>
    <xf numFmtId="0" fontId="10" fillId="9" borderId="3" xfId="0" applyNumberFormat="1" applyFont="1" applyFill="1" applyBorder="1" applyAlignment="1">
      <alignment horizontal="center" wrapText="1"/>
    </xf>
    <xf numFmtId="3" fontId="8" fillId="9" borderId="0" xfId="0" quotePrefix="1" applyNumberFormat="1" applyFont="1" applyFill="1" applyBorder="1" applyAlignment="1" applyProtection="1">
      <alignment horizontal="left"/>
    </xf>
    <xf numFmtId="4" fontId="8" fillId="9" borderId="13" xfId="0" applyNumberFormat="1" applyFont="1" applyFill="1" applyBorder="1" applyAlignment="1" applyProtection="1">
      <alignment horizontal="center"/>
    </xf>
    <xf numFmtId="3" fontId="8" fillId="9" borderId="6" xfId="0" applyNumberFormat="1" applyFont="1" applyFill="1" applyBorder="1" applyAlignment="1">
      <alignment wrapText="1"/>
    </xf>
    <xf numFmtId="3" fontId="8" fillId="9" borderId="6" xfId="0" applyNumberFormat="1" applyFont="1" applyFill="1" applyBorder="1" applyAlignment="1">
      <alignment horizontal="center" wrapText="1"/>
    </xf>
    <xf numFmtId="3" fontId="8" fillId="9" borderId="0" xfId="0" applyNumberFormat="1" applyFont="1" applyFill="1" applyAlignment="1">
      <alignment horizontal="right"/>
    </xf>
    <xf numFmtId="3" fontId="10" fillId="9" borderId="6" xfId="0" applyNumberFormat="1" applyFont="1" applyFill="1" applyBorder="1" applyAlignment="1"/>
    <xf numFmtId="3" fontId="10" fillId="9" borderId="6" xfId="0" applyNumberFormat="1" applyFont="1" applyFill="1" applyBorder="1" applyAlignment="1">
      <alignment horizontal="right"/>
    </xf>
    <xf numFmtId="3" fontId="8" fillId="9" borderId="4" xfId="0" applyNumberFormat="1" applyFont="1" applyFill="1" applyBorder="1" applyAlignment="1"/>
    <xf numFmtId="4" fontId="8" fillId="9" borderId="4" xfId="0" applyNumberFormat="1" applyFont="1" applyFill="1" applyBorder="1" applyAlignment="1">
      <alignment horizontal="center"/>
    </xf>
    <xf numFmtId="1" fontId="10" fillId="9" borderId="6" xfId="0" applyNumberFormat="1" applyFont="1" applyFill="1" applyBorder="1" applyAlignment="1">
      <alignment horizontal="left"/>
    </xf>
    <xf numFmtId="4" fontId="10" fillId="9" borderId="6" xfId="0" applyNumberFormat="1" applyFont="1" applyFill="1" applyBorder="1" applyAlignment="1">
      <alignment horizontal="center"/>
    </xf>
    <xf numFmtId="1" fontId="65" fillId="9" borderId="3" xfId="0" applyNumberFormat="1" applyFont="1" applyFill="1" applyBorder="1" applyAlignment="1"/>
    <xf numFmtId="0" fontId="65" fillId="9" borderId="3" xfId="0" applyNumberFormat="1" applyFont="1" applyFill="1" applyBorder="1" applyAlignment="1">
      <alignment horizontal="right"/>
    </xf>
    <xf numFmtId="166" fontId="8" fillId="9" borderId="2" xfId="0" applyNumberFormat="1" applyFont="1" applyFill="1" applyBorder="1"/>
    <xf numFmtId="166" fontId="8" fillId="9" borderId="0" xfId="0" applyNumberFormat="1" applyFont="1" applyFill="1" applyBorder="1" applyAlignment="1">
      <alignment wrapText="1"/>
    </xf>
    <xf numFmtId="1" fontId="8" fillId="9" borderId="0" xfId="0" applyNumberFormat="1" applyFont="1" applyFill="1" applyAlignment="1">
      <alignment vertical="center"/>
    </xf>
    <xf numFmtId="166" fontId="8" fillId="9" borderId="0" xfId="0" applyNumberFormat="1" applyFont="1" applyFill="1"/>
    <xf numFmtId="166" fontId="8" fillId="9" borderId="8" xfId="0" applyNumberFormat="1" applyFont="1" applyFill="1" applyBorder="1" applyAlignment="1">
      <alignment wrapText="1"/>
    </xf>
    <xf numFmtId="1" fontId="8" fillId="9" borderId="12" xfId="0" applyNumberFormat="1" applyFont="1" applyFill="1" applyBorder="1" applyAlignment="1">
      <alignment vertical="center"/>
    </xf>
    <xf numFmtId="166" fontId="8" fillId="9" borderId="2" xfId="0" applyNumberFormat="1" applyFont="1" applyFill="1" applyBorder="1" applyAlignment="1">
      <alignment wrapText="1"/>
    </xf>
    <xf numFmtId="166" fontId="40" fillId="9" borderId="0" xfId="0" applyNumberFormat="1" applyFont="1" applyFill="1" applyAlignment="1">
      <alignment vertical="center"/>
    </xf>
    <xf numFmtId="166" fontId="40" fillId="9" borderId="8" xfId="0" applyNumberFormat="1" applyFont="1" applyFill="1" applyBorder="1" applyAlignment="1">
      <alignment vertical="center"/>
    </xf>
    <xf numFmtId="0" fontId="65" fillId="9" borderId="9" xfId="0" applyFont="1" applyFill="1" applyBorder="1"/>
    <xf numFmtId="0" fontId="8" fillId="9" borderId="0" xfId="0" applyFont="1" applyFill="1"/>
    <xf numFmtId="1" fontId="40" fillId="9" borderId="0" xfId="0" applyNumberFormat="1" applyFont="1" applyFill="1"/>
    <xf numFmtId="0" fontId="40" fillId="9" borderId="0" xfId="0" applyFont="1" applyFill="1"/>
    <xf numFmtId="0" fontId="8" fillId="9" borderId="8" xfId="0" applyFont="1" applyFill="1" applyBorder="1"/>
    <xf numFmtId="1" fontId="40" fillId="9" borderId="8" xfId="0" applyNumberFormat="1" applyFont="1" applyFill="1" applyBorder="1"/>
    <xf numFmtId="0" fontId="40" fillId="9" borderId="8" xfId="0" applyFont="1" applyFill="1" applyBorder="1"/>
    <xf numFmtId="0" fontId="67" fillId="0" borderId="0" xfId="0" applyFont="1"/>
    <xf numFmtId="0" fontId="67" fillId="0" borderId="0" xfId="10" applyFont="1"/>
    <xf numFmtId="2" fontId="67" fillId="9" borderId="0" xfId="9" applyNumberFormat="1" applyFont="1" applyFill="1" applyAlignment="1">
      <alignment horizontal="center"/>
    </xf>
    <xf numFmtId="0" fontId="65" fillId="10" borderId="7" xfId="0" applyFont="1" applyFill="1" applyBorder="1" applyAlignment="1">
      <alignment horizontal="center" wrapText="1"/>
    </xf>
    <xf numFmtId="198" fontId="67" fillId="10" borderId="7" xfId="0" applyNumberFormat="1" applyFont="1" applyFill="1" applyBorder="1" applyAlignment="1">
      <alignment horizontal="right" vertical="center"/>
    </xf>
    <xf numFmtId="198" fontId="67" fillId="10" borderId="17" xfId="0" applyNumberFormat="1" applyFont="1" applyFill="1" applyBorder="1" applyAlignment="1">
      <alignment horizontal="right" vertical="center"/>
    </xf>
    <xf numFmtId="0" fontId="67" fillId="9" borderId="0" xfId="0" applyFont="1" applyFill="1"/>
    <xf numFmtId="199" fontId="67" fillId="9" borderId="0" xfId="0" applyNumberFormat="1" applyFont="1" applyFill="1"/>
    <xf numFmtId="188" fontId="67" fillId="9" borderId="0" xfId="0" applyNumberFormat="1" applyFont="1" applyFill="1"/>
    <xf numFmtId="17" fontId="67" fillId="9" borderId="0" xfId="0" applyNumberFormat="1" applyFont="1" applyFill="1" applyAlignment="1">
      <alignment horizontal="left"/>
    </xf>
    <xf numFmtId="17" fontId="69" fillId="9" borderId="0" xfId="0" applyNumberFormat="1" applyFont="1" applyFill="1"/>
    <xf numFmtId="0" fontId="67" fillId="9" borderId="0" xfId="10" applyFont="1" applyFill="1"/>
    <xf numFmtId="2" fontId="67" fillId="9" borderId="0" xfId="0" applyNumberFormat="1" applyFont="1" applyFill="1"/>
    <xf numFmtId="166" fontId="67" fillId="9" borderId="0" xfId="10" applyNumberFormat="1" applyFont="1" applyFill="1"/>
    <xf numFmtId="0" fontId="67" fillId="9" borderId="16" xfId="9" applyFont="1" applyFill="1" applyBorder="1"/>
    <xf numFmtId="2" fontId="65" fillId="9" borderId="16" xfId="9" applyNumberFormat="1" applyFont="1" applyFill="1" applyBorder="1" applyAlignment="1">
      <alignment horizontal="center"/>
    </xf>
    <xf numFmtId="0" fontId="67" fillId="9" borderId="0" xfId="9" applyFont="1" applyFill="1" applyBorder="1"/>
    <xf numFmtId="2" fontId="65" fillId="9" borderId="0" xfId="9" applyNumberFormat="1" applyFont="1" applyFill="1" applyBorder="1" applyAlignment="1">
      <alignment horizontal="center"/>
    </xf>
    <xf numFmtId="2" fontId="67" fillId="9" borderId="0" xfId="9" applyNumberFormat="1" applyFont="1" applyFill="1" applyBorder="1" applyAlignment="1">
      <alignment horizontal="center"/>
    </xf>
    <xf numFmtId="0" fontId="67" fillId="9" borderId="13" xfId="9" applyFont="1" applyFill="1" applyBorder="1"/>
    <xf numFmtId="2" fontId="65" fillId="9" borderId="13" xfId="9" applyNumberFormat="1" applyFont="1" applyFill="1" applyBorder="1" applyAlignment="1">
      <alignment horizontal="center"/>
    </xf>
    <xf numFmtId="2" fontId="67" fillId="9" borderId="13" xfId="9" applyNumberFormat="1" applyFont="1" applyFill="1" applyBorder="1" applyAlignment="1">
      <alignment horizontal="center"/>
    </xf>
    <xf numFmtId="0" fontId="65" fillId="9" borderId="18" xfId="10" applyFont="1" applyFill="1" applyBorder="1" applyAlignment="1">
      <alignment vertical="center" wrapText="1"/>
    </xf>
    <xf numFmtId="0" fontId="65" fillId="9" borderId="18" xfId="10" applyFont="1" applyFill="1" applyBorder="1" applyAlignment="1">
      <alignment wrapText="1"/>
    </xf>
    <xf numFmtId="0" fontId="67" fillId="9" borderId="0" xfId="10" applyFont="1" applyFill="1" applyBorder="1" applyAlignment="1">
      <alignment horizontal="left" vertical="center" wrapText="1"/>
    </xf>
    <xf numFmtId="4" fontId="67" fillId="9" borderId="0" xfId="10" applyNumberFormat="1" applyFont="1" applyFill="1" applyBorder="1" applyAlignment="1">
      <alignment horizontal="right" vertical="center"/>
    </xf>
    <xf numFmtId="0" fontId="67" fillId="9" borderId="19" xfId="10" applyFont="1" applyFill="1" applyBorder="1" applyAlignment="1">
      <alignment horizontal="left" vertical="center" wrapText="1"/>
    </xf>
    <xf numFmtId="4" fontId="67" fillId="9" borderId="19" xfId="10" applyNumberFormat="1" applyFont="1" applyFill="1" applyBorder="1" applyAlignment="1">
      <alignment horizontal="right" vertical="center"/>
    </xf>
    <xf numFmtId="0" fontId="65" fillId="9" borderId="13" xfId="10" applyFont="1" applyFill="1" applyBorder="1" applyAlignment="1">
      <alignment vertical="center" wrapText="1"/>
    </xf>
    <xf numFmtId="0" fontId="65" fillId="9" borderId="13" xfId="10" applyFont="1" applyFill="1" applyBorder="1" applyAlignment="1">
      <alignment horizontal="center" wrapText="1"/>
    </xf>
    <xf numFmtId="0" fontId="65" fillId="9" borderId="20" xfId="0" applyFont="1" applyFill="1" applyBorder="1"/>
    <xf numFmtId="0" fontId="67" fillId="9" borderId="13" xfId="0" applyFont="1" applyFill="1" applyBorder="1"/>
    <xf numFmtId="166" fontId="67" fillId="9" borderId="13" xfId="10" applyNumberFormat="1" applyFont="1" applyFill="1" applyBorder="1"/>
    <xf numFmtId="2" fontId="67" fillId="9" borderId="13" xfId="0" applyNumberFormat="1" applyFont="1" applyFill="1" applyBorder="1"/>
    <xf numFmtId="17" fontId="67" fillId="9" borderId="0" xfId="10" applyNumberFormat="1" applyFont="1" applyFill="1" applyAlignment="1">
      <alignment horizontal="left"/>
    </xf>
    <xf numFmtId="17" fontId="67" fillId="9" borderId="13" xfId="10" applyNumberFormat="1" applyFont="1" applyFill="1" applyBorder="1" applyAlignment="1">
      <alignment horizontal="left"/>
    </xf>
    <xf numFmtId="0" fontId="69" fillId="9" borderId="0" xfId="0" applyFont="1" applyFill="1"/>
    <xf numFmtId="0" fontId="69" fillId="9" borderId="13" xfId="0" applyFont="1" applyFill="1" applyBorder="1"/>
    <xf numFmtId="0" fontId="65" fillId="9" borderId="20" xfId="0" applyFont="1" applyFill="1" applyBorder="1" applyAlignment="1">
      <alignment horizontal="right"/>
    </xf>
    <xf numFmtId="0" fontId="65" fillId="11" borderId="21" xfId="5" applyFont="1" applyFill="1" applyBorder="1" applyAlignment="1">
      <alignment vertical="center"/>
    </xf>
    <xf numFmtId="0" fontId="65" fillId="11" borderId="7" xfId="6" quotePrefix="1" applyFont="1" applyFill="1" applyBorder="1" applyAlignment="1">
      <alignment horizontal="center"/>
    </xf>
    <xf numFmtId="0" fontId="65" fillId="11" borderId="7" xfId="6" applyFont="1" applyFill="1" applyBorder="1" applyAlignment="1">
      <alignment horizontal="center"/>
    </xf>
    <xf numFmtId="0" fontId="65" fillId="11" borderId="22" xfId="5" applyFont="1" applyFill="1" applyBorder="1" applyAlignment="1">
      <alignment vertical="center"/>
    </xf>
    <xf numFmtId="198" fontId="67" fillId="10" borderId="23" xfId="0" applyNumberFormat="1" applyFont="1" applyFill="1" applyBorder="1" applyAlignment="1">
      <alignment horizontal="right" vertical="center"/>
    </xf>
    <xf numFmtId="198" fontId="67" fillId="10" borderId="24" xfId="0" applyNumberFormat="1" applyFont="1" applyFill="1" applyBorder="1" applyAlignment="1">
      <alignment horizontal="right" vertical="center"/>
    </xf>
    <xf numFmtId="198" fontId="67" fillId="10" borderId="25" xfId="0" applyNumberFormat="1" applyFont="1" applyFill="1" applyBorder="1" applyAlignment="1">
      <alignment horizontal="right" vertical="center"/>
    </xf>
    <xf numFmtId="198" fontId="67" fillId="10" borderId="26" xfId="0" applyNumberFormat="1" applyFont="1" applyFill="1" applyBorder="1" applyAlignment="1">
      <alignment horizontal="right" vertical="center"/>
    </xf>
    <xf numFmtId="0" fontId="65" fillId="9" borderId="20" xfId="0" applyFont="1" applyFill="1" applyBorder="1" applyAlignment="1">
      <alignment horizontal="right" wrapText="1"/>
    </xf>
    <xf numFmtId="17" fontId="67" fillId="9" borderId="13" xfId="0" applyNumberFormat="1" applyFont="1" applyFill="1" applyBorder="1" applyAlignment="1">
      <alignment horizontal="left"/>
    </xf>
    <xf numFmtId="17" fontId="69" fillId="9" borderId="13" xfId="0" applyNumberFormat="1" applyFont="1" applyFill="1" applyBorder="1"/>
    <xf numFmtId="188" fontId="67" fillId="9" borderId="13" xfId="0" applyNumberFormat="1" applyFont="1" applyFill="1" applyBorder="1"/>
    <xf numFmtId="0" fontId="61" fillId="0" borderId="0" xfId="0" applyFont="1"/>
    <xf numFmtId="0" fontId="70" fillId="0" borderId="0" xfId="0" applyFont="1"/>
    <xf numFmtId="0" fontId="71" fillId="0" borderId="0" xfId="11" applyFont="1" applyFill="1" applyAlignment="1" applyProtection="1">
      <alignment horizontal="right"/>
    </xf>
    <xf numFmtId="0" fontId="71" fillId="0" borderId="0" xfId="0" applyFont="1" applyFill="1" applyAlignment="1" applyProtection="1">
      <alignment horizontal="right"/>
    </xf>
    <xf numFmtId="0" fontId="70" fillId="9" borderId="16" xfId="0" applyFont="1" applyFill="1" applyBorder="1"/>
    <xf numFmtId="0" fontId="72" fillId="0" borderId="0" xfId="0" applyFont="1"/>
    <xf numFmtId="0" fontId="72" fillId="9" borderId="13" xfId="0" applyFont="1" applyFill="1" applyBorder="1"/>
    <xf numFmtId="49" fontId="67" fillId="9" borderId="0" xfId="0" applyNumberFormat="1" applyFont="1" applyFill="1"/>
    <xf numFmtId="166" fontId="65" fillId="9" borderId="0" xfId="0" applyNumberFormat="1" applyFont="1" applyFill="1" applyBorder="1" applyAlignment="1" applyProtection="1">
      <alignment horizontal="right" vertical="center"/>
    </xf>
    <xf numFmtId="166" fontId="67" fillId="9" borderId="0" xfId="0" applyNumberFormat="1" applyFont="1" applyFill="1" applyBorder="1" applyAlignment="1" applyProtection="1">
      <alignment horizontal="right" vertical="center"/>
    </xf>
    <xf numFmtId="166" fontId="65" fillId="9" borderId="0" xfId="0" applyNumberFormat="1" applyFont="1" applyFill="1" applyBorder="1" applyAlignment="1" applyProtection="1">
      <alignment horizontal="right"/>
    </xf>
    <xf numFmtId="164" fontId="67" fillId="9" borderId="0" xfId="0" applyNumberFormat="1" applyFont="1" applyFill="1"/>
    <xf numFmtId="166" fontId="70" fillId="0" borderId="0" xfId="0" applyNumberFormat="1" applyFont="1"/>
    <xf numFmtId="166" fontId="65" fillId="9" borderId="0" xfId="7" applyNumberFormat="1" applyFont="1" applyFill="1" applyBorder="1" applyAlignment="1" applyProtection="1">
      <alignment horizontal="right" vertical="center"/>
    </xf>
    <xf numFmtId="166" fontId="65" fillId="9" borderId="0" xfId="7" applyNumberFormat="1" applyFont="1" applyFill="1" applyBorder="1" applyAlignment="1" applyProtection="1">
      <alignment horizontal="right"/>
    </xf>
    <xf numFmtId="164" fontId="67" fillId="9" borderId="0" xfId="7" applyNumberFormat="1" applyFont="1" applyFill="1"/>
    <xf numFmtId="175" fontId="70" fillId="0" borderId="0" xfId="0" applyNumberFormat="1" applyFont="1" applyAlignment="1">
      <alignment horizontal="right"/>
    </xf>
    <xf numFmtId="49" fontId="67" fillId="0" borderId="0" xfId="0" applyNumberFormat="1" applyFont="1" applyFill="1"/>
    <xf numFmtId="166" fontId="65" fillId="0" borderId="0" xfId="0" applyNumberFormat="1" applyFont="1" applyFill="1" applyBorder="1" applyAlignment="1" applyProtection="1">
      <alignment horizontal="right" vertical="center"/>
    </xf>
    <xf numFmtId="166" fontId="65" fillId="2" borderId="0" xfId="0" applyNumberFormat="1" applyFont="1" applyFill="1" applyBorder="1" applyAlignment="1" applyProtection="1">
      <alignment horizontal="right" vertical="center"/>
    </xf>
    <xf numFmtId="166" fontId="65" fillId="0" borderId="0" xfId="0" applyNumberFormat="1" applyFont="1" applyFill="1" applyBorder="1" applyAlignment="1" applyProtection="1">
      <alignment horizontal="right"/>
    </xf>
    <xf numFmtId="164" fontId="67" fillId="0" borderId="0" xfId="0" applyNumberFormat="1" applyFont="1" applyFill="1"/>
    <xf numFmtId="173" fontId="67" fillId="0" borderId="0" xfId="0" applyNumberFormat="1" applyFont="1" applyFill="1"/>
    <xf numFmtId="10" fontId="67" fillId="0" borderId="0" xfId="14" applyNumberFormat="1" applyFont="1"/>
    <xf numFmtId="197" fontId="67" fillId="0" borderId="0" xfId="14" applyNumberFormat="1" applyFont="1"/>
    <xf numFmtId="196" fontId="70" fillId="0" borderId="0" xfId="0" applyNumberFormat="1" applyFont="1"/>
    <xf numFmtId="10" fontId="70" fillId="0" borderId="0" xfId="0" applyNumberFormat="1" applyFont="1"/>
    <xf numFmtId="164" fontId="70" fillId="0" borderId="0" xfId="0" applyNumberFormat="1" applyFont="1"/>
    <xf numFmtId="175" fontId="70" fillId="0" borderId="0" xfId="0" applyNumberFormat="1" applyFont="1"/>
    <xf numFmtId="2" fontId="70" fillId="0" borderId="0" xfId="0" applyNumberFormat="1" applyFont="1"/>
    <xf numFmtId="0" fontId="73" fillId="0" borderId="0" xfId="8" applyFont="1"/>
    <xf numFmtId="0" fontId="74" fillId="0" borderId="0" xfId="0" applyFont="1"/>
    <xf numFmtId="0" fontId="63" fillId="0" borderId="0" xfId="0" applyFont="1"/>
    <xf numFmtId="198" fontId="55" fillId="0" borderId="0" xfId="0" applyNumberFormat="1" applyFont="1"/>
    <xf numFmtId="0" fontId="55" fillId="0" borderId="0" xfId="0" applyFont="1"/>
    <xf numFmtId="0" fontId="55" fillId="0" borderId="0" xfId="10" applyFont="1"/>
    <xf numFmtId="4" fontId="55" fillId="0" borderId="0" xfId="10" applyNumberFormat="1" applyFont="1"/>
    <xf numFmtId="10" fontId="55" fillId="8" borderId="0" xfId="0" applyNumberFormat="1" applyFont="1" applyFill="1" applyBorder="1" applyAlignment="1">
      <alignment horizontal="right" indent="2"/>
    </xf>
    <xf numFmtId="4" fontId="55" fillId="8" borderId="0" xfId="0" applyNumberFormat="1" applyFont="1" applyFill="1" applyBorder="1" applyAlignment="1">
      <alignment horizontal="right" indent="2"/>
    </xf>
    <xf numFmtId="3" fontId="62" fillId="8" borderId="0" xfId="0" applyNumberFormat="1" applyFont="1" applyFill="1" applyBorder="1" applyAlignment="1">
      <alignment horizontal="center" vertical="center"/>
    </xf>
    <xf numFmtId="3" fontId="62" fillId="8" borderId="0" xfId="0" applyNumberFormat="1" applyFont="1" applyFill="1" applyBorder="1" applyAlignment="1">
      <alignment horizontal="right" indent="2"/>
    </xf>
    <xf numFmtId="3" fontId="62" fillId="9" borderId="3" xfId="0" applyNumberFormat="1" applyFont="1" applyFill="1" applyBorder="1" applyAlignment="1">
      <alignment vertical="center" wrapText="1"/>
    </xf>
    <xf numFmtId="0" fontId="61" fillId="8" borderId="0" xfId="0" applyFont="1" applyFill="1"/>
    <xf numFmtId="197" fontId="61" fillId="8" borderId="0" xfId="14" applyNumberFormat="1" applyFont="1" applyFill="1" applyBorder="1" applyAlignment="1" applyProtection="1">
      <alignment horizontal="right" vertical="center"/>
    </xf>
    <xf numFmtId="164" fontId="61" fillId="8" borderId="0" xfId="0" applyNumberFormat="1" applyFont="1" applyFill="1"/>
    <xf numFmtId="0" fontId="63" fillId="8" borderId="0" xfId="0" applyFont="1" applyFill="1"/>
    <xf numFmtId="197" fontId="55" fillId="8" borderId="0" xfId="14" applyNumberFormat="1" applyFont="1" applyFill="1" applyBorder="1" applyAlignment="1" applyProtection="1">
      <alignment horizontal="right" vertical="center"/>
    </xf>
    <xf numFmtId="10" fontId="55" fillId="8" borderId="0" xfId="14" applyNumberFormat="1" applyFont="1" applyFill="1" applyBorder="1" applyAlignment="1" applyProtection="1">
      <alignment horizontal="right" vertical="center"/>
    </xf>
    <xf numFmtId="0" fontId="55" fillId="8" borderId="0" xfId="0" applyFont="1" applyFill="1"/>
    <xf numFmtId="164" fontId="63" fillId="8" borderId="0" xfId="0" applyNumberFormat="1" applyFont="1" applyFill="1"/>
    <xf numFmtId="0" fontId="61" fillId="8" borderId="0" xfId="0" quotePrefix="1" applyFont="1" applyFill="1" applyAlignment="1">
      <alignment horizontal="left"/>
    </xf>
    <xf numFmtId="2" fontId="62" fillId="8" borderId="0" xfId="0" applyNumberFormat="1" applyFont="1" applyFill="1" applyBorder="1" applyAlignment="1" applyProtection="1">
      <alignment horizontal="right" vertical="center"/>
    </xf>
    <xf numFmtId="166" fontId="63" fillId="8" borderId="0" xfId="0" applyNumberFormat="1" applyFont="1" applyFill="1"/>
    <xf numFmtId="175" fontId="63" fillId="8" borderId="0" xfId="0" applyNumberFormat="1" applyFont="1" applyFill="1"/>
    <xf numFmtId="197" fontId="55" fillId="8" borderId="0" xfId="14" applyNumberFormat="1" applyFont="1" applyFill="1"/>
    <xf numFmtId="10" fontId="55" fillId="8" borderId="0" xfId="14" applyNumberFormat="1" applyFont="1" applyFill="1"/>
    <xf numFmtId="3" fontId="55" fillId="0" borderId="0" xfId="0" applyNumberFormat="1" applyFont="1" applyFill="1" applyAlignment="1">
      <alignment horizontal="center"/>
    </xf>
    <xf numFmtId="0" fontId="62" fillId="0" borderId="0" xfId="0" applyFont="1" applyFill="1" applyBorder="1" applyProtection="1"/>
    <xf numFmtId="164" fontId="55" fillId="0" borderId="0" xfId="0" applyNumberFormat="1" applyFont="1" applyFill="1" applyAlignment="1"/>
    <xf numFmtId="4" fontId="55" fillId="0" borderId="0" xfId="0" applyNumberFormat="1" applyFont="1" applyFill="1" applyAlignment="1">
      <alignment horizontal="center"/>
    </xf>
    <xf numFmtId="173" fontId="55" fillId="0" borderId="0" xfId="0" applyNumberFormat="1" applyFont="1" applyFill="1" applyAlignment="1">
      <alignment horizontal="right"/>
    </xf>
    <xf numFmtId="190" fontId="8" fillId="9" borderId="0" xfId="0" applyNumberFormat="1" applyFont="1" applyFill="1" applyBorder="1" applyAlignment="1" applyProtection="1">
      <alignment horizontal="center"/>
    </xf>
    <xf numFmtId="0" fontId="62" fillId="0" borderId="0" xfId="0" applyFont="1" applyAlignment="1">
      <alignment horizontal="right"/>
    </xf>
    <xf numFmtId="0" fontId="62" fillId="0" borderId="0" xfId="0" applyFont="1"/>
    <xf numFmtId="166" fontId="62" fillId="0" borderId="0" xfId="0" applyNumberFormat="1" applyFont="1" applyFill="1" applyBorder="1" applyAlignment="1" applyProtection="1">
      <alignment horizontal="right" vertical="center"/>
    </xf>
    <xf numFmtId="3" fontId="62" fillId="0" borderId="0" xfId="0" applyNumberFormat="1" applyFont="1" applyFill="1" applyAlignment="1"/>
    <xf numFmtId="4" fontId="62" fillId="0" borderId="0" xfId="0" applyNumberFormat="1" applyFont="1" applyFill="1" applyAlignment="1"/>
    <xf numFmtId="3" fontId="62" fillId="0" borderId="0" xfId="0" applyNumberFormat="1" applyFont="1" applyFill="1" applyAlignment="1">
      <alignment horizontal="right" indent="2"/>
    </xf>
    <xf numFmtId="9" fontId="55" fillId="0" borderId="0" xfId="0" applyNumberFormat="1" applyFont="1" applyFill="1" applyAlignment="1"/>
    <xf numFmtId="3" fontId="62" fillId="0" borderId="0" xfId="0" applyNumberFormat="1" applyFont="1" applyFill="1" applyAlignment="1">
      <alignment horizontal="center"/>
    </xf>
    <xf numFmtId="187" fontId="62" fillId="0" borderId="0" xfId="0" applyNumberFormat="1" applyFont="1" applyFill="1" applyBorder="1" applyAlignment="1" applyProtection="1">
      <alignment horizontal="right"/>
    </xf>
    <xf numFmtId="3" fontId="62" fillId="0" borderId="0" xfId="0" applyNumberFormat="1" applyFont="1" applyFill="1" applyBorder="1" applyAlignment="1" applyProtection="1">
      <alignment horizontal="center"/>
    </xf>
    <xf numFmtId="4" fontId="62" fillId="0" borderId="0" xfId="0" applyNumberFormat="1" applyFont="1" applyFill="1" applyAlignment="1">
      <alignment horizontal="center"/>
    </xf>
    <xf numFmtId="4" fontId="55" fillId="0" borderId="0" xfId="0" applyNumberFormat="1" applyFont="1" applyFill="1" applyAlignment="1"/>
    <xf numFmtId="173" fontId="55" fillId="0" borderId="0" xfId="0" applyNumberFormat="1" applyFont="1" applyFill="1" applyAlignment="1"/>
    <xf numFmtId="3" fontId="59" fillId="0" borderId="0" xfId="0" applyNumberFormat="1" applyFont="1" applyFill="1" applyAlignment="1">
      <alignment horizontal="center"/>
    </xf>
    <xf numFmtId="3" fontId="8" fillId="9" borderId="13" xfId="0" applyNumberFormat="1" applyFont="1" applyFill="1" applyBorder="1" applyAlignment="1" applyProtection="1">
      <alignment horizontal="left"/>
    </xf>
    <xf numFmtId="179" fontId="8" fillId="9" borderId="13" xfId="0" applyNumberFormat="1" applyFont="1" applyFill="1" applyBorder="1" applyAlignment="1" applyProtection="1">
      <alignment horizontal="right"/>
    </xf>
    <xf numFmtId="4" fontId="10" fillId="0" borderId="0" xfId="0" applyNumberFormat="1" applyFont="1" applyFill="1" applyBorder="1" applyAlignment="1" applyProtection="1">
      <alignment horizontal="center"/>
    </xf>
    <xf numFmtId="166" fontId="63" fillId="0" borderId="0" xfId="0" applyNumberFormat="1" applyFont="1"/>
    <xf numFmtId="3" fontId="8" fillId="9" borderId="6" xfId="0" applyNumberFormat="1" applyFont="1" applyFill="1" applyBorder="1" applyAlignment="1">
      <alignment horizontal="right" wrapText="1"/>
    </xf>
    <xf numFmtId="0" fontId="67" fillId="9" borderId="9" xfId="0" applyFont="1" applyFill="1" applyBorder="1" applyAlignment="1">
      <alignment horizontal="right" wrapText="1"/>
    </xf>
    <xf numFmtId="3" fontId="55" fillId="8" borderId="0" xfId="0" applyNumberFormat="1" applyFont="1" applyFill="1" applyBorder="1" applyAlignment="1">
      <alignment horizontal="right" wrapText="1"/>
    </xf>
    <xf numFmtId="3" fontId="55" fillId="8" borderId="0" xfId="0" applyNumberFormat="1" applyFont="1" applyFill="1" applyBorder="1" applyAlignment="1">
      <alignment horizontal="right"/>
    </xf>
    <xf numFmtId="3" fontId="62" fillId="8" borderId="0" xfId="0" applyNumberFormat="1" applyFont="1" applyFill="1" applyBorder="1" applyAlignment="1">
      <alignment horizontal="right"/>
    </xf>
    <xf numFmtId="3" fontId="55" fillId="8" borderId="0" xfId="0" applyNumberFormat="1" applyFont="1" applyFill="1" applyBorder="1" applyAlignment="1">
      <alignment horizontal="center"/>
    </xf>
    <xf numFmtId="3" fontId="55" fillId="8" borderId="0" xfId="0" applyNumberFormat="1" applyFont="1" applyFill="1" applyBorder="1" applyAlignment="1"/>
    <xf numFmtId="17" fontId="67" fillId="9" borderId="0" xfId="9" applyNumberFormat="1" applyFont="1" applyFill="1" applyAlignment="1">
      <alignment horizontal="left"/>
    </xf>
    <xf numFmtId="17" fontId="67" fillId="9" borderId="13" xfId="9" applyNumberFormat="1" applyFont="1" applyFill="1" applyBorder="1" applyAlignment="1">
      <alignment horizontal="left"/>
    </xf>
    <xf numFmtId="17" fontId="75" fillId="9" borderId="0" xfId="9" applyNumberFormat="1" applyFont="1" applyFill="1"/>
    <xf numFmtId="17" fontId="75" fillId="9" borderId="13" xfId="9" applyNumberFormat="1" applyFont="1" applyFill="1" applyBorder="1"/>
    <xf numFmtId="164" fontId="65" fillId="0" borderId="0" xfId="0" applyNumberFormat="1" applyFont="1" applyFill="1" applyBorder="1" applyAlignment="1" applyProtection="1">
      <alignment horizontal="left" vertical="top" wrapText="1"/>
    </xf>
    <xf numFmtId="3" fontId="10" fillId="9" borderId="12" xfId="0" applyNumberFormat="1" applyFont="1" applyFill="1" applyBorder="1" applyAlignment="1">
      <alignment horizontal="center"/>
    </xf>
    <xf numFmtId="3" fontId="10" fillId="9" borderId="15" xfId="0" applyNumberFormat="1" applyFont="1" applyFill="1" applyBorder="1" applyAlignment="1">
      <alignment horizontal="center"/>
    </xf>
    <xf numFmtId="4" fontId="58" fillId="0" borderId="0" xfId="0" applyNumberFormat="1" applyFont="1" applyFill="1" applyAlignment="1">
      <alignment horizontal="left" vertical="center" wrapText="1"/>
    </xf>
    <xf numFmtId="0" fontId="10" fillId="9" borderId="2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/>
    <xf numFmtId="2" fontId="4" fillId="0" borderId="0" xfId="0" applyNumberFormat="1" applyFont="1" applyFill="1" applyBorder="1" applyAlignment="1" applyProtection="1">
      <alignment horizontal="center"/>
    </xf>
    <xf numFmtId="9" fontId="3" fillId="0" borderId="0" xfId="13" applyFont="1" applyAlignment="1"/>
    <xf numFmtId="4" fontId="10" fillId="9" borderId="0" xfId="0" applyNumberFormat="1" applyFont="1" applyFill="1" applyBorder="1" applyAlignment="1">
      <alignment horizontal="right" vertical="center"/>
    </xf>
    <xf numFmtId="2" fontId="42" fillId="0" borderId="0" xfId="0" applyNumberFormat="1" applyFont="1" applyFill="1" applyBorder="1" applyAlignment="1" applyProtection="1">
      <alignment horizontal="right"/>
    </xf>
    <xf numFmtId="166" fontId="42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Alignment="1">
      <alignment horizontal="left"/>
    </xf>
    <xf numFmtId="166" fontId="65" fillId="9" borderId="0" xfId="0" applyNumberFormat="1" applyFont="1" applyFill="1" applyBorder="1" applyAlignment="1" applyProtection="1">
      <alignment horizontal="left" vertical="center"/>
    </xf>
    <xf numFmtId="17" fontId="65" fillId="9" borderId="0" xfId="0" applyNumberFormat="1" applyFont="1" applyFill="1" applyAlignment="1">
      <alignment horizontal="left"/>
    </xf>
    <xf numFmtId="0" fontId="67" fillId="10" borderId="29" xfId="0" applyFont="1" applyFill="1" applyBorder="1" applyAlignment="1">
      <alignment horizontal="left" vertical="center" wrapText="1"/>
    </xf>
    <xf numFmtId="0" fontId="67" fillId="10" borderId="30" xfId="0" applyFont="1" applyFill="1" applyBorder="1" applyAlignment="1">
      <alignment horizontal="left" vertical="center" wrapText="1"/>
    </xf>
    <xf numFmtId="0" fontId="67" fillId="10" borderId="21" xfId="0" applyFont="1" applyFill="1" applyBorder="1" applyAlignment="1">
      <alignment horizontal="left" vertical="center" wrapText="1"/>
    </xf>
    <xf numFmtId="14" fontId="8" fillId="9" borderId="8" xfId="0" applyNumberFormat="1" applyFont="1" applyFill="1" applyBorder="1" applyAlignment="1">
      <alignment horizontal="left"/>
    </xf>
    <xf numFmtId="3" fontId="8" fillId="9" borderId="8" xfId="0" applyNumberFormat="1" applyFont="1" applyFill="1" applyBorder="1" applyAlignment="1">
      <alignment horizontal="center"/>
    </xf>
    <xf numFmtId="164" fontId="55" fillId="0" borderId="0" xfId="0" applyNumberFormat="1" applyFont="1" applyFill="1" applyAlignment="1">
      <alignment horizontal="center"/>
    </xf>
    <xf numFmtId="0" fontId="10" fillId="9" borderId="2" xfId="0" applyNumberFormat="1" applyFont="1" applyFill="1" applyBorder="1" applyAlignment="1">
      <alignment horizontal="center"/>
    </xf>
    <xf numFmtId="169" fontId="8" fillId="9" borderId="0" xfId="0" applyNumberFormat="1" applyFont="1" applyFill="1" applyBorder="1" applyAlignment="1" applyProtection="1">
      <alignment horizontal="center" vertical="center"/>
    </xf>
    <xf numFmtId="2" fontId="10" fillId="9" borderId="3" xfId="0" applyNumberFormat="1" applyFont="1" applyFill="1" applyBorder="1" applyAlignment="1">
      <alignment horizontal="center"/>
    </xf>
    <xf numFmtId="169" fontId="67" fillId="9" borderId="0" xfId="0" applyNumberFormat="1" applyFont="1" applyFill="1" applyBorder="1" applyAlignment="1" applyProtection="1">
      <alignment horizontal="center" vertical="center"/>
    </xf>
    <xf numFmtId="168" fontId="67" fillId="9" borderId="0" xfId="0" applyNumberFormat="1" applyFont="1" applyFill="1" applyBorder="1" applyAlignment="1" applyProtection="1">
      <alignment horizontal="right"/>
    </xf>
    <xf numFmtId="168" fontId="65" fillId="9" borderId="3" xfId="0" applyNumberFormat="1" applyFont="1" applyFill="1" applyBorder="1" applyAlignment="1" applyProtection="1">
      <alignment horizontal="right"/>
    </xf>
    <xf numFmtId="4" fontId="67" fillId="9" borderId="0" xfId="0" applyNumberFormat="1" applyFont="1" applyFill="1" applyBorder="1" applyAlignment="1" applyProtection="1">
      <alignment horizontal="center"/>
    </xf>
    <xf numFmtId="3" fontId="67" fillId="9" borderId="0" xfId="0" applyNumberFormat="1" applyFont="1" applyFill="1" applyBorder="1" applyAlignment="1" applyProtection="1">
      <alignment horizontal="center"/>
    </xf>
    <xf numFmtId="3" fontId="67" fillId="9" borderId="4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1" fontId="4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3" fontId="8" fillId="9" borderId="8" xfId="0" applyNumberFormat="1" applyFont="1" applyFill="1" applyBorder="1" applyAlignment="1" applyProtection="1">
      <alignment horizontal="center"/>
    </xf>
    <xf numFmtId="4" fontId="8" fillId="9" borderId="13" xfId="0" applyNumberFormat="1" applyFont="1" applyFill="1" applyBorder="1" applyAlignment="1">
      <alignment horizontal="center"/>
    </xf>
    <xf numFmtId="9" fontId="8" fillId="9" borderId="13" xfId="0" applyNumberFormat="1" applyFont="1" applyFill="1" applyBorder="1" applyAlignment="1">
      <alignment horizontal="left"/>
    </xf>
    <xf numFmtId="0" fontId="8" fillId="9" borderId="0" xfId="0" applyFont="1" applyFill="1" applyAlignment="1"/>
    <xf numFmtId="0" fontId="8" fillId="9" borderId="13" xfId="0" applyFont="1" applyFill="1" applyBorder="1" applyAlignment="1"/>
    <xf numFmtId="0" fontId="65" fillId="9" borderId="4" xfId="0" applyNumberFormat="1" applyFont="1" applyFill="1" applyBorder="1" applyAlignment="1">
      <alignment horizontal="center"/>
    </xf>
    <xf numFmtId="9" fontId="8" fillId="9" borderId="8" xfId="0" applyNumberFormat="1" applyFont="1" applyFill="1" applyBorder="1" applyAlignment="1">
      <alignment horizontal="right"/>
    </xf>
    <xf numFmtId="3" fontId="67" fillId="9" borderId="0" xfId="0" applyNumberFormat="1" applyFont="1" applyFill="1" applyBorder="1" applyAlignment="1" applyProtection="1"/>
    <xf numFmtId="3" fontId="67" fillId="9" borderId="0" xfId="0" applyNumberFormat="1" applyFont="1" applyFill="1" applyBorder="1" applyAlignment="1" applyProtection="1">
      <alignment horizontal="right"/>
    </xf>
    <xf numFmtId="164" fontId="67" fillId="9" borderId="0" xfId="0" applyNumberFormat="1" applyFont="1" applyFill="1" applyBorder="1" applyAlignment="1" applyProtection="1"/>
    <xf numFmtId="177" fontId="67" fillId="9" borderId="0" xfId="0" applyNumberFormat="1" applyFont="1" applyFill="1" applyBorder="1" applyAlignment="1" applyProtection="1">
      <alignment horizontal="right"/>
    </xf>
    <xf numFmtId="3" fontId="67" fillId="9" borderId="1" xfId="0" applyNumberFormat="1" applyFont="1" applyFill="1" applyBorder="1" applyAlignment="1" applyProtection="1"/>
    <xf numFmtId="177" fontId="67" fillId="9" borderId="1" xfId="0" applyNumberFormat="1" applyFont="1" applyFill="1" applyBorder="1" applyAlignment="1" applyProtection="1">
      <alignment horizontal="right"/>
    </xf>
    <xf numFmtId="164" fontId="67" fillId="9" borderId="4" xfId="0" applyNumberFormat="1" applyFont="1" applyFill="1" applyBorder="1" applyAlignment="1" applyProtection="1"/>
    <xf numFmtId="177" fontId="58" fillId="0" borderId="0" xfId="0" applyNumberFormat="1" applyFont="1" applyFill="1" applyBorder="1" applyProtection="1"/>
    <xf numFmtId="3" fontId="58" fillId="0" borderId="0" xfId="0" applyNumberFormat="1" applyFont="1" applyFill="1" applyAlignment="1"/>
    <xf numFmtId="3" fontId="55" fillId="0" borderId="0" xfId="0" applyNumberFormat="1" applyFont="1" applyFill="1" applyAlignment="1">
      <alignment horizontal="left"/>
    </xf>
    <xf numFmtId="3" fontId="55" fillId="0" borderId="0" xfId="0" applyNumberFormat="1" applyFont="1" applyFill="1" applyAlignment="1">
      <alignment horizontal="right" indent="2"/>
    </xf>
    <xf numFmtId="3" fontId="55" fillId="0" borderId="0" xfId="0" applyNumberFormat="1" applyFont="1" applyFill="1" applyBorder="1" applyAlignment="1" applyProtection="1">
      <alignment horizontal="center"/>
    </xf>
    <xf numFmtId="3" fontId="55" fillId="0" borderId="0" xfId="0" applyNumberFormat="1" applyFont="1" applyFill="1"/>
    <xf numFmtId="188" fontId="63" fillId="0" borderId="0" xfId="0" applyNumberFormat="1" applyFont="1" applyFill="1"/>
    <xf numFmtId="197" fontId="55" fillId="0" borderId="0" xfId="13" applyNumberFormat="1" applyFont="1" applyFill="1"/>
    <xf numFmtId="197" fontId="8" fillId="9" borderId="0" xfId="0" applyNumberFormat="1" applyFont="1" applyFill="1" applyAlignment="1">
      <alignment horizontal="right"/>
    </xf>
    <xf numFmtId="197" fontId="8" fillId="9" borderId="0" xfId="0" applyNumberFormat="1" applyFont="1" applyFill="1" applyBorder="1" applyAlignment="1">
      <alignment horizontal="right"/>
    </xf>
    <xf numFmtId="197" fontId="8" fillId="9" borderId="12" xfId="0" applyNumberFormat="1" applyFont="1" applyFill="1" applyBorder="1" applyAlignment="1">
      <alignment horizontal="right"/>
    </xf>
    <xf numFmtId="197" fontId="8" fillId="9" borderId="14" xfId="0" applyNumberFormat="1" applyFont="1" applyFill="1" applyBorder="1" applyAlignment="1">
      <alignment horizontal="right"/>
    </xf>
    <xf numFmtId="3" fontId="42" fillId="0" borderId="0" xfId="0" applyNumberFormat="1" applyFont="1" applyFill="1" applyAlignment="1"/>
    <xf numFmtId="4" fontId="42" fillId="0" borderId="0" xfId="0" applyNumberFormat="1" applyFont="1" applyFill="1" applyAlignment="1"/>
    <xf numFmtId="4" fontId="42" fillId="0" borderId="0" xfId="0" applyNumberFormat="1" applyFont="1" applyFill="1" applyAlignment="1">
      <alignment horizontal="right"/>
    </xf>
    <xf numFmtId="200" fontId="67" fillId="9" borderId="0" xfId="0" applyNumberFormat="1" applyFont="1" applyFill="1"/>
    <xf numFmtId="200" fontId="67" fillId="9" borderId="13" xfId="0" applyNumberFormat="1" applyFont="1" applyFill="1" applyBorder="1"/>
    <xf numFmtId="0" fontId="67" fillId="0" borderId="0" xfId="15" applyFont="1" applyFill="1" applyBorder="1" applyAlignment="1" applyProtection="1">
      <alignment horizontal="right"/>
    </xf>
    <xf numFmtId="0" fontId="12" fillId="9" borderId="0" xfId="0" applyFont="1" applyFill="1" applyBorder="1" applyProtection="1"/>
    <xf numFmtId="164" fontId="10" fillId="9" borderId="0" xfId="0" applyNumberFormat="1" applyFont="1" applyFill="1" applyBorder="1" applyAlignment="1" applyProtection="1">
      <alignment horizontal="left"/>
    </xf>
    <xf numFmtId="0" fontId="1" fillId="9" borderId="0" xfId="0" applyFont="1" applyFill="1" applyProtection="1"/>
    <xf numFmtId="0" fontId="10" fillId="9" borderId="0" xfId="3" applyFont="1" applyFill="1" applyBorder="1" applyAlignment="1" applyProtection="1">
      <alignment horizontal="left" wrapText="1"/>
    </xf>
    <xf numFmtId="1" fontId="7" fillId="3" borderId="1" xfId="0" applyNumberFormat="1" applyFont="1" applyFill="1" applyBorder="1" applyAlignment="1">
      <alignment horizontal="left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164" fontId="65" fillId="0" borderId="0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164" fontId="65" fillId="0" borderId="0" xfId="0" applyNumberFormat="1" applyFont="1" applyFill="1" applyBorder="1" applyAlignment="1" applyProtection="1">
      <alignment horizontal="left" wrapText="1"/>
    </xf>
    <xf numFmtId="0" fontId="10" fillId="0" borderId="0" xfId="0" applyFont="1" applyAlignment="1">
      <alignment horizontal="left" vertical="top" wrapText="1"/>
    </xf>
    <xf numFmtId="1" fontId="8" fillId="0" borderId="0" xfId="0" applyNumberFormat="1" applyFont="1" applyFill="1" applyAlignment="1">
      <alignment horizontal="center"/>
    </xf>
    <xf numFmtId="3" fontId="8" fillId="0" borderId="2" xfId="0" applyNumberFormat="1" applyFont="1" applyFill="1" applyBorder="1" applyAlignment="1">
      <alignment horizontal="left"/>
    </xf>
    <xf numFmtId="3" fontId="67" fillId="2" borderId="0" xfId="0" applyNumberFormat="1" applyFont="1" applyFill="1" applyAlignment="1">
      <alignment horizontal="left"/>
    </xf>
    <xf numFmtId="1" fontId="8" fillId="2" borderId="0" xfId="0" applyNumberFormat="1" applyFont="1" applyFill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0" fontId="62" fillId="3" borderId="0" xfId="0" applyNumberFormat="1" applyFont="1" applyFill="1" applyBorder="1" applyAlignment="1">
      <alignment horizontal="center" wrapText="1"/>
    </xf>
    <xf numFmtId="0" fontId="62" fillId="3" borderId="8" xfId="0" applyNumberFormat="1" applyFont="1" applyFill="1" applyBorder="1" applyAlignment="1">
      <alignment horizontal="center" wrapText="1"/>
    </xf>
    <xf numFmtId="0" fontId="7" fillId="3" borderId="0" xfId="0" applyNumberFormat="1" applyFont="1" applyFill="1" applyBorder="1" applyAlignment="1">
      <alignment horizontal="center" wrapText="1"/>
    </xf>
    <xf numFmtId="0" fontId="7" fillId="3" borderId="8" xfId="0" applyNumberFormat="1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20" fillId="3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justify" wrapText="1"/>
    </xf>
    <xf numFmtId="3" fontId="8" fillId="0" borderId="0" xfId="0" applyNumberFormat="1" applyFont="1" applyFill="1" applyBorder="1" applyAlignment="1">
      <alignment horizontal="left" vertical="top" wrapText="1"/>
    </xf>
    <xf numFmtId="3" fontId="63" fillId="0" borderId="0" xfId="0" applyNumberFormat="1" applyFont="1" applyFill="1" applyBorder="1" applyAlignment="1">
      <alignment horizontal="center"/>
    </xf>
    <xf numFmtId="164" fontId="10" fillId="9" borderId="3" xfId="0" applyNumberFormat="1" applyFont="1" applyFill="1" applyBorder="1" applyAlignment="1">
      <alignment horizontal="center" vertical="center"/>
    </xf>
    <xf numFmtId="3" fontId="10" fillId="9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justify" wrapText="1"/>
    </xf>
    <xf numFmtId="0" fontId="7" fillId="0" borderId="0" xfId="0" applyNumberFormat="1" applyFont="1" applyFill="1" applyBorder="1" applyAlignment="1">
      <alignment horizontal="center"/>
    </xf>
    <xf numFmtId="178" fontId="7" fillId="0" borderId="0" xfId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/>
    </xf>
    <xf numFmtId="178" fontId="7" fillId="3" borderId="3" xfId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 applyProtection="1">
      <alignment horizontal="left"/>
    </xf>
    <xf numFmtId="3" fontId="10" fillId="0" borderId="0" xfId="0" applyNumberFormat="1" applyFont="1" applyFill="1" applyAlignment="1">
      <alignment horizontal="left" vertical="top" wrapText="1"/>
    </xf>
    <xf numFmtId="0" fontId="8" fillId="0" borderId="2" xfId="0" applyFont="1" applyFill="1" applyBorder="1" applyAlignment="1" applyProtection="1">
      <alignment horizontal="left"/>
    </xf>
    <xf numFmtId="3" fontId="8" fillId="2" borderId="2" xfId="0" applyNumberFormat="1" applyFont="1" applyFill="1" applyBorder="1" applyAlignment="1">
      <alignment horizontal="left"/>
    </xf>
    <xf numFmtId="3" fontId="8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67" fillId="0" borderId="2" xfId="0" applyNumberFormat="1" applyFont="1" applyFill="1" applyBorder="1" applyAlignment="1">
      <alignment horizontal="justify" wrapText="1"/>
    </xf>
    <xf numFmtId="0" fontId="10" fillId="9" borderId="0" xfId="0" applyNumberFormat="1" applyFont="1" applyFill="1" applyBorder="1" applyAlignment="1">
      <alignment horizontal="center" wrapText="1"/>
    </xf>
    <xf numFmtId="0" fontId="10" fillId="9" borderId="1" xfId="0" applyNumberFormat="1" applyFont="1" applyFill="1" applyBorder="1" applyAlignment="1">
      <alignment horizontal="center" wrapText="1"/>
    </xf>
    <xf numFmtId="0" fontId="10" fillId="9" borderId="2" xfId="0" applyNumberFormat="1" applyFont="1" applyFill="1" applyBorder="1" applyAlignment="1">
      <alignment horizontal="center" wrapText="1"/>
    </xf>
    <xf numFmtId="3" fontId="10" fillId="9" borderId="2" xfId="0" applyNumberFormat="1" applyFont="1" applyFill="1" applyBorder="1" applyAlignment="1">
      <alignment horizontal="center" vertical="center"/>
    </xf>
    <xf numFmtId="0" fontId="10" fillId="9" borderId="3" xfId="0" applyNumberFormat="1" applyFont="1" applyFill="1" applyBorder="1" applyAlignment="1">
      <alignment horizontal="center"/>
    </xf>
    <xf numFmtId="3" fontId="59" fillId="0" borderId="0" xfId="0" applyNumberFormat="1" applyFont="1" applyFill="1" applyAlignment="1">
      <alignment horizontal="center" wrapText="1"/>
    </xf>
    <xf numFmtId="3" fontId="10" fillId="9" borderId="16" xfId="0" applyNumberFormat="1" applyFont="1" applyFill="1" applyBorder="1" applyAlignment="1">
      <alignment horizontal="center"/>
    </xf>
    <xf numFmtId="0" fontId="10" fillId="9" borderId="0" xfId="0" applyNumberFormat="1" applyFont="1" applyFill="1" applyBorder="1" applyAlignment="1">
      <alignment horizontal="center"/>
    </xf>
    <xf numFmtId="1" fontId="10" fillId="9" borderId="2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3" fontId="10" fillId="9" borderId="12" xfId="0" applyNumberFormat="1" applyFont="1" applyFill="1" applyBorder="1" applyAlignment="1">
      <alignment horizontal="right"/>
    </xf>
    <xf numFmtId="3" fontId="10" fillId="9" borderId="15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center"/>
    </xf>
    <xf numFmtId="0" fontId="65" fillId="9" borderId="5" xfId="0" applyNumberFormat="1" applyFont="1" applyFill="1" applyBorder="1" applyAlignment="1">
      <alignment horizontal="center"/>
    </xf>
    <xf numFmtId="3" fontId="62" fillId="8" borderId="0" xfId="0" applyNumberFormat="1" applyFont="1" applyFill="1" applyBorder="1" applyAlignment="1">
      <alignment horizontal="center" vertical="center" wrapText="1"/>
    </xf>
    <xf numFmtId="0" fontId="10" fillId="9" borderId="0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 wrapText="1"/>
    </xf>
    <xf numFmtId="3" fontId="10" fillId="9" borderId="11" xfId="0" applyNumberFormat="1" applyFont="1" applyFill="1" applyBorder="1" applyAlignment="1">
      <alignment horizontal="center" vertical="center" wrapText="1"/>
    </xf>
    <xf numFmtId="3" fontId="10" fillId="9" borderId="8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0" fontId="10" fillId="9" borderId="1" xfId="0" applyNumberFormat="1" applyFont="1" applyFill="1" applyBorder="1" applyAlignment="1">
      <alignment horizontal="center"/>
    </xf>
    <xf numFmtId="3" fontId="10" fillId="9" borderId="12" xfId="0" applyNumberFormat="1" applyFont="1" applyFill="1" applyBorder="1" applyAlignment="1">
      <alignment horizontal="center"/>
    </xf>
    <xf numFmtId="4" fontId="58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horizontal="center" vertical="center"/>
    </xf>
    <xf numFmtId="0" fontId="65" fillId="9" borderId="20" xfId="0" applyFont="1" applyFill="1" applyBorder="1" applyAlignment="1">
      <alignment horizontal="center"/>
    </xf>
    <xf numFmtId="0" fontId="65" fillId="11" borderId="27" xfId="6" applyFont="1" applyFill="1" applyBorder="1" applyAlignment="1">
      <alignment horizontal="center"/>
    </xf>
    <xf numFmtId="0" fontId="67" fillId="9" borderId="28" xfId="0" applyFont="1" applyFill="1" applyBorder="1" applyAlignment="1">
      <alignment horizontal="center"/>
    </xf>
    <xf numFmtId="0" fontId="65" fillId="11" borderId="27" xfId="6" quotePrefix="1" applyFont="1" applyFill="1" applyBorder="1" applyAlignment="1">
      <alignment horizontal="center"/>
    </xf>
    <xf numFmtId="0" fontId="67" fillId="9" borderId="22" xfId="0" applyFont="1" applyFill="1" applyBorder="1" applyAlignment="1">
      <alignment horizontal="center"/>
    </xf>
    <xf numFmtId="3" fontId="65" fillId="9" borderId="16" xfId="0" applyNumberFormat="1" applyFont="1" applyFill="1" applyBorder="1" applyAlignment="1">
      <alignment horizontal="right" wrapText="1"/>
    </xf>
    <xf numFmtId="3" fontId="65" fillId="9" borderId="13" xfId="0" applyNumberFormat="1" applyFont="1" applyFill="1" applyBorder="1" applyAlignment="1">
      <alignment horizontal="right" wrapText="1"/>
    </xf>
  </cellXfs>
  <cellStyles count="16">
    <cellStyle name="Euro" xfId="1"/>
    <cellStyle name="FUTURA9" xfId="2"/>
    <cellStyle name="Hipervínculo" xfId="3" builtinId="8"/>
    <cellStyle name="MSTRStyle.All.c14_299390cd-d429-49fc-85b2-53213256ee02" xfId="4"/>
    <cellStyle name="MSTRStyle.All.c2_5696d1a6-f616-4779-aa80-d9c617845275" xfId="5"/>
    <cellStyle name="MSTRStyle.All.c7_c547a131-0756-4df1-aa6d-40412e7ec293" xfId="6"/>
    <cellStyle name="Normal" xfId="0" builtinId="0"/>
    <cellStyle name="Normal 2" xfId="15"/>
    <cellStyle name="Normal 2 2 2" xfId="7"/>
    <cellStyle name="Normal 4" xfId="8"/>
    <cellStyle name="Normal 5" xfId="9"/>
    <cellStyle name="Normal 6" xfId="10"/>
    <cellStyle name="Normal_A1 Comparacion Internacional" xfId="11"/>
    <cellStyle name="Normal_Sector Electrico en 2007" xfId="12"/>
    <cellStyle name="Porcentaje" xfId="13" builtinId="5"/>
    <cellStyle name="Porcentual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BFBFBF"/>
      <color rgb="FFC00000"/>
      <color rgb="FF008080"/>
      <color rgb="FFFCD5B5"/>
      <color rgb="FF00B0F0"/>
      <color rgb="FFFFC000"/>
      <color rgb="FF004563"/>
      <color rgb="FF0070C0"/>
      <color rgb="FFA6A6A6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r>
              <a:rPr lang="es-ES"/>
              <a:t>Mercado de producción: Precios y energías finales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21247744"/>
        <c:axId val="421248528"/>
      </c:barChart>
      <c:lineChart>
        <c:grouping val="standard"/>
        <c:varyColors val="0"/>
        <c:ser>
          <c:idx val="3"/>
          <c:order val="3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46960"/>
        <c:axId val="421248136"/>
      </c:lineChart>
      <c:catAx>
        <c:axId val="42124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2124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24852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PTA/kWh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21247744"/>
        <c:crosses val="autoZero"/>
        <c:crossBetween val="between"/>
      </c:valAx>
      <c:catAx>
        <c:axId val="421246960"/>
        <c:scaling>
          <c:orientation val="minMax"/>
        </c:scaling>
        <c:delete val="1"/>
        <c:axPos val="b"/>
        <c:majorTickMark val="out"/>
        <c:minorTickMark val="none"/>
        <c:tickLblPos val="nextTo"/>
        <c:crossAx val="421248136"/>
        <c:crosses val="autoZero"/>
        <c:auto val="1"/>
        <c:lblAlgn val="ctr"/>
        <c:lblOffset val="100"/>
        <c:noMultiLvlLbl val="0"/>
      </c:catAx>
      <c:valAx>
        <c:axId val="421248136"/>
        <c:scaling>
          <c:orientation val="minMax"/>
          <c:max val="1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21246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ill Sans"/>
              <a:ea typeface="Gill Sans"/>
              <a:cs typeface="Gill San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61956444633604E-2"/>
          <c:y val="0.30666789403123168"/>
          <c:w val="0.8302857047327683"/>
          <c:h val="0.51111332948493637"/>
        </c:manualLayout>
      </c:layout>
      <c:barChart>
        <c:barDir val="col"/>
        <c:grouping val="clustered"/>
        <c:varyColors val="0"/>
        <c:ser>
          <c:idx val="0"/>
          <c:order val="0"/>
          <c:tx>
            <c:v>Energía mensual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2'!$H$56:$H$67</c:f>
              <c:numCache>
                <c:formatCode>#,##0</c:formatCode>
                <c:ptCount val="12"/>
                <c:pt idx="0">
                  <c:v>501.54509999999999</c:v>
                </c:pt>
                <c:pt idx="1">
                  <c:v>540.9194</c:v>
                </c:pt>
                <c:pt idx="2">
                  <c:v>674.41640000000007</c:v>
                </c:pt>
                <c:pt idx="3">
                  <c:v>734.96749999999997</c:v>
                </c:pt>
                <c:pt idx="4">
                  <c:v>655.05349999999999</c:v>
                </c:pt>
                <c:pt idx="5">
                  <c:v>427.2595</c:v>
                </c:pt>
                <c:pt idx="6">
                  <c:v>431.9092</c:v>
                </c:pt>
                <c:pt idx="7">
                  <c:v>383.59590000000003</c:v>
                </c:pt>
                <c:pt idx="8">
                  <c:v>417.99700000000001</c:v>
                </c:pt>
                <c:pt idx="9">
                  <c:v>598.64469999999994</c:v>
                </c:pt>
                <c:pt idx="10">
                  <c:v>467.84190000000001</c:v>
                </c:pt>
                <c:pt idx="11">
                  <c:v>449.00120000000004</c:v>
                </c:pt>
              </c:numCache>
            </c:numRef>
          </c:val>
        </c:ser>
        <c:ser>
          <c:idx val="3"/>
          <c:order val="2"/>
          <c:tx>
            <c:v>Energía mensual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2'!$D$56:$D$67</c:f>
              <c:numCache>
                <c:formatCode>#,##0</c:formatCode>
                <c:ptCount val="12"/>
                <c:pt idx="0">
                  <c:v>591.29240000000004</c:v>
                </c:pt>
                <c:pt idx="1">
                  <c:v>863.6377</c:v>
                </c:pt>
                <c:pt idx="2">
                  <c:v>1251.4126000000001</c:v>
                </c:pt>
                <c:pt idx="3">
                  <c:v>1168.0611999999999</c:v>
                </c:pt>
                <c:pt idx="4">
                  <c:v>1321.8996000000002</c:v>
                </c:pt>
                <c:pt idx="5">
                  <c:v>1124.9643999999998</c:v>
                </c:pt>
                <c:pt idx="6">
                  <c:v>1093.5413999999998</c:v>
                </c:pt>
                <c:pt idx="7">
                  <c:v>1174.5786000000001</c:v>
                </c:pt>
                <c:pt idx="8">
                  <c:v>1084.4208000000001</c:v>
                </c:pt>
                <c:pt idx="9">
                  <c:v>772.88800000000003</c:v>
                </c:pt>
                <c:pt idx="10">
                  <c:v>653.77319999999997</c:v>
                </c:pt>
                <c:pt idx="11">
                  <c:v>733.21609999999998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650608"/>
        <c:axId val="369651392"/>
      </c:barChart>
      <c:lineChart>
        <c:grouping val="standard"/>
        <c:varyColors val="0"/>
        <c:ser>
          <c:idx val="1"/>
          <c:order val="1"/>
          <c:tx>
            <c:v>Precio medio mensual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2'!$J$56:$J$67</c:f>
              <c:numCache>
                <c:formatCode>#,##0.0</c:formatCode>
                <c:ptCount val="12"/>
                <c:pt idx="0">
                  <c:v>173.91604946390001</c:v>
                </c:pt>
                <c:pt idx="1">
                  <c:v>146.4619733202</c:v>
                </c:pt>
                <c:pt idx="2">
                  <c:v>141.62132819370001</c:v>
                </c:pt>
                <c:pt idx="3">
                  <c:v>138.5069914112</c:v>
                </c:pt>
                <c:pt idx="4">
                  <c:v>152.00364096979999</c:v>
                </c:pt>
                <c:pt idx="5">
                  <c:v>157.91341987710001</c:v>
                </c:pt>
                <c:pt idx="6">
                  <c:v>181.4337892895</c:v>
                </c:pt>
                <c:pt idx="7">
                  <c:v>191.2686808329</c:v>
                </c:pt>
                <c:pt idx="8">
                  <c:v>147.52265387880001</c:v>
                </c:pt>
                <c:pt idx="9">
                  <c:v>152.29095615369999</c:v>
                </c:pt>
                <c:pt idx="10">
                  <c:v>171.15423898540001</c:v>
                </c:pt>
                <c:pt idx="11">
                  <c:v>143.59949527969999</c:v>
                </c:pt>
              </c:numCache>
            </c:numRef>
          </c:val>
          <c:smooth val="0"/>
        </c:ser>
        <c:ser>
          <c:idx val="4"/>
          <c:order val="3"/>
          <c:tx>
            <c:v>Precio medio mensual 2016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star"/>
            <c:size val="5"/>
            <c:spPr>
              <a:noFill/>
              <a:ln w="9525">
                <a:noFill/>
              </a:ln>
            </c:spPr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2'!$F$56:$F$67</c:f>
              <c:numCache>
                <c:formatCode>#,##0.0</c:formatCode>
                <c:ptCount val="12"/>
                <c:pt idx="0">
                  <c:v>124.3329213697</c:v>
                </c:pt>
                <c:pt idx="1">
                  <c:v>88.608715282000006</c:v>
                </c:pt>
                <c:pt idx="2">
                  <c:v>73.164030670700001</c:v>
                </c:pt>
                <c:pt idx="3">
                  <c:v>65.409304643200002</c:v>
                </c:pt>
                <c:pt idx="4">
                  <c:v>67.422804182700006</c:v>
                </c:pt>
                <c:pt idx="5">
                  <c:v>69.294063389200005</c:v>
                </c:pt>
                <c:pt idx="6">
                  <c:v>71.028984581700001</c:v>
                </c:pt>
                <c:pt idx="7">
                  <c:v>74.004674094600006</c:v>
                </c:pt>
                <c:pt idx="8">
                  <c:v>79.845896002700002</c:v>
                </c:pt>
                <c:pt idx="9">
                  <c:v>101.99315780080001</c:v>
                </c:pt>
                <c:pt idx="10">
                  <c:v>80.507212944800003</c:v>
                </c:pt>
                <c:pt idx="11">
                  <c:v>89.317822472200007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56368"/>
        <c:axId val="369650216"/>
      </c:lineChart>
      <c:catAx>
        <c:axId val="421256368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9650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96502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8.1116317950134784E-2"/>
              <c:y val="0.22081083614548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256368"/>
        <c:crosses val="autoZero"/>
        <c:crossBetween val="between"/>
        <c:majorUnit val="40"/>
      </c:valAx>
      <c:catAx>
        <c:axId val="36965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9651392"/>
        <c:crosses val="autoZero"/>
        <c:auto val="0"/>
        <c:lblAlgn val="ctr"/>
        <c:lblOffset val="100"/>
        <c:noMultiLvlLbl val="0"/>
      </c:catAx>
      <c:valAx>
        <c:axId val="369651392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6274701492272976"/>
              <c:y val="0.219260404949381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9650608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47059483511722E-2"/>
          <c:y val="3.2374143366062563E-2"/>
          <c:w val="0.88550431522456774"/>
          <c:h val="0.176259224993007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97492072166063E-2"/>
          <c:y val="0.13461538461538469"/>
          <c:w val="0.84066065865039985"/>
          <c:h val="0.64861003290081698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2'!$I$56:$I$67</c:f>
              <c:numCache>
                <c:formatCode>#,##0</c:formatCode>
                <c:ptCount val="12"/>
                <c:pt idx="0">
                  <c:v>0</c:v>
                </c:pt>
                <c:pt idx="1">
                  <c:v>30.758599999999998</c:v>
                </c:pt>
                <c:pt idx="2">
                  <c:v>4.6138999999999992</c:v>
                </c:pt>
                <c:pt idx="3" formatCode="#,##0.0">
                  <c:v>6.3235000000000001</c:v>
                </c:pt>
                <c:pt idx="4">
                  <c:v>16.423500000000001</c:v>
                </c:pt>
                <c:pt idx="5">
                  <c:v>2.9248000000000003</c:v>
                </c:pt>
                <c:pt idx="6">
                  <c:v>22.356999999999999</c:v>
                </c:pt>
                <c:pt idx="7">
                  <c:v>43.944800000000001</c:v>
                </c:pt>
                <c:pt idx="8">
                  <c:v>21.8325</c:v>
                </c:pt>
                <c:pt idx="9">
                  <c:v>7.6466000000000003</c:v>
                </c:pt>
                <c:pt idx="10">
                  <c:v>21.3505</c:v>
                </c:pt>
                <c:pt idx="11">
                  <c:v>2.2000000000000001E-3</c:v>
                </c:pt>
              </c:numCache>
            </c:numRef>
          </c:val>
        </c:ser>
        <c:ser>
          <c:idx val="2"/>
          <c:order val="2"/>
          <c:tx>
            <c:v>Energía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2'!$E$56:$E$67</c:f>
              <c:numCache>
                <c:formatCode>#,##0</c:formatCode>
                <c:ptCount val="12"/>
                <c:pt idx="0">
                  <c:v>0.70610000000000006</c:v>
                </c:pt>
                <c:pt idx="1">
                  <c:v>5.7798999999999996</c:v>
                </c:pt>
                <c:pt idx="2">
                  <c:v>19.823</c:v>
                </c:pt>
                <c:pt idx="3">
                  <c:v>7.3641000000000005</c:v>
                </c:pt>
                <c:pt idx="4">
                  <c:v>21.687200000000001</c:v>
                </c:pt>
                <c:pt idx="5">
                  <c:v>12.966700000000001</c:v>
                </c:pt>
                <c:pt idx="6">
                  <c:v>27.926299999999998</c:v>
                </c:pt>
                <c:pt idx="7">
                  <c:v>18.417400000000001</c:v>
                </c:pt>
                <c:pt idx="8">
                  <c:v>9.5167999999999999</c:v>
                </c:pt>
                <c:pt idx="9">
                  <c:v>47.090400000000002</c:v>
                </c:pt>
                <c:pt idx="10">
                  <c:v>6.2157999999999998</c:v>
                </c:pt>
                <c:pt idx="11">
                  <c:v>3.4174000000000002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652960"/>
        <c:axId val="369653352"/>
      </c:barChart>
      <c:lineChart>
        <c:grouping val="standard"/>
        <c:varyColors val="0"/>
        <c:ser>
          <c:idx val="0"/>
          <c:order val="1"/>
          <c:tx>
            <c:v>Precio medio mensual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2'!$K$56:$K$67</c:f>
              <c:numCache>
                <c:formatCode>0.00</c:formatCode>
                <c:ptCount val="12"/>
                <c:pt idx="0">
                  <c:v>48.160502834100001</c:v>
                </c:pt>
                <c:pt idx="1">
                  <c:v>36.848392756099997</c:v>
                </c:pt>
                <c:pt idx="2">
                  <c:v>38.738876350200002</c:v>
                </c:pt>
                <c:pt idx="3">
                  <c:v>38.611161323499999</c:v>
                </c:pt>
                <c:pt idx="4">
                  <c:v>40.997909468499998</c:v>
                </c:pt>
                <c:pt idx="5">
                  <c:v>52.899418222400001</c:v>
                </c:pt>
                <c:pt idx="6">
                  <c:v>58.310782291700001</c:v>
                </c:pt>
                <c:pt idx="7">
                  <c:v>52.205314951799998</c:v>
                </c:pt>
                <c:pt idx="8">
                  <c:v>49.121071325599999</c:v>
                </c:pt>
                <c:pt idx="9">
                  <c:v>46.370069861499999</c:v>
                </c:pt>
                <c:pt idx="10">
                  <c:v>44.822547702500003</c:v>
                </c:pt>
                <c:pt idx="11">
                  <c:v>43.116742895100003</c:v>
                </c:pt>
              </c:numCache>
            </c:numRef>
          </c:val>
          <c:smooth val="0"/>
        </c:ser>
        <c:ser>
          <c:idx val="3"/>
          <c:order val="3"/>
          <c:tx>
            <c:v>Precio medio mensual 2016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2'!$G$56:$G$67</c:f>
              <c:numCache>
                <c:formatCode>0.00</c:formatCode>
                <c:ptCount val="12"/>
                <c:pt idx="0">
                  <c:v>30.929877522000002</c:v>
                </c:pt>
                <c:pt idx="1">
                  <c:v>24.4162007155</c:v>
                </c:pt>
                <c:pt idx="2">
                  <c:v>23.901165632600001</c:v>
                </c:pt>
                <c:pt idx="3">
                  <c:v>21.101353744600001</c:v>
                </c:pt>
                <c:pt idx="4">
                  <c:v>22.957616940000001</c:v>
                </c:pt>
                <c:pt idx="5">
                  <c:v>36.162127474000002</c:v>
                </c:pt>
                <c:pt idx="6">
                  <c:v>39.4696110362</c:v>
                </c:pt>
                <c:pt idx="7">
                  <c:v>40.262245998899999</c:v>
                </c:pt>
                <c:pt idx="8">
                  <c:v>43.377224108900002</c:v>
                </c:pt>
                <c:pt idx="9">
                  <c:v>49.637430701600003</c:v>
                </c:pt>
                <c:pt idx="10">
                  <c:v>52.391312002399999</c:v>
                </c:pt>
                <c:pt idx="11" formatCode="#,##0.0">
                  <c:v>55.995791417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52176"/>
        <c:axId val="369652568"/>
      </c:lineChart>
      <c:catAx>
        <c:axId val="3696521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69652568"/>
        <c:crosses val="autoZero"/>
        <c:auto val="0"/>
        <c:lblAlgn val="ctr"/>
        <c:lblOffset val="100"/>
        <c:tickMarkSkip val="1"/>
        <c:noMultiLvlLbl val="0"/>
      </c:catAx>
      <c:valAx>
        <c:axId val="369652568"/>
        <c:scaling>
          <c:orientation val="maxMin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652176"/>
        <c:crosses val="autoZero"/>
        <c:crossBetween val="between"/>
        <c:majorUnit val="40"/>
      </c:valAx>
      <c:catAx>
        <c:axId val="3696529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9653352"/>
        <c:crosses val="autoZero"/>
        <c:auto val="0"/>
        <c:lblAlgn val="ctr"/>
        <c:lblOffset val="100"/>
        <c:noMultiLvlLbl val="0"/>
      </c:catAx>
      <c:valAx>
        <c:axId val="369653352"/>
        <c:scaling>
          <c:orientation val="maxMin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6529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919464887766E-2"/>
          <c:y val="0.20592732575094791"/>
          <c:w val="0.87913012454054418"/>
          <c:h val="0.611854184893554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2'!$D$73:$D$74</c:f>
              <c:strCache>
                <c:ptCount val="2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2'!$D$75:$D$86</c:f>
              <c:numCache>
                <c:formatCode>#,##0</c:formatCode>
                <c:ptCount val="12"/>
                <c:pt idx="0">
                  <c:v>463.59740000000005</c:v>
                </c:pt>
                <c:pt idx="1">
                  <c:v>729.77369999999996</c:v>
                </c:pt>
                <c:pt idx="2">
                  <c:v>1108.028</c:v>
                </c:pt>
                <c:pt idx="3">
                  <c:v>1065.8616999999999</c:v>
                </c:pt>
                <c:pt idx="4">
                  <c:v>1165.8853999999999</c:v>
                </c:pt>
                <c:pt idx="5">
                  <c:v>1021.8828000000001</c:v>
                </c:pt>
                <c:pt idx="6">
                  <c:v>956.83940000000007</c:v>
                </c:pt>
                <c:pt idx="7">
                  <c:v>1072.6126999999999</c:v>
                </c:pt>
                <c:pt idx="8">
                  <c:v>1041.6281999999999</c:v>
                </c:pt>
                <c:pt idx="9">
                  <c:v>743.27300000000002</c:v>
                </c:pt>
                <c:pt idx="10">
                  <c:v>617.11219999999992</c:v>
                </c:pt>
                <c:pt idx="11">
                  <c:v>724.68489999999997</c:v>
                </c:pt>
              </c:numCache>
            </c:numRef>
          </c:val>
        </c:ser>
        <c:ser>
          <c:idx val="0"/>
          <c:order val="1"/>
          <c:tx>
            <c:strRef>
              <c:f>'Data 2'!$E$73:$E$74</c:f>
              <c:strCache>
                <c:ptCount val="2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2'!$E$75:$E$86</c:f>
              <c:numCache>
                <c:formatCode>#,##0</c:formatCode>
                <c:ptCount val="12"/>
                <c:pt idx="0">
                  <c:v>127.69499999999999</c:v>
                </c:pt>
                <c:pt idx="1">
                  <c:v>133.864</c:v>
                </c:pt>
                <c:pt idx="2">
                  <c:v>143.38460000000001</c:v>
                </c:pt>
                <c:pt idx="3">
                  <c:v>102.1995</c:v>
                </c:pt>
                <c:pt idx="4">
                  <c:v>156.01420000000002</c:v>
                </c:pt>
                <c:pt idx="5">
                  <c:v>103.08160000000001</c:v>
                </c:pt>
                <c:pt idx="6">
                  <c:v>136.702</c:v>
                </c:pt>
                <c:pt idx="7">
                  <c:v>101.96589999999999</c:v>
                </c:pt>
                <c:pt idx="8">
                  <c:v>42.7926</c:v>
                </c:pt>
                <c:pt idx="9">
                  <c:v>29.591000000000001</c:v>
                </c:pt>
                <c:pt idx="10">
                  <c:v>36.661000000000001</c:v>
                </c:pt>
                <c:pt idx="11">
                  <c:v>8.5312000000000001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785208"/>
        <c:axId val="419598208"/>
      </c:barChart>
      <c:catAx>
        <c:axId val="323785208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59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598208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78520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473720405613288"/>
          <c:y val="6.4748286732125127E-2"/>
          <c:w val="0.51368500259817418"/>
          <c:h val="8.27339219354932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6995983539629E-2"/>
          <c:y val="0.11267605633802817"/>
          <c:w val="0.88168866678721525"/>
          <c:h val="0.6338028169014089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2'!$H$73:$H$74</c:f>
              <c:strCache>
                <c:ptCount val="2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3175">
              <a:noFill/>
              <a:prstDash val="solid"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2'!$H$75:$H$86</c:f>
              <c:numCache>
                <c:formatCode>#,##0</c:formatCode>
                <c:ptCount val="12"/>
                <c:pt idx="0">
                  <c:v>-0.70610000000000006</c:v>
                </c:pt>
                <c:pt idx="1">
                  <c:v>-2.8325999999999998</c:v>
                </c:pt>
                <c:pt idx="2">
                  <c:v>-19.575400000000002</c:v>
                </c:pt>
                <c:pt idx="3">
                  <c:v>-7.2291000000000007</c:v>
                </c:pt>
                <c:pt idx="4">
                  <c:v>-20.706299999999999</c:v>
                </c:pt>
                <c:pt idx="5">
                  <c:v>-7.7278000000000002</c:v>
                </c:pt>
                <c:pt idx="6">
                  <c:v>-15.060700000000001</c:v>
                </c:pt>
                <c:pt idx="7">
                  <c:v>-4.9577999999999998</c:v>
                </c:pt>
                <c:pt idx="8">
                  <c:v>-8.4245999999999999</c:v>
                </c:pt>
                <c:pt idx="9">
                  <c:v>-42.653400000000005</c:v>
                </c:pt>
                <c:pt idx="10">
                  <c:v>-3.7778</c:v>
                </c:pt>
                <c:pt idx="11">
                  <c:v>-2.7764000000000002</c:v>
                </c:pt>
              </c:numCache>
            </c:numRef>
          </c:val>
        </c:ser>
        <c:ser>
          <c:idx val="0"/>
          <c:order val="1"/>
          <c:tx>
            <c:strRef>
              <c:f>'Data 2'!$I$73:$I$74</c:f>
              <c:strCache>
                <c:ptCount val="2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2'!$I$75:$I$86</c:f>
              <c:numCache>
                <c:formatCode>#,##0</c:formatCode>
                <c:ptCount val="12"/>
                <c:pt idx="0">
                  <c:v>0</c:v>
                </c:pt>
                <c:pt idx="1">
                  <c:v>-2.9473000000000003</c:v>
                </c:pt>
                <c:pt idx="2">
                  <c:v>-0.24759999999999999</c:v>
                </c:pt>
                <c:pt idx="3">
                  <c:v>-0.13500000000000001</c:v>
                </c:pt>
                <c:pt idx="4">
                  <c:v>-0.98089999999999999</c:v>
                </c:pt>
                <c:pt idx="5">
                  <c:v>-5.2388999999999992</c:v>
                </c:pt>
                <c:pt idx="6">
                  <c:v>-12.865600000000001</c:v>
                </c:pt>
                <c:pt idx="7">
                  <c:v>-13.4596</c:v>
                </c:pt>
                <c:pt idx="8">
                  <c:v>-1.0922000000000001</c:v>
                </c:pt>
                <c:pt idx="9">
                  <c:v>-4.4130000000000003</c:v>
                </c:pt>
                <c:pt idx="10">
                  <c:v>-2.4380000000000002</c:v>
                </c:pt>
                <c:pt idx="11">
                  <c:v>-0.64100000000000001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210248"/>
        <c:axId val="366210640"/>
      </c:barChart>
      <c:catAx>
        <c:axId val="36621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66210640"/>
        <c:crosses val="autoZero"/>
        <c:auto val="0"/>
        <c:lblAlgn val="ctr"/>
        <c:lblOffset val="100"/>
        <c:tickMarkSkip val="1"/>
        <c:noMultiLvlLbl val="0"/>
      </c:catAx>
      <c:valAx>
        <c:axId val="366210640"/>
        <c:scaling>
          <c:orientation val="minMax"/>
          <c:min val="-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10248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9592166363819"/>
          <c:y val="0.13493476358933393"/>
          <c:w val="0.56935903374069186"/>
          <c:h val="0.81048854400446313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FCD5B5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0.23602005914419069"/>
                  <c:y val="-6.300311494879565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5085569054999347E-2"/>
                  <c:y val="-0.1142645212826657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8099547511312217"/>
                  <c:y val="-0.166398282340311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9116310970178488"/>
                  <c:y val="1.6103059581320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8099547511312217"/>
                  <c:y val="0.218189272234690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2'!$C$93:$C$101</c:f>
              <c:strCache>
                <c:ptCount val="9"/>
                <c:pt idx="0">
                  <c:v>Ciclo combinado</c:v>
                </c:pt>
                <c:pt idx="1">
                  <c:v>Carbón</c:v>
                </c:pt>
                <c:pt idx="2">
                  <c:v>Consumo bombeo</c:v>
                </c:pt>
                <c:pt idx="3">
                  <c:v>Eólica, solar y otras renovables</c:v>
                </c:pt>
                <c:pt idx="4">
                  <c:v>Hidráulica</c:v>
                </c:pt>
                <c:pt idx="5">
                  <c:v>Intercambios internacionales</c:v>
                </c:pt>
                <c:pt idx="6">
                  <c:v>Nuclear</c:v>
                </c:pt>
                <c:pt idx="7">
                  <c:v>Turbinación bombeo</c:v>
                </c:pt>
                <c:pt idx="8">
                  <c:v>Cogeneración y residuos</c:v>
                </c:pt>
              </c:strCache>
            </c:strRef>
          </c:cat>
          <c:val>
            <c:numRef>
              <c:f>'Data 2'!$D$93:$D$101</c:f>
              <c:numCache>
                <c:formatCode>0.0%</c:formatCode>
                <c:ptCount val="9"/>
                <c:pt idx="0">
                  <c:v>0.75217847592035147</c:v>
                </c:pt>
                <c:pt idx="1">
                  <c:v>0.24139897746146047</c:v>
                </c:pt>
                <c:pt idx="2">
                  <c:v>3.4556519414153798E-3</c:v>
                </c:pt>
                <c:pt idx="3">
                  <c:v>1.6139180978775335E-3</c:v>
                </c:pt>
                <c:pt idx="4">
                  <c:v>1.3509484703244619E-3</c:v>
                </c:pt>
                <c:pt idx="5">
                  <c:v>2.028108570736117E-6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45813081995146"/>
          <c:y val="0.14602136426495074"/>
          <c:w val="0.55301654846335702"/>
          <c:h val="0.78762962962962968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CD5B5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solidFill>
                <a:srgbClr val="BFBFB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6"/>
            <c:bubble3D val="0"/>
            <c:spPr>
              <a:solidFill>
                <a:srgbClr val="FCD5B5"/>
              </a:solidFill>
            </c:spPr>
          </c:dPt>
          <c:dPt>
            <c:idx val="7"/>
            <c:bubble3D val="0"/>
            <c:spPr>
              <a:solidFill>
                <a:srgbClr val="00B0F0"/>
              </a:solidFill>
            </c:spPr>
          </c:dPt>
          <c:dPt>
            <c:idx val="8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0.21391843971631205"/>
                  <c:y val="-4.3297311901732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389479905437353"/>
                  <c:y val="0.113655443742046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142434988179671"/>
                  <c:y val="7.03581318403146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8211761229314422"/>
                  <c:y val="5.759778331400011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6245656028368793"/>
                  <c:y val="-8.247242992526099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4579225768321513"/>
                  <c:y val="-0.1878404442917863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2'!$F$93:$F$101</c:f>
              <c:strCache>
                <c:ptCount val="9"/>
                <c:pt idx="0">
                  <c:v>Eólica, solar y otras renovables</c:v>
                </c:pt>
                <c:pt idx="1">
                  <c:v>Ciclo combinado</c:v>
                </c:pt>
                <c:pt idx="2">
                  <c:v>Carbón</c:v>
                </c:pt>
                <c:pt idx="3">
                  <c:v>Turbinación bombeo</c:v>
                </c:pt>
                <c:pt idx="4">
                  <c:v>Hidráulica</c:v>
                </c:pt>
                <c:pt idx="5">
                  <c:v>Cogeneración y residuos</c:v>
                </c:pt>
                <c:pt idx="6">
                  <c:v>Nuclear</c:v>
                </c:pt>
                <c:pt idx="7">
                  <c:v>Consumo bombeo</c:v>
                </c:pt>
                <c:pt idx="8">
                  <c:v>Intercambios internacionales</c:v>
                </c:pt>
              </c:strCache>
            </c:strRef>
          </c:cat>
          <c:val>
            <c:numRef>
              <c:f>'Data 2'!$E$93:$E$101</c:f>
              <c:numCache>
                <c:formatCode>0.0%</c:formatCode>
                <c:ptCount val="9"/>
                <c:pt idx="0">
                  <c:v>0.35810959084323735</c:v>
                </c:pt>
                <c:pt idx="1">
                  <c:v>0.21879475609843729</c:v>
                </c:pt>
                <c:pt idx="2">
                  <c:v>0.21100142556205781</c:v>
                </c:pt>
                <c:pt idx="3">
                  <c:v>0.12454128021995334</c:v>
                </c:pt>
                <c:pt idx="4">
                  <c:v>8.7047173998720917E-2</c:v>
                </c:pt>
                <c:pt idx="5">
                  <c:v>5.0577327759299996E-4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5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06063321385902"/>
          <c:y val="0.13334890572390573"/>
          <c:w val="0.56729390681003578"/>
          <c:h val="0.79936868686868678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BFBFBF"/>
              </a:solidFill>
            </c:spPr>
          </c:dPt>
          <c:dPt>
            <c:idx val="1"/>
            <c:bubble3D val="0"/>
            <c:spPr>
              <a:solidFill>
                <a:srgbClr val="FCD5B5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solidFill>
                <a:srgbClr val="008080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C000"/>
              </a:solidFill>
            </c:spPr>
          </c:dPt>
          <c:dPt>
            <c:idx val="6"/>
            <c:bubble3D val="0"/>
            <c:spPr>
              <a:solidFill>
                <a:srgbClr val="F79646"/>
              </a:solidFill>
            </c:spPr>
          </c:dPt>
          <c:dPt>
            <c:idx val="7"/>
            <c:bubble3D val="0"/>
            <c:spPr>
              <a:solidFill>
                <a:srgbClr val="008080"/>
              </a:solidFill>
            </c:spPr>
          </c:dPt>
          <c:dPt>
            <c:idx val="8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0.17069892473118278"/>
                  <c:y val="-0.21380471380471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311230585424133"/>
                  <c:y val="0.112247474747474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828554360812426"/>
                  <c:y val="6.9486531986531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716099163679812"/>
                  <c:y val="-3.33783670033669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74937275985663"/>
                  <c:y val="-8.856439393939394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5198954599761053"/>
                  <c:y val="-0.1831029040404040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2102747909198"/>
                      <c:h val="0.17211279461279458"/>
                    </c:manualLayout>
                  </c15:layout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2'!$H$93:$H$101</c:f>
              <c:strCache>
                <c:ptCount val="9"/>
                <c:pt idx="0">
                  <c:v>Turbinación bombeo</c:v>
                </c:pt>
                <c:pt idx="1">
                  <c:v>Ciclo combinado</c:v>
                </c:pt>
                <c:pt idx="2">
                  <c:v>Carbón</c:v>
                </c:pt>
                <c:pt idx="3">
                  <c:v>Consumo bombeo</c:v>
                </c:pt>
                <c:pt idx="4">
                  <c:v>Hidráulica</c:v>
                </c:pt>
                <c:pt idx="5">
                  <c:v>Intercambios internacionales</c:v>
                </c:pt>
                <c:pt idx="6">
                  <c:v>Nuclear</c:v>
                </c:pt>
                <c:pt idx="7">
                  <c:v>Eólica, solar y otras renovables</c:v>
                </c:pt>
                <c:pt idx="8">
                  <c:v>Cogeneración y residuos</c:v>
                </c:pt>
              </c:strCache>
            </c:strRef>
          </c:cat>
          <c:val>
            <c:numRef>
              <c:f>'Data 2'!$I$93:$I$101</c:f>
              <c:numCache>
                <c:formatCode>0.0%</c:formatCode>
                <c:ptCount val="9"/>
                <c:pt idx="0">
                  <c:v>0.63659033290386935</c:v>
                </c:pt>
                <c:pt idx="1">
                  <c:v>0.11703586717094054</c:v>
                </c:pt>
                <c:pt idx="2">
                  <c:v>0.10834961140434729</c:v>
                </c:pt>
                <c:pt idx="3">
                  <c:v>8.5574165662275062E-2</c:v>
                </c:pt>
                <c:pt idx="4">
                  <c:v>3.3705997256971862E-2</c:v>
                </c:pt>
                <c:pt idx="5">
                  <c:v>1.8744025601595944E-2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8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57955593388663"/>
          <c:y val="9.0228783231083839E-2"/>
          <c:w val="0.53809988179669033"/>
          <c:h val="0.77578817314246762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CD5B5"/>
              </a:solidFill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rgbClr val="BFBFBF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Pt>
            <c:idx val="6"/>
            <c:bubble3D val="0"/>
            <c:spPr>
              <a:solidFill>
                <a:srgbClr val="00B050"/>
              </a:solidFill>
            </c:spPr>
          </c:dPt>
          <c:dPt>
            <c:idx val="7"/>
            <c:bubble3D val="0"/>
          </c:dPt>
          <c:dPt>
            <c:idx val="8"/>
            <c:bubble3D val="0"/>
            <c:spPr>
              <a:solidFill>
                <a:srgbClr val="004563"/>
              </a:solidFill>
            </c:spPr>
          </c:dPt>
          <c:dLbls>
            <c:dLbl>
              <c:idx val="0"/>
              <c:layout>
                <c:manualLayout>
                  <c:x val="-0.10883569739952716"/>
                  <c:y val="-0.113624744376278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764775413711571"/>
                  <c:y val="-3.24642126789366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371128841607565"/>
                  <c:y val="0.1056893319700067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655998817966902"/>
                  <c:y val="0.1524314076346285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6315927895981089"/>
                  <c:y val="5.423355487389229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374911347517732"/>
                  <c:y val="1.143490115882754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483362884160755"/>
                  <c:y val="-9.187968643490115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3901713947990543"/>
                  <c:y val="-0.2251985344239945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2'!$K$93:$K$101</c:f>
              <c:strCache>
                <c:ptCount val="9"/>
                <c:pt idx="0">
                  <c:v>Hidráulica</c:v>
                </c:pt>
                <c:pt idx="1">
                  <c:v>Ciclo combinado</c:v>
                </c:pt>
                <c:pt idx="2">
                  <c:v>Cogeneración y residuos</c:v>
                </c:pt>
                <c:pt idx="3">
                  <c:v>Turbinación bombeo</c:v>
                </c:pt>
                <c:pt idx="4">
                  <c:v>Consumo bombeo</c:v>
                </c:pt>
                <c:pt idx="5">
                  <c:v>Carbón</c:v>
                </c:pt>
                <c:pt idx="6">
                  <c:v>Eólica, solar y otras renovables</c:v>
                </c:pt>
                <c:pt idx="7">
                  <c:v>Nuclear</c:v>
                </c:pt>
                <c:pt idx="8">
                  <c:v>Intercambios internacionales</c:v>
                </c:pt>
              </c:strCache>
            </c:strRef>
          </c:cat>
          <c:val>
            <c:numRef>
              <c:f>'Data 2'!$J$93:$J$101</c:f>
              <c:numCache>
                <c:formatCode>0.0%</c:formatCode>
                <c:ptCount val="9"/>
                <c:pt idx="0">
                  <c:v>0.248471504021617</c:v>
                </c:pt>
                <c:pt idx="1">
                  <c:v>0.2329074427417317</c:v>
                </c:pt>
                <c:pt idx="2">
                  <c:v>0.17738029167287975</c:v>
                </c:pt>
                <c:pt idx="3">
                  <c:v>0.13978032383734024</c:v>
                </c:pt>
                <c:pt idx="4">
                  <c:v>0.12478899685853517</c:v>
                </c:pt>
                <c:pt idx="5">
                  <c:v>3.709126050621573E-2</c:v>
                </c:pt>
                <c:pt idx="6">
                  <c:v>3.6762873510934352E-2</c:v>
                </c:pt>
                <c:pt idx="7">
                  <c:v>2.817306850746E-3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4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99450278578765E-2"/>
          <c:y val="0.16528222058180231"/>
          <c:w val="0.85138091342989264"/>
          <c:h val="0.68354419564741919"/>
        </c:manualLayout>
      </c:layout>
      <c:barChart>
        <c:barDir val="col"/>
        <c:grouping val="clustered"/>
        <c:varyColors val="0"/>
        <c:ser>
          <c:idx val="0"/>
          <c:order val="0"/>
          <c:tx>
            <c:v>Volumen mensual</c:v>
          </c:tx>
          <c:invertIfNegative val="0"/>
          <c:cat>
            <c:strRef>
              <c:f>'Data 2'!$B$109:$B$120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2'!$D$108:$D$119</c:f>
              <c:numCache>
                <c:formatCode>#,##0</c:formatCode>
                <c:ptCount val="12"/>
                <c:pt idx="0">
                  <c:v>201.82300000000001</c:v>
                </c:pt>
                <c:pt idx="1">
                  <c:v>231.935</c:v>
                </c:pt>
                <c:pt idx="2">
                  <c:v>300.22490000000005</c:v>
                </c:pt>
                <c:pt idx="3">
                  <c:v>242.82829999999998</c:v>
                </c:pt>
                <c:pt idx="4">
                  <c:v>292.09909999999996</c:v>
                </c:pt>
                <c:pt idx="5">
                  <c:v>3.1136999999999997</c:v>
                </c:pt>
                <c:pt idx="6">
                  <c:v>0</c:v>
                </c:pt>
                <c:pt idx="7">
                  <c:v>0</c:v>
                </c:pt>
                <c:pt idx="8">
                  <c:v>19.3568</c:v>
                </c:pt>
                <c:pt idx="9">
                  <c:v>367.0204</c:v>
                </c:pt>
                <c:pt idx="10">
                  <c:v>219.86439999999999</c:v>
                </c:pt>
                <c:pt idx="11">
                  <c:v>118.0748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66213776"/>
        <c:axId val="366214168"/>
      </c:barChart>
      <c:lineChart>
        <c:grouping val="standard"/>
        <c:varyColors val="0"/>
        <c:ser>
          <c:idx val="1"/>
          <c:order val="1"/>
          <c:tx>
            <c:v>Precio medio mensual</c:v>
          </c:tx>
          <c:marker>
            <c:symbol val="none"/>
          </c:marker>
          <c:cat>
            <c:strRef>
              <c:f>'Data 2'!$B$109:$B$120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2'!$E$108:$E$119</c:f>
              <c:numCache>
                <c:formatCode>#,##0.0</c:formatCode>
                <c:ptCount val="12"/>
                <c:pt idx="0">
                  <c:v>17.042719808899999</c:v>
                </c:pt>
                <c:pt idx="1">
                  <c:v>23.176032897100001</c:v>
                </c:pt>
                <c:pt idx="2">
                  <c:v>27.332707746800001</c:v>
                </c:pt>
                <c:pt idx="3">
                  <c:v>24.684690787699999</c:v>
                </c:pt>
                <c:pt idx="4">
                  <c:v>21.121754466199999</c:v>
                </c:pt>
                <c:pt idx="5">
                  <c:v>15.3500048174</c:v>
                </c:pt>
                <c:pt idx="6">
                  <c:v>0</c:v>
                </c:pt>
                <c:pt idx="7">
                  <c:v>0</c:v>
                </c:pt>
                <c:pt idx="8">
                  <c:v>24.216568854399998</c:v>
                </c:pt>
                <c:pt idx="9">
                  <c:v>14.4084299401</c:v>
                </c:pt>
                <c:pt idx="10">
                  <c:v>14.4869187225</c:v>
                </c:pt>
                <c:pt idx="11">
                  <c:v>14.401166379299999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12992"/>
        <c:axId val="366213384"/>
      </c:lineChart>
      <c:catAx>
        <c:axId val="3662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13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213384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</a:t>
                </a:r>
              </a:p>
            </c:rich>
          </c:tx>
          <c:layout>
            <c:manualLayout>
              <c:xMode val="edge"/>
              <c:yMode val="edge"/>
              <c:x val="5.8455193100862397E-2"/>
              <c:y val="9.046937314653849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12992"/>
        <c:crosses val="autoZero"/>
        <c:crossBetween val="between"/>
      </c:valAx>
      <c:catAx>
        <c:axId val="36621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214168"/>
        <c:crosses val="autoZero"/>
        <c:auto val="1"/>
        <c:lblAlgn val="ctr"/>
        <c:lblOffset val="100"/>
        <c:noMultiLvlLbl val="0"/>
      </c:catAx>
      <c:valAx>
        <c:axId val="36621416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</a:t>
                </a:r>
              </a:p>
            </c:rich>
          </c:tx>
          <c:layout>
            <c:manualLayout>
              <c:xMode val="edge"/>
              <c:yMode val="edge"/>
              <c:x val="0.88265693203443907"/>
              <c:y val="9.501414595902785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1377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75277009577405"/>
          <c:y val="3.8961125433707271E-2"/>
          <c:w val="0.52620578739048707"/>
          <c:h val="7.2727434142920239E-2"/>
        </c:manualLayout>
      </c:layout>
      <c:overlay val="0"/>
      <c:txPr>
        <a:bodyPr/>
        <a:lstStyle/>
        <a:p>
          <a:pPr>
            <a:defRPr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111" r="0.75000000000000111" t="1" header="0" footer="0"/>
    <c:pageSetup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19624217118902E-2"/>
          <c:y val="0.20689698717206706"/>
          <c:w val="0.89144050104384132"/>
          <c:h val="0.5273574803149606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2'!$F$631:$F$642</c:f>
              <c:numCache>
                <c:formatCode>#,##0\ \ \ \ \ \ \ \ \ \ \ \ \ _)</c:formatCode>
                <c:ptCount val="12"/>
                <c:pt idx="0">
                  <c:v>161.86089999999999</c:v>
                </c:pt>
                <c:pt idx="1">
                  <c:v>141.6763</c:v>
                </c:pt>
                <c:pt idx="2">
                  <c:v>162.74470000000002</c:v>
                </c:pt>
                <c:pt idx="3">
                  <c:v>158.011</c:v>
                </c:pt>
                <c:pt idx="4">
                  <c:v>182.30689999999998</c:v>
                </c:pt>
                <c:pt idx="5">
                  <c:v>127.44450000000001</c:v>
                </c:pt>
                <c:pt idx="6">
                  <c:v>94.843500000000006</c:v>
                </c:pt>
                <c:pt idx="7">
                  <c:v>101.2487</c:v>
                </c:pt>
                <c:pt idx="8">
                  <c:v>95.452699999999993</c:v>
                </c:pt>
                <c:pt idx="9">
                  <c:v>89.659499999999994</c:v>
                </c:pt>
                <c:pt idx="10">
                  <c:v>103.0812</c:v>
                </c:pt>
                <c:pt idx="11">
                  <c:v>111.6551</c:v>
                </c:pt>
              </c:numCache>
            </c:numRef>
          </c:val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2'!$F$666:$F$677</c:f>
              <c:numCache>
                <c:formatCode>#,##0\ \ \ \ \ \ \ \ \ \ \ \ \ _)</c:formatCode>
                <c:ptCount val="12"/>
                <c:pt idx="0">
                  <c:v>208.49520000000001</c:v>
                </c:pt>
                <c:pt idx="1">
                  <c:v>194.69979999999998</c:v>
                </c:pt>
                <c:pt idx="2">
                  <c:v>220.7757</c:v>
                </c:pt>
                <c:pt idx="3">
                  <c:v>219.3501</c:v>
                </c:pt>
                <c:pt idx="4">
                  <c:v>223.8897</c:v>
                </c:pt>
                <c:pt idx="5">
                  <c:v>229.5702</c:v>
                </c:pt>
                <c:pt idx="6">
                  <c:v>225.11879999999999</c:v>
                </c:pt>
                <c:pt idx="7">
                  <c:v>171.3991</c:v>
                </c:pt>
                <c:pt idx="8">
                  <c:v>185.25800000000001</c:v>
                </c:pt>
                <c:pt idx="9">
                  <c:v>208.36750000000001</c:v>
                </c:pt>
                <c:pt idx="10">
                  <c:v>266.92720000000003</c:v>
                </c:pt>
                <c:pt idx="11">
                  <c:v>202.90350000000001</c:v>
                </c:pt>
              </c:numCache>
            </c:numRef>
          </c:val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2'!$F$701:$F$712</c:f>
              <c:numCache>
                <c:formatCode>#,##0\ \ \ \ \ \ \ \ \ \ \ \ \ _)</c:formatCode>
                <c:ptCount val="12"/>
                <c:pt idx="0">
                  <c:v>106.5989</c:v>
                </c:pt>
                <c:pt idx="1">
                  <c:v>113.4988</c:v>
                </c:pt>
                <c:pt idx="2">
                  <c:v>115.47760000000001</c:v>
                </c:pt>
                <c:pt idx="3">
                  <c:v>81.587199999999996</c:v>
                </c:pt>
                <c:pt idx="4">
                  <c:v>59.699400000000004</c:v>
                </c:pt>
                <c:pt idx="5">
                  <c:v>79.279600000000002</c:v>
                </c:pt>
                <c:pt idx="6">
                  <c:v>141.12820000000002</c:v>
                </c:pt>
                <c:pt idx="7">
                  <c:v>72.097300000000004</c:v>
                </c:pt>
                <c:pt idx="8">
                  <c:v>155.19999999999999</c:v>
                </c:pt>
                <c:pt idx="9">
                  <c:v>70.97</c:v>
                </c:pt>
                <c:pt idx="10">
                  <c:v>129.2457</c:v>
                </c:pt>
                <c:pt idx="11">
                  <c:v>58.4998</c:v>
                </c:pt>
              </c:numCache>
            </c:numRef>
          </c:val>
        </c:ser>
        <c:ser>
          <c:idx val="3"/>
          <c:order val="3"/>
          <c:tx>
            <c:v>Restricciones tiempo 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2'!$F$736:$F$747</c:f>
              <c:numCache>
                <c:formatCode>#,##0\ \ \ \ \ \ \ \ \ \ \ \ \ _)</c:formatCode>
                <c:ptCount val="12"/>
                <c:pt idx="0">
                  <c:v>27.7134</c:v>
                </c:pt>
                <c:pt idx="1">
                  <c:v>38.768999999999998</c:v>
                </c:pt>
                <c:pt idx="2">
                  <c:v>39.763199999999998</c:v>
                </c:pt>
                <c:pt idx="3">
                  <c:v>47.755699999999997</c:v>
                </c:pt>
                <c:pt idx="4">
                  <c:v>37.270800000000001</c:v>
                </c:pt>
                <c:pt idx="5">
                  <c:v>42.128399999999999</c:v>
                </c:pt>
                <c:pt idx="6">
                  <c:v>8.6616</c:v>
                </c:pt>
                <c:pt idx="7">
                  <c:v>25.259700000000002</c:v>
                </c:pt>
                <c:pt idx="8">
                  <c:v>20.989699999999999</c:v>
                </c:pt>
                <c:pt idx="9">
                  <c:v>42.4251</c:v>
                </c:pt>
                <c:pt idx="10">
                  <c:v>35.082099999999997</c:v>
                </c:pt>
                <c:pt idx="11">
                  <c:v>24.632000000000001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366214952"/>
        <c:axId val="366215344"/>
      </c:barChart>
      <c:catAx>
        <c:axId val="36621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1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2153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14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578968306386163"/>
          <c:y val="5.2000177734982493E-2"/>
          <c:w val="0.73894850783589816"/>
          <c:h val="9.600032812612152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5'!$E$5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'Data 5'!$E$7:$E$31</c:f>
              <c:numCache>
                <c:formatCode>0.000</c:formatCode>
                <c:ptCount val="25"/>
                <c:pt idx="0">
                  <c:v>53.53</c:v>
                </c:pt>
                <c:pt idx="1">
                  <c:v>44.61</c:v>
                </c:pt>
                <c:pt idx="2">
                  <c:v>44.23</c:v>
                </c:pt>
                <c:pt idx="3">
                  <c:v>46.62</c:v>
                </c:pt>
                <c:pt idx="4">
                  <c:v>45.92</c:v>
                </c:pt>
                <c:pt idx="5">
                  <c:v>55.53</c:v>
                </c:pt>
                <c:pt idx="6">
                  <c:v>60.53</c:v>
                </c:pt>
                <c:pt idx="7">
                  <c:v>56.71</c:v>
                </c:pt>
                <c:pt idx="8">
                  <c:v>52.6</c:v>
                </c:pt>
                <c:pt idx="9">
                  <c:v>50.82</c:v>
                </c:pt>
                <c:pt idx="10">
                  <c:v>52.68</c:v>
                </c:pt>
                <c:pt idx="11">
                  <c:v>54.38</c:v>
                </c:pt>
                <c:pt idx="13">
                  <c:v>38.47</c:v>
                </c:pt>
                <c:pt idx="14">
                  <c:v>28.77</c:v>
                </c:pt>
                <c:pt idx="15">
                  <c:v>28.65</c:v>
                </c:pt>
                <c:pt idx="16">
                  <c:v>24.85</c:v>
                </c:pt>
                <c:pt idx="17">
                  <c:v>26.74</c:v>
                </c:pt>
                <c:pt idx="18">
                  <c:v>39.299999999999997</c:v>
                </c:pt>
                <c:pt idx="19">
                  <c:v>41.06</c:v>
                </c:pt>
                <c:pt idx="20">
                  <c:v>41.62</c:v>
                </c:pt>
                <c:pt idx="21">
                  <c:v>44.17</c:v>
                </c:pt>
                <c:pt idx="22">
                  <c:v>53.78</c:v>
                </c:pt>
                <c:pt idx="23">
                  <c:v>57.41</c:v>
                </c:pt>
                <c:pt idx="24">
                  <c:v>61.87</c:v>
                </c:pt>
              </c:numCache>
            </c:numRef>
          </c:val>
        </c:ser>
        <c:ser>
          <c:idx val="1"/>
          <c:order val="1"/>
          <c:tx>
            <c:strRef>
              <c:f>'Data 5'!$F$5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5'!$F$7:$F$31</c:f>
              <c:numCache>
                <c:formatCode>0.000</c:formatCode>
                <c:ptCount val="25"/>
                <c:pt idx="0">
                  <c:v>4.919999999999999</c:v>
                </c:pt>
                <c:pt idx="1">
                  <c:v>5.3699999999999992</c:v>
                </c:pt>
                <c:pt idx="2">
                  <c:v>5.1899999999999995</c:v>
                </c:pt>
                <c:pt idx="3">
                  <c:v>5.5600000000000005</c:v>
                </c:pt>
                <c:pt idx="4">
                  <c:v>5.1100000000000003</c:v>
                </c:pt>
                <c:pt idx="5">
                  <c:v>3.37</c:v>
                </c:pt>
                <c:pt idx="6">
                  <c:v>3.120000000000001</c:v>
                </c:pt>
                <c:pt idx="7">
                  <c:v>3.7399999999999998</c:v>
                </c:pt>
                <c:pt idx="8">
                  <c:v>3.25</c:v>
                </c:pt>
                <c:pt idx="9">
                  <c:v>4.3800000000000008</c:v>
                </c:pt>
                <c:pt idx="10">
                  <c:v>4.1500000000000004</c:v>
                </c:pt>
                <c:pt idx="11">
                  <c:v>3.2399999999999998</c:v>
                </c:pt>
                <c:pt idx="13">
                  <c:v>3.92</c:v>
                </c:pt>
                <c:pt idx="14">
                  <c:v>4.2</c:v>
                </c:pt>
                <c:pt idx="15">
                  <c:v>4.5399999999999991</c:v>
                </c:pt>
                <c:pt idx="16">
                  <c:v>4.07</c:v>
                </c:pt>
                <c:pt idx="17">
                  <c:v>4.3600000000000003</c:v>
                </c:pt>
                <c:pt idx="18">
                  <c:v>2.5100000000000002</c:v>
                </c:pt>
                <c:pt idx="19">
                  <c:v>2.0300000000000002</c:v>
                </c:pt>
                <c:pt idx="20">
                  <c:v>2.4000000000000004</c:v>
                </c:pt>
                <c:pt idx="21">
                  <c:v>2.4600000000000009</c:v>
                </c:pt>
                <c:pt idx="22">
                  <c:v>3.0000000000000004</c:v>
                </c:pt>
                <c:pt idx="23">
                  <c:v>1.93</c:v>
                </c:pt>
                <c:pt idx="24">
                  <c:v>2.0899999999999994</c:v>
                </c:pt>
              </c:numCache>
            </c:numRef>
          </c:val>
        </c:ser>
        <c:ser>
          <c:idx val="2"/>
          <c:order val="2"/>
          <c:tx>
            <c:strRef>
              <c:f>'Data 5'!$G$5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5'!$G$7:$G$31</c:f>
              <c:numCache>
                <c:formatCode>0.000</c:formatCode>
                <c:ptCount val="25"/>
                <c:pt idx="0">
                  <c:v>6.94</c:v>
                </c:pt>
                <c:pt idx="1">
                  <c:v>6.92</c:v>
                </c:pt>
                <c:pt idx="2">
                  <c:v>5.48</c:v>
                </c:pt>
                <c:pt idx="3">
                  <c:v>5.26</c:v>
                </c:pt>
                <c:pt idx="4">
                  <c:v>5.0599999999999996</c:v>
                </c:pt>
                <c:pt idx="5">
                  <c:v>6.19</c:v>
                </c:pt>
                <c:pt idx="6">
                  <c:v>7.23</c:v>
                </c:pt>
                <c:pt idx="7">
                  <c:v>2.84</c:v>
                </c:pt>
                <c:pt idx="8">
                  <c:v>3.2</c:v>
                </c:pt>
                <c:pt idx="9">
                  <c:v>3.11</c:v>
                </c:pt>
                <c:pt idx="10">
                  <c:v>3.26</c:v>
                </c:pt>
                <c:pt idx="11">
                  <c:v>4.07</c:v>
                </c:pt>
                <c:pt idx="13">
                  <c:v>3.16</c:v>
                </c:pt>
                <c:pt idx="14">
                  <c:v>3.22</c:v>
                </c:pt>
                <c:pt idx="15">
                  <c:v>2.63</c:v>
                </c:pt>
                <c:pt idx="16">
                  <c:v>2.48</c:v>
                </c:pt>
                <c:pt idx="17">
                  <c:v>2.4300000000000002</c:v>
                </c:pt>
                <c:pt idx="18">
                  <c:v>2.89</c:v>
                </c:pt>
                <c:pt idx="19">
                  <c:v>3.27</c:v>
                </c:pt>
                <c:pt idx="20">
                  <c:v>2.2200000000000002</c:v>
                </c:pt>
                <c:pt idx="21">
                  <c:v>2.52</c:v>
                </c:pt>
                <c:pt idx="22">
                  <c:v>2.37</c:v>
                </c:pt>
                <c:pt idx="23">
                  <c:v>2.5499999999999998</c:v>
                </c:pt>
                <c:pt idx="24">
                  <c:v>3.16</c:v>
                </c:pt>
              </c:numCache>
            </c:numRef>
          </c:val>
        </c:ser>
        <c:ser>
          <c:idx val="4"/>
          <c:order val="3"/>
          <c:tx>
            <c:strRef>
              <c:f>'Data 5'!$H$5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val>
            <c:numRef>
              <c:f>'Data 5'!$H$7:$H$31</c:f>
              <c:numCache>
                <c:formatCode>0.000</c:formatCode>
                <c:ptCount val="25"/>
                <c:pt idx="0">
                  <c:v>1.69</c:v>
                </c:pt>
                <c:pt idx="1">
                  <c:v>1.85</c:v>
                </c:pt>
                <c:pt idx="2">
                  <c:v>1.83</c:v>
                </c:pt>
                <c:pt idx="3">
                  <c:v>2.08</c:v>
                </c:pt>
                <c:pt idx="4">
                  <c:v>1.97</c:v>
                </c:pt>
                <c:pt idx="5">
                  <c:v>1.92</c:v>
                </c:pt>
                <c:pt idx="6">
                  <c:v>1.65</c:v>
                </c:pt>
                <c:pt idx="7">
                  <c:v>1.87</c:v>
                </c:pt>
                <c:pt idx="8">
                  <c:v>2.0099999999999998</c:v>
                </c:pt>
                <c:pt idx="9">
                  <c:v>1.99</c:v>
                </c:pt>
                <c:pt idx="10">
                  <c:v>1.97</c:v>
                </c:pt>
                <c:pt idx="11">
                  <c:v>1.89</c:v>
                </c:pt>
                <c:pt idx="13">
                  <c:v>1.87</c:v>
                </c:pt>
                <c:pt idx="14">
                  <c:v>1.93</c:v>
                </c:pt>
                <c:pt idx="15">
                  <c:v>1.87</c:v>
                </c:pt>
                <c:pt idx="16">
                  <c:v>2.02</c:v>
                </c:pt>
                <c:pt idx="17">
                  <c:v>2.0299999999999998</c:v>
                </c:pt>
                <c:pt idx="18">
                  <c:v>2</c:v>
                </c:pt>
                <c:pt idx="19">
                  <c:v>1.82</c:v>
                </c:pt>
                <c:pt idx="20">
                  <c:v>1.88</c:v>
                </c:pt>
                <c:pt idx="21">
                  <c:v>1.94</c:v>
                </c:pt>
                <c:pt idx="22">
                  <c:v>2.04</c:v>
                </c:pt>
                <c:pt idx="23">
                  <c:v>1.95</c:v>
                </c:pt>
                <c:pt idx="24">
                  <c:v>1.88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246568"/>
        <c:axId val="421246176"/>
      </c:barChart>
      <c:lineChart>
        <c:grouping val="standard"/>
        <c:varyColors val="0"/>
        <c:ser>
          <c:idx val="3"/>
          <c:order val="4"/>
          <c:tx>
            <c:v>Precio final medio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5'!$A$7:$A$31</c:f>
              <c:strCache>
                <c:ptCount val="25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3">
                  <c:v>E</c:v>
                </c:pt>
                <c:pt idx="14">
                  <c:v>F</c:v>
                </c:pt>
                <c:pt idx="15">
                  <c:v>M</c:v>
                </c:pt>
                <c:pt idx="16">
                  <c:v>A</c:v>
                </c:pt>
                <c:pt idx="17">
                  <c:v>M</c:v>
                </c:pt>
                <c:pt idx="18">
                  <c:v>J</c:v>
                </c:pt>
                <c:pt idx="19">
                  <c:v>J</c:v>
                </c:pt>
                <c:pt idx="20">
                  <c:v>A</c:v>
                </c:pt>
                <c:pt idx="21">
                  <c:v>S</c:v>
                </c:pt>
                <c:pt idx="22">
                  <c:v>O</c:v>
                </c:pt>
                <c:pt idx="23">
                  <c:v>N</c:v>
                </c:pt>
                <c:pt idx="24">
                  <c:v>D</c:v>
                </c:pt>
              </c:strCache>
            </c:strRef>
          </c:cat>
          <c:val>
            <c:numRef>
              <c:f>'Data 5'!$L$7:$L$31</c:f>
              <c:numCache>
                <c:formatCode>0.000</c:formatCode>
                <c:ptCount val="25"/>
                <c:pt idx="0">
                  <c:v>62.84</c:v>
                </c:pt>
                <c:pt idx="1">
                  <c:v>62.84</c:v>
                </c:pt>
                <c:pt idx="2">
                  <c:v>62.84</c:v>
                </c:pt>
                <c:pt idx="3">
                  <c:v>62.84</c:v>
                </c:pt>
                <c:pt idx="4">
                  <c:v>62.84</c:v>
                </c:pt>
                <c:pt idx="5">
                  <c:v>62.84</c:v>
                </c:pt>
                <c:pt idx="6">
                  <c:v>62.84</c:v>
                </c:pt>
                <c:pt idx="7">
                  <c:v>62.84</c:v>
                </c:pt>
                <c:pt idx="8">
                  <c:v>62.84</c:v>
                </c:pt>
                <c:pt idx="9">
                  <c:v>62.84</c:v>
                </c:pt>
                <c:pt idx="10">
                  <c:v>62.84</c:v>
                </c:pt>
                <c:pt idx="11">
                  <c:v>62.84</c:v>
                </c:pt>
                <c:pt idx="13">
                  <c:v>48.41</c:v>
                </c:pt>
                <c:pt idx="14">
                  <c:v>48.41</c:v>
                </c:pt>
                <c:pt idx="15">
                  <c:v>48.41</c:v>
                </c:pt>
                <c:pt idx="16">
                  <c:v>48.41</c:v>
                </c:pt>
                <c:pt idx="17">
                  <c:v>48.41</c:v>
                </c:pt>
                <c:pt idx="18">
                  <c:v>48.41</c:v>
                </c:pt>
                <c:pt idx="19">
                  <c:v>48.41</c:v>
                </c:pt>
                <c:pt idx="20">
                  <c:v>48.41</c:v>
                </c:pt>
                <c:pt idx="21">
                  <c:v>48.41</c:v>
                </c:pt>
                <c:pt idx="22">
                  <c:v>48.41</c:v>
                </c:pt>
                <c:pt idx="23">
                  <c:v>48.41</c:v>
                </c:pt>
                <c:pt idx="24">
                  <c:v>48.41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46568"/>
        <c:axId val="421246176"/>
      </c:lineChart>
      <c:catAx>
        <c:axId val="42124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246176"/>
        <c:crosses val="autoZero"/>
        <c:auto val="1"/>
        <c:lblAlgn val="ctr"/>
        <c:lblOffset val="100"/>
        <c:noMultiLvlLbl val="0"/>
      </c:catAx>
      <c:valAx>
        <c:axId val="4212461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246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70094465550220286"/>
          <c:h val="9.89584906236181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43E-2"/>
          <c:y val="0.12698387701537309"/>
          <c:w val="0.8916666666666665"/>
          <c:h val="0.7619047619047618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2'!$F$647:$F$658</c:f>
              <c:numCache>
                <c:formatCode>#,##0\ \ \ \ \ \ \ \ \ \ \ \ \ _)</c:formatCode>
                <c:ptCount val="12"/>
                <c:pt idx="0">
                  <c:v>87.593999999999994</c:v>
                </c:pt>
                <c:pt idx="1">
                  <c:v>72.171899999999994</c:v>
                </c:pt>
                <c:pt idx="2">
                  <c:v>69.478399999999993</c:v>
                </c:pt>
                <c:pt idx="3">
                  <c:v>69.237499999999997</c:v>
                </c:pt>
                <c:pt idx="4">
                  <c:v>57.735599999999998</c:v>
                </c:pt>
                <c:pt idx="5">
                  <c:v>73.081299999999999</c:v>
                </c:pt>
                <c:pt idx="6">
                  <c:v>91.860900000000001</c:v>
                </c:pt>
                <c:pt idx="7">
                  <c:v>86.754300000000001</c:v>
                </c:pt>
                <c:pt idx="8">
                  <c:v>97.600399999999993</c:v>
                </c:pt>
                <c:pt idx="9">
                  <c:v>116.43980000000001</c:v>
                </c:pt>
                <c:pt idx="10">
                  <c:v>105.77800000000001</c:v>
                </c:pt>
                <c:pt idx="11">
                  <c:v>84.595300000000009</c:v>
                </c:pt>
              </c:numCache>
            </c:numRef>
          </c:val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2'!$F$682:$F$693</c:f>
              <c:numCache>
                <c:formatCode>#,##0\ \ \ \ \ \ \ \ \ \ \ \ \ _)</c:formatCode>
                <c:ptCount val="12"/>
                <c:pt idx="0">
                  <c:v>159.99939999999998</c:v>
                </c:pt>
                <c:pt idx="1">
                  <c:v>143.59810000000002</c:v>
                </c:pt>
                <c:pt idx="2">
                  <c:v>162.37799999999999</c:v>
                </c:pt>
                <c:pt idx="3">
                  <c:v>154.09370000000001</c:v>
                </c:pt>
                <c:pt idx="4">
                  <c:v>130.58449999999999</c:v>
                </c:pt>
                <c:pt idx="5">
                  <c:v>92.086799999999997</c:v>
                </c:pt>
                <c:pt idx="6">
                  <c:v>80.436700000000002</c:v>
                </c:pt>
                <c:pt idx="7">
                  <c:v>116.6096</c:v>
                </c:pt>
                <c:pt idx="8">
                  <c:v>129.54679999999999</c:v>
                </c:pt>
                <c:pt idx="9">
                  <c:v>118.50869999999999</c:v>
                </c:pt>
                <c:pt idx="10">
                  <c:v>127.074</c:v>
                </c:pt>
                <c:pt idx="11">
                  <c:v>138.42410000000001</c:v>
                </c:pt>
              </c:numCache>
            </c:numRef>
          </c:val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2'!$F$717:$F$728</c:f>
              <c:numCache>
                <c:formatCode>#,##0\ \ \ \ \ \ \ \ \ \ \ \ \ _)</c:formatCode>
                <c:ptCount val="12"/>
                <c:pt idx="0">
                  <c:v>44.561099999999996</c:v>
                </c:pt>
                <c:pt idx="1">
                  <c:v>34.2288</c:v>
                </c:pt>
                <c:pt idx="2">
                  <c:v>48.704500000000003</c:v>
                </c:pt>
                <c:pt idx="3">
                  <c:v>30.143799999999999</c:v>
                </c:pt>
                <c:pt idx="4">
                  <c:v>20.3538</c:v>
                </c:pt>
                <c:pt idx="5">
                  <c:v>25.604299999999999</c:v>
                </c:pt>
                <c:pt idx="6">
                  <c:v>38.761600000000001</c:v>
                </c:pt>
                <c:pt idx="7">
                  <c:v>53.683300000000003</c:v>
                </c:pt>
                <c:pt idx="8">
                  <c:v>68.590299999999999</c:v>
                </c:pt>
                <c:pt idx="9">
                  <c:v>37.5946</c:v>
                </c:pt>
                <c:pt idx="10">
                  <c:v>22.708500000000001</c:v>
                </c:pt>
                <c:pt idx="11">
                  <c:v>40.160400000000003</c:v>
                </c:pt>
              </c:numCache>
            </c:numRef>
          </c:val>
        </c:ser>
        <c:ser>
          <c:idx val="3"/>
          <c:order val="3"/>
          <c:tx>
            <c:v>Restricciones TReal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2'!$F$752:$F$763</c:f>
              <c:numCache>
                <c:formatCode>#,##0\ \ \ \ \ \ \ \ \ \ \ \ \ _)</c:formatCode>
                <c:ptCount val="12"/>
                <c:pt idx="0">
                  <c:v>103.1041</c:v>
                </c:pt>
                <c:pt idx="1">
                  <c:v>81.607500000000002</c:v>
                </c:pt>
                <c:pt idx="2">
                  <c:v>63.427500000000002</c:v>
                </c:pt>
                <c:pt idx="3">
                  <c:v>49.473099999999995</c:v>
                </c:pt>
                <c:pt idx="4">
                  <c:v>49.266199999999998</c:v>
                </c:pt>
                <c:pt idx="5">
                  <c:v>29.937000000000001</c:v>
                </c:pt>
                <c:pt idx="6">
                  <c:v>17.659500000000001</c:v>
                </c:pt>
                <c:pt idx="7">
                  <c:v>16.718499999999999</c:v>
                </c:pt>
                <c:pt idx="8">
                  <c:v>22.7591</c:v>
                </c:pt>
                <c:pt idx="9">
                  <c:v>56.227400000000003</c:v>
                </c:pt>
                <c:pt idx="10">
                  <c:v>52.383300000000006</c:v>
                </c:pt>
                <c:pt idx="11">
                  <c:v>102.61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366216128"/>
        <c:axId val="366216520"/>
      </c:barChart>
      <c:catAx>
        <c:axId val="3662161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66216520"/>
        <c:crosses val="autoZero"/>
        <c:auto val="1"/>
        <c:lblAlgn val="ctr"/>
        <c:lblOffset val="100"/>
        <c:tickMarkSkip val="1"/>
        <c:noMultiLvlLbl val="0"/>
      </c:catAx>
      <c:valAx>
        <c:axId val="366216520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16128"/>
        <c:crosses val="autoZero"/>
        <c:crossBetween val="between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3657567252045E-2"/>
          <c:y val="0.25793750750832195"/>
          <c:w val="0.81622991132417588"/>
          <c:h val="0.60872428577317883"/>
        </c:manualLayout>
      </c:layout>
      <c:areaChart>
        <c:grouping val="standard"/>
        <c:varyColors val="0"/>
        <c:ser>
          <c:idx val="3"/>
          <c:order val="2"/>
          <c:spPr>
            <a:solidFill>
              <a:srgbClr val="92D050"/>
            </a:solidFill>
            <a:ln w="25400">
              <a:noFill/>
            </a:ln>
          </c:spP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2'!$I$126:$I$137</c:f>
              <c:numCache>
                <c:formatCode>#,##0.00</c:formatCode>
                <c:ptCount val="12"/>
                <c:pt idx="0">
                  <c:v>70.7</c:v>
                </c:pt>
                <c:pt idx="1">
                  <c:v>149</c:v>
                </c:pt>
                <c:pt idx="2">
                  <c:v>200</c:v>
                </c:pt>
                <c:pt idx="3">
                  <c:v>58.08</c:v>
                </c:pt>
                <c:pt idx="4">
                  <c:v>61.4</c:v>
                </c:pt>
                <c:pt idx="5">
                  <c:v>36.39</c:v>
                </c:pt>
                <c:pt idx="6">
                  <c:v>39.93</c:v>
                </c:pt>
                <c:pt idx="7">
                  <c:v>35.64</c:v>
                </c:pt>
                <c:pt idx="8">
                  <c:v>30</c:v>
                </c:pt>
                <c:pt idx="9">
                  <c:v>34.659999999999997</c:v>
                </c:pt>
                <c:pt idx="10">
                  <c:v>74</c:v>
                </c:pt>
                <c:pt idx="11">
                  <c:v>57.77</c:v>
                </c:pt>
              </c:numCache>
            </c:numRef>
          </c:val>
        </c:ser>
        <c:ser>
          <c:idx val="4"/>
          <c:order val="3"/>
          <c:spPr>
            <a:solidFill>
              <a:srgbClr val="FFF9E9"/>
            </a:solidFill>
            <a:ln w="25400">
              <a:noFill/>
            </a:ln>
          </c:spP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2'!$G$126:$G$137</c:f>
              <c:numCache>
                <c:formatCode>#,##0.00</c:formatCode>
                <c:ptCount val="12"/>
                <c:pt idx="0">
                  <c:v>2.9</c:v>
                </c:pt>
                <c:pt idx="1">
                  <c:v>3</c:v>
                </c:pt>
                <c:pt idx="2">
                  <c:v>5.07</c:v>
                </c:pt>
                <c:pt idx="3">
                  <c:v>4.3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0.76</c:v>
                </c:pt>
                <c:pt idx="9">
                  <c:v>1.21</c:v>
                </c:pt>
                <c:pt idx="10">
                  <c:v>3.62</c:v>
                </c:pt>
                <c:pt idx="11">
                  <c:v>3.13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217304"/>
        <c:axId val="366217696"/>
      </c:areaChart>
      <c:lineChart>
        <c:grouping val="standard"/>
        <c:varyColors val="0"/>
        <c:ser>
          <c:idx val="1"/>
          <c:order val="1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2'!$H$126:$H$137</c:f>
              <c:numCache>
                <c:formatCode>#,##0.00</c:formatCode>
                <c:ptCount val="12"/>
                <c:pt idx="0">
                  <c:v>20.349644769899999</c:v>
                </c:pt>
                <c:pt idx="1">
                  <c:v>25.368966912000001</c:v>
                </c:pt>
                <c:pt idx="2">
                  <c:v>22.0125371233</c:v>
                </c:pt>
                <c:pt idx="3">
                  <c:v>18.950403146599999</c:v>
                </c:pt>
                <c:pt idx="4">
                  <c:v>18.616068699100001</c:v>
                </c:pt>
                <c:pt idx="5">
                  <c:v>11.4989193337</c:v>
                </c:pt>
                <c:pt idx="6">
                  <c:v>11.051812032999999</c:v>
                </c:pt>
                <c:pt idx="7">
                  <c:v>10.705185459200001</c:v>
                </c:pt>
                <c:pt idx="8">
                  <c:v>8.6965031858999993</c:v>
                </c:pt>
                <c:pt idx="9">
                  <c:v>10.667894227</c:v>
                </c:pt>
                <c:pt idx="10">
                  <c:v>15.1275113394</c:v>
                </c:pt>
                <c:pt idx="11">
                  <c:v>13.988426286899999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17304"/>
        <c:axId val="366217696"/>
      </c:lineChart>
      <c:lineChart>
        <c:grouping val="standard"/>
        <c:varyColors val="0"/>
        <c:ser>
          <c:idx val="0"/>
          <c:order val="0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2'!$F$126:$F$137</c:f>
              <c:numCache>
                <c:formatCode>#,##0</c:formatCode>
                <c:ptCount val="12"/>
                <c:pt idx="0">
                  <c:v>1196.3319892473</c:v>
                </c:pt>
                <c:pt idx="1">
                  <c:v>1184.625</c:v>
                </c:pt>
                <c:pt idx="2">
                  <c:v>1201.5706594886001</c:v>
                </c:pt>
                <c:pt idx="3">
                  <c:v>1182.9166666666999</c:v>
                </c:pt>
                <c:pt idx="4">
                  <c:v>1165.8293010752</c:v>
                </c:pt>
                <c:pt idx="5">
                  <c:v>1161.9375</c:v>
                </c:pt>
                <c:pt idx="6">
                  <c:v>1199.8790322580999</c:v>
                </c:pt>
                <c:pt idx="7">
                  <c:v>1204.5080645162</c:v>
                </c:pt>
                <c:pt idx="8">
                  <c:v>1206.4791666667002</c:v>
                </c:pt>
                <c:pt idx="9">
                  <c:v>1172.3476510066998</c:v>
                </c:pt>
                <c:pt idx="10">
                  <c:v>1195.4333333333</c:v>
                </c:pt>
                <c:pt idx="11">
                  <c:v>1214.1854838710001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18088"/>
        <c:axId val="366218480"/>
      </c:lineChart>
      <c:catAx>
        <c:axId val="366217304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1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6217696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€/MW</a:t>
                </a:r>
              </a:p>
            </c:rich>
          </c:tx>
          <c:layout>
            <c:manualLayout>
              <c:xMode val="edge"/>
              <c:yMode val="edge"/>
              <c:x val="8.1911044903170888E-2"/>
              <c:y val="0.18690331461010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17304"/>
        <c:crosses val="autoZero"/>
        <c:crossBetween val="midCat"/>
      </c:valAx>
      <c:catAx>
        <c:axId val="366218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218480"/>
        <c:crosses val="autoZero"/>
        <c:auto val="0"/>
        <c:lblAlgn val="ctr"/>
        <c:lblOffset val="100"/>
        <c:noMultiLvlLbl val="0"/>
      </c:catAx>
      <c:valAx>
        <c:axId val="366218480"/>
        <c:scaling>
          <c:orientation val="minMax"/>
          <c:max val="2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</a:t>
                </a:r>
              </a:p>
            </c:rich>
          </c:tx>
          <c:layout>
            <c:manualLayout>
              <c:xMode val="edge"/>
              <c:yMode val="edge"/>
              <c:x val="0.86034787543448965"/>
              <c:y val="0.190477314114237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18088"/>
        <c:crosses val="max"/>
        <c:crossBetween val="midCat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99674140308731E-2"/>
          <c:y val="0.16051973379488554"/>
          <c:w val="0.8666449797588861"/>
          <c:h val="0.7036096109714035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2'!$D$144:$D$155</c:f>
              <c:numCache>
                <c:formatCode>#,##0</c:formatCode>
                <c:ptCount val="12"/>
                <c:pt idx="0">
                  <c:v>396.96600000000001</c:v>
                </c:pt>
                <c:pt idx="1">
                  <c:v>365.517</c:v>
                </c:pt>
                <c:pt idx="2">
                  <c:v>464.39100000000002</c:v>
                </c:pt>
                <c:pt idx="3">
                  <c:v>448.21199999999999</c:v>
                </c:pt>
                <c:pt idx="4">
                  <c:v>297.399</c:v>
                </c:pt>
                <c:pt idx="5">
                  <c:v>300.637</c:v>
                </c:pt>
                <c:pt idx="6">
                  <c:v>280.88499999999999</c:v>
                </c:pt>
                <c:pt idx="7">
                  <c:v>276.83699999999999</c:v>
                </c:pt>
                <c:pt idx="8">
                  <c:v>210.76400000000001</c:v>
                </c:pt>
                <c:pt idx="9">
                  <c:v>221.61500000000001</c:v>
                </c:pt>
                <c:pt idx="10">
                  <c:v>199.84800000000001</c:v>
                </c:pt>
                <c:pt idx="11">
                  <c:v>239.035</c:v>
                </c:pt>
              </c:numCache>
            </c:numRef>
          </c:val>
        </c:ser>
        <c:ser>
          <c:idx val="0"/>
          <c:order val="1"/>
          <c:tx>
            <c:strRef>
              <c:f>'Data 2'!$E$142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2'!$E$144:$E$155</c:f>
              <c:numCache>
                <c:formatCode>#,##0</c:formatCode>
                <c:ptCount val="12"/>
                <c:pt idx="0">
                  <c:v>77.983999999999995</c:v>
                </c:pt>
                <c:pt idx="1">
                  <c:v>75.031000000000006</c:v>
                </c:pt>
                <c:pt idx="2">
                  <c:v>51.625</c:v>
                </c:pt>
                <c:pt idx="3">
                  <c:v>51.856000000000002</c:v>
                </c:pt>
                <c:pt idx="4">
                  <c:v>46.529000000000003</c:v>
                </c:pt>
                <c:pt idx="5">
                  <c:v>28.17</c:v>
                </c:pt>
                <c:pt idx="6">
                  <c:v>29.946000000000002</c:v>
                </c:pt>
                <c:pt idx="7">
                  <c:v>40.472999999999999</c:v>
                </c:pt>
                <c:pt idx="8">
                  <c:v>29.128</c:v>
                </c:pt>
                <c:pt idx="9">
                  <c:v>35.42</c:v>
                </c:pt>
                <c:pt idx="10">
                  <c:v>46.603000000000002</c:v>
                </c:pt>
                <c:pt idx="11">
                  <c:v>61.692</c:v>
                </c:pt>
              </c:numCache>
            </c:numRef>
          </c:val>
        </c:ser>
        <c:ser>
          <c:idx val="2"/>
          <c:order val="2"/>
          <c:tx>
            <c:strRef>
              <c:f>'Data 2'!$F$142:$F$143</c:f>
              <c:strCache>
                <c:ptCount val="2"/>
                <c:pt idx="0">
                  <c:v>Carbón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2'!$F$144:$F$155</c:f>
              <c:numCache>
                <c:formatCode>#,##0</c:formatCode>
                <c:ptCount val="12"/>
                <c:pt idx="0">
                  <c:v>152.58500000000001</c:v>
                </c:pt>
                <c:pt idx="1">
                  <c:v>149.67599999999999</c:v>
                </c:pt>
                <c:pt idx="2">
                  <c:v>155.624</c:v>
                </c:pt>
                <c:pt idx="3">
                  <c:v>95.885000000000005</c:v>
                </c:pt>
                <c:pt idx="4">
                  <c:v>103.295</c:v>
                </c:pt>
                <c:pt idx="5">
                  <c:v>132.72399999999999</c:v>
                </c:pt>
                <c:pt idx="6">
                  <c:v>155.40799999999999</c:v>
                </c:pt>
                <c:pt idx="7">
                  <c:v>152.727</c:v>
                </c:pt>
                <c:pt idx="8">
                  <c:v>275.26400000000001</c:v>
                </c:pt>
                <c:pt idx="9">
                  <c:v>236.321</c:v>
                </c:pt>
                <c:pt idx="10">
                  <c:v>234.989</c:v>
                </c:pt>
                <c:pt idx="11">
                  <c:v>244.52600000000001</c:v>
                </c:pt>
              </c:numCache>
            </c:numRef>
          </c:val>
        </c:ser>
        <c:ser>
          <c:idx val="1"/>
          <c:order val="3"/>
          <c:tx>
            <c:strRef>
              <c:f>'Data 2'!$G$142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2'!$G$144:$G$155</c:f>
              <c:numCache>
                <c:formatCode>0</c:formatCode>
                <c:ptCount val="12"/>
                <c:pt idx="0">
                  <c:v>262.536</c:v>
                </c:pt>
                <c:pt idx="1">
                  <c:v>234.27500000000001</c:v>
                </c:pt>
                <c:pt idx="2">
                  <c:v>221.12700000000001</c:v>
                </c:pt>
                <c:pt idx="3">
                  <c:v>255.74700000000001</c:v>
                </c:pt>
                <c:pt idx="4">
                  <c:v>420.154</c:v>
                </c:pt>
                <c:pt idx="5">
                  <c:v>375.06400000000002</c:v>
                </c:pt>
                <c:pt idx="6">
                  <c:v>426.471</c:v>
                </c:pt>
                <c:pt idx="7">
                  <c:v>426.11700000000002</c:v>
                </c:pt>
                <c:pt idx="8">
                  <c:v>353.50900000000001</c:v>
                </c:pt>
                <c:pt idx="9">
                  <c:v>379.90699999999998</c:v>
                </c:pt>
                <c:pt idx="10">
                  <c:v>377.55700000000002</c:v>
                </c:pt>
                <c:pt idx="11">
                  <c:v>356.56299999999999</c:v>
                </c:pt>
              </c:numCache>
            </c:numRef>
          </c:val>
        </c:ser>
        <c:ser>
          <c:idx val="4"/>
          <c:order val="4"/>
          <c:tx>
            <c:strRef>
              <c:f>'Data 2'!$H$142:$H$143</c:f>
              <c:strCache>
                <c:ptCount val="2"/>
                <c:pt idx="0">
                  <c:v>Cogeneración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val>
            <c:numRef>
              <c:f>'Data 2'!$H$144:$H$155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0.13600000000000001</c:v>
                </c:pt>
                <c:pt idx="10">
                  <c:v>1.7149999999999999</c:v>
                </c:pt>
                <c:pt idx="11">
                  <c:v>1.538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219264"/>
        <c:axId val="366219656"/>
      </c:barChart>
      <c:catAx>
        <c:axId val="366219264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19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6219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19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385593220338984"/>
          <c:y val="2.8795820720195899E-2"/>
          <c:w val="0.61452020202020197"/>
          <c:h val="6.464441781485348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ENERGÍA TERCIARIA A BAJAR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F9E9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220440"/>
        <c:axId val="366220832"/>
      </c:lineChart>
      <c:catAx>
        <c:axId val="366220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2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220832"/>
        <c:scaling>
          <c:orientation val="minMax"/>
          <c:min val="-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20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2198058576025E-2"/>
          <c:y val="0.30645322188561586"/>
          <c:w val="0.84116874279603937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2'!$B$631:$B$642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2'!$D$631:$D$642</c:f>
              <c:numCache>
                <c:formatCode>#,##0\ \ \ \ \ \ \ \ \ \ \ \ \ _)</c:formatCode>
                <c:ptCount val="12"/>
                <c:pt idx="0">
                  <c:v>133.79139999999998</c:v>
                </c:pt>
                <c:pt idx="1">
                  <c:v>135.29470000000001</c:v>
                </c:pt>
                <c:pt idx="2">
                  <c:v>144.57229999999998</c:v>
                </c:pt>
                <c:pt idx="3">
                  <c:v>138.88120000000001</c:v>
                </c:pt>
                <c:pt idx="4">
                  <c:v>138.1009</c:v>
                </c:pt>
                <c:pt idx="5">
                  <c:v>95.662800000000004</c:v>
                </c:pt>
                <c:pt idx="6">
                  <c:v>71.196600000000004</c:v>
                </c:pt>
                <c:pt idx="7">
                  <c:v>106.6875</c:v>
                </c:pt>
                <c:pt idx="8">
                  <c:v>88.611699999999999</c:v>
                </c:pt>
                <c:pt idx="9">
                  <c:v>108.80860000000001</c:v>
                </c:pt>
                <c:pt idx="10">
                  <c:v>100.22750000000001</c:v>
                </c:pt>
                <c:pt idx="11">
                  <c:v>104.4678</c:v>
                </c:pt>
              </c:numCache>
            </c:numRef>
          </c:val>
        </c:ser>
        <c:ser>
          <c:idx val="2"/>
          <c:order val="2"/>
          <c:tx>
            <c:v>Energía mensual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2'!$B$631:$B$642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2'!$F$631:$F$642</c:f>
              <c:numCache>
                <c:formatCode>#,##0\ \ \ \ \ \ \ \ \ \ \ \ \ _)</c:formatCode>
                <c:ptCount val="12"/>
                <c:pt idx="0">
                  <c:v>161.86089999999999</c:v>
                </c:pt>
                <c:pt idx="1">
                  <c:v>141.6763</c:v>
                </c:pt>
                <c:pt idx="2">
                  <c:v>162.74470000000002</c:v>
                </c:pt>
                <c:pt idx="3">
                  <c:v>158.011</c:v>
                </c:pt>
                <c:pt idx="4">
                  <c:v>182.30689999999998</c:v>
                </c:pt>
                <c:pt idx="5">
                  <c:v>127.44450000000001</c:v>
                </c:pt>
                <c:pt idx="6">
                  <c:v>94.843500000000006</c:v>
                </c:pt>
                <c:pt idx="7">
                  <c:v>101.2487</c:v>
                </c:pt>
                <c:pt idx="8">
                  <c:v>95.452699999999993</c:v>
                </c:pt>
                <c:pt idx="9">
                  <c:v>89.659499999999994</c:v>
                </c:pt>
                <c:pt idx="10">
                  <c:v>103.0812</c:v>
                </c:pt>
                <c:pt idx="11">
                  <c:v>111.6551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222400"/>
        <c:axId val="366222792"/>
      </c:barChart>
      <c:lineChart>
        <c:grouping val="standard"/>
        <c:varyColors val="0"/>
        <c:ser>
          <c:idx val="0"/>
          <c:order val="1"/>
          <c:tx>
            <c:v>Precio mensual medio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2'!$A$631:$B$642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2'!$E$631:$E$642</c:f>
              <c:numCache>
                <c:formatCode>#,##0.00</c:formatCode>
                <c:ptCount val="12"/>
                <c:pt idx="0">
                  <c:v>56.702399452599998</c:v>
                </c:pt>
                <c:pt idx="1">
                  <c:v>51.1620908286</c:v>
                </c:pt>
                <c:pt idx="2">
                  <c:v>48.948153423800001</c:v>
                </c:pt>
                <c:pt idx="3">
                  <c:v>51.846519722899998</c:v>
                </c:pt>
                <c:pt idx="4">
                  <c:v>52.539343421399998</c:v>
                </c:pt>
                <c:pt idx="5">
                  <c:v>58.789425721599997</c:v>
                </c:pt>
                <c:pt idx="6">
                  <c:v>62.890676792599997</c:v>
                </c:pt>
                <c:pt idx="7">
                  <c:v>56.648807803799997</c:v>
                </c:pt>
                <c:pt idx="8">
                  <c:v>51.439749940799999</c:v>
                </c:pt>
                <c:pt idx="9">
                  <c:v>52.548935889799999</c:v>
                </c:pt>
                <c:pt idx="10">
                  <c:v>53.691901429700003</c:v>
                </c:pt>
                <c:pt idx="11">
                  <c:v>53.318194029399997</c:v>
                </c:pt>
              </c:numCache>
            </c:numRef>
          </c:val>
          <c:smooth val="0"/>
        </c:ser>
        <c:ser>
          <c:idx val="3"/>
          <c:order val="3"/>
          <c:tx>
            <c:v>Precio mensual medio 2016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cat>
            <c:strRef>
              <c:f>'Data 2'!$A$631:$B$642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2'!$G$631:$G$642</c:f>
              <c:numCache>
                <c:formatCode>#,##0.00</c:formatCode>
                <c:ptCount val="12"/>
                <c:pt idx="0">
                  <c:v>43.435768583700003</c:v>
                </c:pt>
                <c:pt idx="1">
                  <c:v>38.562722844600003</c:v>
                </c:pt>
                <c:pt idx="2">
                  <c:v>35.379175205700001</c:v>
                </c:pt>
                <c:pt idx="3">
                  <c:v>33.688204411999997</c:v>
                </c:pt>
                <c:pt idx="4">
                  <c:v>34.957113419899997</c:v>
                </c:pt>
                <c:pt idx="5">
                  <c:v>42.795358659100003</c:v>
                </c:pt>
                <c:pt idx="6">
                  <c:v>42.778241450800003</c:v>
                </c:pt>
                <c:pt idx="7">
                  <c:v>42.113317590699999</c:v>
                </c:pt>
                <c:pt idx="8">
                  <c:v>44.897175667699997</c:v>
                </c:pt>
                <c:pt idx="9">
                  <c:v>52.989699438400002</c:v>
                </c:pt>
                <c:pt idx="10">
                  <c:v>58.889238651299998</c:v>
                </c:pt>
                <c:pt idx="11">
                  <c:v>62.754847688399998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21616"/>
        <c:axId val="366222008"/>
      </c:lineChart>
      <c:catAx>
        <c:axId val="36622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22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622200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9558340921670509E-2"/>
              <c:y val="0.19378364190962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21616"/>
        <c:crosses val="autoZero"/>
        <c:crossBetween val="between"/>
        <c:majorUnit val="20"/>
      </c:valAx>
      <c:catAx>
        <c:axId val="36622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222792"/>
        <c:crosses val="autoZero"/>
        <c:auto val="0"/>
        <c:lblAlgn val="ctr"/>
        <c:lblOffset val="100"/>
        <c:noMultiLvlLbl val="0"/>
      </c:catAx>
      <c:valAx>
        <c:axId val="366222792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7774256789329896"/>
              <c:y val="0.2010300063843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222400"/>
        <c:crosses val="max"/>
        <c:crossBetween val="between"/>
        <c:maj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423301200629654E-2"/>
          <c:y val="3.4782830223528086E-2"/>
          <c:w val="0.82328063597486678"/>
          <c:h val="0.178262004895581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19430895662354E-2"/>
          <c:y val="8.4814398200224975E-2"/>
          <c:w val="0.84201555936586148"/>
          <c:h val="0.78094613173353333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2'!$B$647:$B$658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2'!$D$647:$D$658</c:f>
              <c:numCache>
                <c:formatCode>#,##0\ \ \ \ \ \ \ \ \ \ \ \ \ _)</c:formatCode>
                <c:ptCount val="12"/>
                <c:pt idx="0">
                  <c:v>114.75869999999999</c:v>
                </c:pt>
                <c:pt idx="1">
                  <c:v>97.158000000000001</c:v>
                </c:pt>
                <c:pt idx="2">
                  <c:v>82.357500000000002</c:v>
                </c:pt>
                <c:pt idx="3">
                  <c:v>85.622199999999992</c:v>
                </c:pt>
                <c:pt idx="4">
                  <c:v>83.401300000000006</c:v>
                </c:pt>
                <c:pt idx="5">
                  <c:v>92.248500000000007</c:v>
                </c:pt>
                <c:pt idx="6">
                  <c:v>120.23819999999999</c:v>
                </c:pt>
                <c:pt idx="7">
                  <c:v>107.0094</c:v>
                </c:pt>
                <c:pt idx="8">
                  <c:v>111.13080000000001</c:v>
                </c:pt>
                <c:pt idx="9">
                  <c:v>98.442700000000002</c:v>
                </c:pt>
                <c:pt idx="10">
                  <c:v>99.326899999999995</c:v>
                </c:pt>
                <c:pt idx="11">
                  <c:v>101.31480000000001</c:v>
                </c:pt>
              </c:numCache>
            </c:numRef>
          </c:val>
        </c:ser>
        <c:ser>
          <c:idx val="2"/>
          <c:order val="2"/>
          <c:tx>
            <c:v>Energía mensual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2'!$B$647:$B$658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2'!$F$647:$F$658</c:f>
              <c:numCache>
                <c:formatCode>#,##0\ \ \ \ \ \ \ \ \ \ \ \ \ _)</c:formatCode>
                <c:ptCount val="12"/>
                <c:pt idx="0">
                  <c:v>87.593999999999994</c:v>
                </c:pt>
                <c:pt idx="1">
                  <c:v>72.171899999999994</c:v>
                </c:pt>
                <c:pt idx="2">
                  <c:v>69.478399999999993</c:v>
                </c:pt>
                <c:pt idx="3">
                  <c:v>69.237499999999997</c:v>
                </c:pt>
                <c:pt idx="4">
                  <c:v>57.735599999999998</c:v>
                </c:pt>
                <c:pt idx="5">
                  <c:v>73.081299999999999</c:v>
                </c:pt>
                <c:pt idx="6">
                  <c:v>91.860900000000001</c:v>
                </c:pt>
                <c:pt idx="7">
                  <c:v>86.754300000000001</c:v>
                </c:pt>
                <c:pt idx="8">
                  <c:v>97.600399999999993</c:v>
                </c:pt>
                <c:pt idx="9">
                  <c:v>116.43980000000001</c:v>
                </c:pt>
                <c:pt idx="10">
                  <c:v>105.77800000000001</c:v>
                </c:pt>
                <c:pt idx="11">
                  <c:v>84.595300000000009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224360"/>
        <c:axId val="366224752"/>
      </c:barChart>
      <c:lineChart>
        <c:grouping val="standard"/>
        <c:varyColors val="0"/>
        <c:ser>
          <c:idx val="0"/>
          <c:order val="1"/>
          <c:tx>
            <c:v>Precio medio mensual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2'!$B$647:$B$658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2'!$E$647:$E$658</c:f>
              <c:numCache>
                <c:formatCode>#,##0.00</c:formatCode>
                <c:ptCount val="12"/>
                <c:pt idx="0">
                  <c:v>40.2687626106</c:v>
                </c:pt>
                <c:pt idx="1">
                  <c:v>27.744359911699998</c:v>
                </c:pt>
                <c:pt idx="2">
                  <c:v>26.429873064700001</c:v>
                </c:pt>
                <c:pt idx="3">
                  <c:v>32.170097719600001</c:v>
                </c:pt>
                <c:pt idx="4">
                  <c:v>30.418365203099999</c:v>
                </c:pt>
                <c:pt idx="5">
                  <c:v>43.359191999499998</c:v>
                </c:pt>
                <c:pt idx="6">
                  <c:v>47.683976273900001</c:v>
                </c:pt>
                <c:pt idx="7">
                  <c:v>42.501631399300003</c:v>
                </c:pt>
                <c:pt idx="8">
                  <c:v>39.491797086200002</c:v>
                </c:pt>
                <c:pt idx="9">
                  <c:v>38.213471763000001</c:v>
                </c:pt>
                <c:pt idx="10">
                  <c:v>42.569709505600002</c:v>
                </c:pt>
                <c:pt idx="11">
                  <c:v>44.0005412812</c:v>
                </c:pt>
              </c:numCache>
            </c:numRef>
          </c:val>
          <c:smooth val="0"/>
        </c:ser>
        <c:ser>
          <c:idx val="3"/>
          <c:order val="3"/>
          <c:tx>
            <c:v>Precio medio mensual 2016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cat>
            <c:strRef>
              <c:f>'Data 2'!$B$647:$B$658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2'!$G$647:$G$658</c:f>
              <c:numCache>
                <c:formatCode>#,##0.00</c:formatCode>
                <c:ptCount val="12"/>
                <c:pt idx="0">
                  <c:v>24.5704732602</c:v>
                </c:pt>
                <c:pt idx="1">
                  <c:v>17.3438153926</c:v>
                </c:pt>
                <c:pt idx="2">
                  <c:v>17.1059689579</c:v>
                </c:pt>
                <c:pt idx="3">
                  <c:v>11.684841565899999</c:v>
                </c:pt>
                <c:pt idx="4">
                  <c:v>15.7738338412</c:v>
                </c:pt>
                <c:pt idx="5">
                  <c:v>29.031670050500001</c:v>
                </c:pt>
                <c:pt idx="6">
                  <c:v>33.197472982000001</c:v>
                </c:pt>
                <c:pt idx="7">
                  <c:v>32.055494956300002</c:v>
                </c:pt>
                <c:pt idx="8">
                  <c:v>35.148232452199998</c:v>
                </c:pt>
                <c:pt idx="9">
                  <c:v>45.464406849900001</c:v>
                </c:pt>
                <c:pt idx="10">
                  <c:v>50.752464660699999</c:v>
                </c:pt>
                <c:pt idx="11">
                  <c:v>52.399029560499997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23576"/>
        <c:axId val="366223968"/>
      </c:lineChart>
      <c:catAx>
        <c:axId val="3662235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66223968"/>
        <c:crosses val="autoZero"/>
        <c:auto val="0"/>
        <c:lblAlgn val="ctr"/>
        <c:lblOffset val="100"/>
        <c:tickMarkSkip val="1"/>
        <c:noMultiLvlLbl val="0"/>
      </c:catAx>
      <c:valAx>
        <c:axId val="366223968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23576"/>
        <c:crosses val="autoZero"/>
        <c:crossBetween val="between"/>
        <c:majorUnit val="20"/>
      </c:valAx>
      <c:catAx>
        <c:axId val="3662243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224752"/>
        <c:crosses val="autoZero"/>
        <c:auto val="0"/>
        <c:lblAlgn val="ctr"/>
        <c:lblOffset val="100"/>
        <c:noMultiLvlLbl val="0"/>
      </c:catAx>
      <c:valAx>
        <c:axId val="366224752"/>
        <c:scaling>
          <c:orientation val="maxMin"/>
          <c:max val="2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24360"/>
        <c:crosses val="max"/>
        <c:crossBetween val="between"/>
        <c:majorUnit val="4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ENERGÍA TERCIARIA A BAJAR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F9E9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225536"/>
        <c:axId val="371854800"/>
      </c:lineChart>
      <c:catAx>
        <c:axId val="3662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85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854800"/>
        <c:scaling>
          <c:orientation val="minMax"/>
          <c:min val="-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225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77624948780137E-2"/>
          <c:y val="0.30645322188561586"/>
          <c:w val="0.8514884215422438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2'!$B$666:$B$677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2'!$D$666:$D$677</c:f>
              <c:numCache>
                <c:formatCode>#,##0\ \ \ \ \ \ \ \ \ \ \ \ \ _)</c:formatCode>
                <c:ptCount val="12"/>
                <c:pt idx="0">
                  <c:v>388.39840000000004</c:v>
                </c:pt>
                <c:pt idx="1">
                  <c:v>273.72790000000003</c:v>
                </c:pt>
                <c:pt idx="2">
                  <c:v>216.92939999999999</c:v>
                </c:pt>
                <c:pt idx="3">
                  <c:v>209.14750000000001</c:v>
                </c:pt>
                <c:pt idx="4">
                  <c:v>236.16560000000001</c:v>
                </c:pt>
                <c:pt idx="5">
                  <c:v>333.49240000000003</c:v>
                </c:pt>
                <c:pt idx="6">
                  <c:v>342.74</c:v>
                </c:pt>
                <c:pt idx="7">
                  <c:v>262.38729999999998</c:v>
                </c:pt>
                <c:pt idx="8">
                  <c:v>164.48920000000001</c:v>
                </c:pt>
                <c:pt idx="9">
                  <c:v>252.0727</c:v>
                </c:pt>
                <c:pt idx="10">
                  <c:v>234.11870000000002</c:v>
                </c:pt>
                <c:pt idx="11">
                  <c:v>212.27</c:v>
                </c:pt>
              </c:numCache>
            </c:numRef>
          </c:val>
        </c:ser>
        <c:ser>
          <c:idx val="2"/>
          <c:order val="2"/>
          <c:tx>
            <c:v>Energía mensual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2'!$B$666:$B$677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2'!$F$666:$F$677</c:f>
              <c:numCache>
                <c:formatCode>#,##0\ \ \ \ \ \ \ \ \ \ \ \ \ _)</c:formatCode>
                <c:ptCount val="12"/>
                <c:pt idx="0">
                  <c:v>208.49520000000001</c:v>
                </c:pt>
                <c:pt idx="1">
                  <c:v>194.69979999999998</c:v>
                </c:pt>
                <c:pt idx="2">
                  <c:v>220.7757</c:v>
                </c:pt>
                <c:pt idx="3">
                  <c:v>219.3501</c:v>
                </c:pt>
                <c:pt idx="4">
                  <c:v>223.8897</c:v>
                </c:pt>
                <c:pt idx="5">
                  <c:v>229.5702</c:v>
                </c:pt>
                <c:pt idx="6">
                  <c:v>225.11879999999999</c:v>
                </c:pt>
                <c:pt idx="7">
                  <c:v>171.3991</c:v>
                </c:pt>
                <c:pt idx="8">
                  <c:v>185.25800000000001</c:v>
                </c:pt>
                <c:pt idx="9">
                  <c:v>208.36750000000001</c:v>
                </c:pt>
                <c:pt idx="10">
                  <c:v>266.92720000000003</c:v>
                </c:pt>
                <c:pt idx="11">
                  <c:v>202.90350000000001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56368"/>
        <c:axId val="371856760"/>
      </c:barChart>
      <c:lineChart>
        <c:grouping val="standard"/>
        <c:varyColors val="0"/>
        <c:ser>
          <c:idx val="0"/>
          <c:order val="1"/>
          <c:tx>
            <c:v>Precio mensual medio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2'!$B$666:$B$677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2'!$E$666:$E$677</c:f>
              <c:numCache>
                <c:formatCode>#,##0.00</c:formatCode>
                <c:ptCount val="12"/>
                <c:pt idx="0">
                  <c:v>67.453012551</c:v>
                </c:pt>
                <c:pt idx="1">
                  <c:v>65.189553823300002</c:v>
                </c:pt>
                <c:pt idx="2">
                  <c:v>58.273030764799998</c:v>
                </c:pt>
                <c:pt idx="3">
                  <c:v>60.3899279217</c:v>
                </c:pt>
                <c:pt idx="4">
                  <c:v>59.620378115999998</c:v>
                </c:pt>
                <c:pt idx="5">
                  <c:v>65.203429463500001</c:v>
                </c:pt>
                <c:pt idx="6">
                  <c:v>69.222350469700004</c:v>
                </c:pt>
                <c:pt idx="7">
                  <c:v>66.976983728600004</c:v>
                </c:pt>
                <c:pt idx="8">
                  <c:v>58.1601238258</c:v>
                </c:pt>
                <c:pt idx="9">
                  <c:v>58.456515481399997</c:v>
                </c:pt>
                <c:pt idx="10">
                  <c:v>63.464175010399998</c:v>
                </c:pt>
                <c:pt idx="11">
                  <c:v>63.8565215056</c:v>
                </c:pt>
              </c:numCache>
            </c:numRef>
          </c:val>
          <c:smooth val="0"/>
        </c:ser>
        <c:ser>
          <c:idx val="3"/>
          <c:order val="3"/>
          <c:tx>
            <c:v>Precio mensual medio 2016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2'!$B$666:$B$677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2'!$G$666:$G$677</c:f>
              <c:numCache>
                <c:formatCode>#,##0.00</c:formatCode>
                <c:ptCount val="12"/>
                <c:pt idx="0">
                  <c:v>52.734092055799998</c:v>
                </c:pt>
                <c:pt idx="1">
                  <c:v>42.758781878599997</c:v>
                </c:pt>
                <c:pt idx="2">
                  <c:v>42.131023658899998</c:v>
                </c:pt>
                <c:pt idx="3">
                  <c:v>38.967348635800001</c:v>
                </c:pt>
                <c:pt idx="4">
                  <c:v>38.0888409784</c:v>
                </c:pt>
                <c:pt idx="5">
                  <c:v>46.215583904200003</c:v>
                </c:pt>
                <c:pt idx="6">
                  <c:v>46.918287322099999</c:v>
                </c:pt>
                <c:pt idx="7">
                  <c:v>46.1267665349</c:v>
                </c:pt>
                <c:pt idx="8">
                  <c:v>49.102792214099999</c:v>
                </c:pt>
                <c:pt idx="9">
                  <c:v>59.519913470200002</c:v>
                </c:pt>
                <c:pt idx="10">
                  <c:v>67.237482616999998</c:v>
                </c:pt>
                <c:pt idx="11">
                  <c:v>69.353032254200002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855584"/>
        <c:axId val="371855976"/>
      </c:lineChart>
      <c:catAx>
        <c:axId val="3718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55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85597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4217186266350849E-2"/>
              <c:y val="0.193783760900855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55584"/>
        <c:crosses val="autoZero"/>
        <c:crossBetween val="between"/>
        <c:majorUnit val="20"/>
      </c:valAx>
      <c:catAx>
        <c:axId val="37185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856760"/>
        <c:crosses val="autoZero"/>
        <c:auto val="0"/>
        <c:lblAlgn val="ctr"/>
        <c:lblOffset val="100"/>
        <c:noMultiLvlLbl val="0"/>
      </c:catAx>
      <c:valAx>
        <c:axId val="371856760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591383394148904"/>
              <c:y val="0.1991595405413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56368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346057845935778E-2"/>
          <c:y val="3.0434976445587077E-2"/>
          <c:w val="0.81751139066557754"/>
          <c:h val="0.178262004895581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69608013961373E-2"/>
          <c:y val="9.4735033120859888E-2"/>
          <c:w val="0.85114500966620477"/>
          <c:h val="0.76347409698787649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2'!$B$682:$B$693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2'!$D$682:$D$693</c:f>
              <c:numCache>
                <c:formatCode>#,##0\ \ \ \ \ \ \ \ \ \ \ \ \ _)</c:formatCode>
                <c:ptCount val="12"/>
                <c:pt idx="0">
                  <c:v>155.82210000000001</c:v>
                </c:pt>
                <c:pt idx="1">
                  <c:v>157.67779999999999</c:v>
                </c:pt>
                <c:pt idx="2">
                  <c:v>182.52110000000002</c:v>
                </c:pt>
                <c:pt idx="3">
                  <c:v>165.69229999999999</c:v>
                </c:pt>
                <c:pt idx="4">
                  <c:v>115.4867</c:v>
                </c:pt>
                <c:pt idx="5">
                  <c:v>57.105899999999998</c:v>
                </c:pt>
                <c:pt idx="6">
                  <c:v>58.525300000000001</c:v>
                </c:pt>
                <c:pt idx="7">
                  <c:v>172.28489999999999</c:v>
                </c:pt>
                <c:pt idx="8">
                  <c:v>179.5205</c:v>
                </c:pt>
                <c:pt idx="9">
                  <c:v>134.7604</c:v>
                </c:pt>
                <c:pt idx="10">
                  <c:v>126.9627</c:v>
                </c:pt>
                <c:pt idx="11">
                  <c:v>120.2115</c:v>
                </c:pt>
              </c:numCache>
            </c:numRef>
          </c:val>
        </c:ser>
        <c:ser>
          <c:idx val="2"/>
          <c:order val="2"/>
          <c:tx>
            <c:v>Energía mensual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2'!$B$682:$B$693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2'!$F$682:$F$693</c:f>
              <c:numCache>
                <c:formatCode>#,##0\ \ \ \ \ \ \ \ \ \ \ \ \ _)</c:formatCode>
                <c:ptCount val="12"/>
                <c:pt idx="0">
                  <c:v>159.99939999999998</c:v>
                </c:pt>
                <c:pt idx="1">
                  <c:v>143.59810000000002</c:v>
                </c:pt>
                <c:pt idx="2">
                  <c:v>162.37799999999999</c:v>
                </c:pt>
                <c:pt idx="3">
                  <c:v>154.09370000000001</c:v>
                </c:pt>
                <c:pt idx="4">
                  <c:v>130.58449999999999</c:v>
                </c:pt>
                <c:pt idx="5">
                  <c:v>92.086799999999997</c:v>
                </c:pt>
                <c:pt idx="6">
                  <c:v>80.436700000000002</c:v>
                </c:pt>
                <c:pt idx="7">
                  <c:v>116.6096</c:v>
                </c:pt>
                <c:pt idx="8">
                  <c:v>129.54679999999999</c:v>
                </c:pt>
                <c:pt idx="9">
                  <c:v>118.50869999999999</c:v>
                </c:pt>
                <c:pt idx="10">
                  <c:v>127.074</c:v>
                </c:pt>
                <c:pt idx="11">
                  <c:v>138.42410000000001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58720"/>
        <c:axId val="371859112"/>
      </c:barChart>
      <c:lineChart>
        <c:grouping val="standard"/>
        <c:varyColors val="0"/>
        <c:ser>
          <c:idx val="0"/>
          <c:order val="1"/>
          <c:tx>
            <c:v>Precio mensual medio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2'!$B$682:$B$693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2'!$E$682:$E$693</c:f>
              <c:numCache>
                <c:formatCode>#,##0.00</c:formatCode>
                <c:ptCount val="12"/>
                <c:pt idx="0">
                  <c:v>30.4672153693</c:v>
                </c:pt>
                <c:pt idx="1">
                  <c:v>11.691818569300001</c:v>
                </c:pt>
                <c:pt idx="2">
                  <c:v>13.6735155552</c:v>
                </c:pt>
                <c:pt idx="3">
                  <c:v>19.558811906199999</c:v>
                </c:pt>
                <c:pt idx="4">
                  <c:v>20.925400933599999</c:v>
                </c:pt>
                <c:pt idx="5">
                  <c:v>33.6147007577</c:v>
                </c:pt>
                <c:pt idx="6">
                  <c:v>41.115369934</c:v>
                </c:pt>
                <c:pt idx="7">
                  <c:v>29.1797560901</c:v>
                </c:pt>
                <c:pt idx="8">
                  <c:v>33.233447489299998</c:v>
                </c:pt>
                <c:pt idx="9">
                  <c:v>27.019670318599999</c:v>
                </c:pt>
                <c:pt idx="10">
                  <c:v>27.6699321139</c:v>
                </c:pt>
                <c:pt idx="11">
                  <c:v>25.630080566299998</c:v>
                </c:pt>
              </c:numCache>
            </c:numRef>
          </c:val>
          <c:smooth val="0"/>
        </c:ser>
        <c:ser>
          <c:idx val="3"/>
          <c:order val="3"/>
          <c:tx>
            <c:v>Precio mensual medio 2016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2'!$B$682:$B$693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2'!$G$682:$G$693</c:f>
              <c:numCache>
                <c:formatCode>#,##0.00</c:formatCode>
                <c:ptCount val="12"/>
                <c:pt idx="0">
                  <c:v>11.171201141999999</c:v>
                </c:pt>
                <c:pt idx="1">
                  <c:v>10.8443221742</c:v>
                </c:pt>
                <c:pt idx="2">
                  <c:v>5.3591661432000004</c:v>
                </c:pt>
                <c:pt idx="3">
                  <c:v>3.8641131987000001</c:v>
                </c:pt>
                <c:pt idx="4">
                  <c:v>5.2265654805999997</c:v>
                </c:pt>
                <c:pt idx="5">
                  <c:v>17.557231438199999</c:v>
                </c:pt>
                <c:pt idx="6">
                  <c:v>26.8690120306</c:v>
                </c:pt>
                <c:pt idx="7">
                  <c:v>23.897432801400001</c:v>
                </c:pt>
                <c:pt idx="8">
                  <c:v>26.829993639400001</c:v>
                </c:pt>
                <c:pt idx="9">
                  <c:v>38.168603739600002</c:v>
                </c:pt>
                <c:pt idx="10">
                  <c:v>34.907456206600003</c:v>
                </c:pt>
                <c:pt idx="11">
                  <c:v>40.305706087300003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857936"/>
        <c:axId val="371858328"/>
      </c:lineChart>
      <c:catAx>
        <c:axId val="3718579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1858328"/>
        <c:crosses val="autoZero"/>
        <c:auto val="0"/>
        <c:lblAlgn val="ctr"/>
        <c:lblOffset val="100"/>
        <c:tickMarkSkip val="1"/>
        <c:noMultiLvlLbl val="0"/>
      </c:catAx>
      <c:valAx>
        <c:axId val="371858328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857936"/>
        <c:crosses val="autoZero"/>
        <c:crossBetween val="between"/>
        <c:majorUnit val="20"/>
      </c:valAx>
      <c:catAx>
        <c:axId val="3718587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1859112"/>
        <c:crosses val="autoZero"/>
        <c:auto val="0"/>
        <c:lblAlgn val="ctr"/>
        <c:lblOffset val="100"/>
        <c:noMultiLvlLbl val="0"/>
      </c:catAx>
      <c:valAx>
        <c:axId val="371859112"/>
        <c:scaling>
          <c:orientation val="maxMin"/>
          <c:max val="5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858720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CD5B5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solidFill>
                <a:srgbClr val="C0C0C0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92D050"/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0.1129415145781196"/>
                  <c:y val="-0.13177234424644288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425925925925927"/>
                  <c:y val="0.11574074074074078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973738021119452"/>
                  <c:y val="0.10722337339411521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2750055952308287"/>
                  <c:y val="-3.066497421767237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5708152759974772"/>
                  <c:y val="-0.10322528491278039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299741602067243E-2"/>
                  <c:y val="-0.166011358671909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2'!$C$198:$C$205</c:f>
              <c:strCache>
                <c:ptCount val="8"/>
                <c:pt idx="0">
                  <c:v>Ciclo Combinado</c:v>
                </c:pt>
                <c:pt idx="1">
                  <c:v>Hidráulica</c:v>
                </c:pt>
                <c:pt idx="2">
                  <c:v>Carbón</c:v>
                </c:pt>
                <c:pt idx="3">
                  <c:v>Turbinación bombeo</c:v>
                </c:pt>
                <c:pt idx="4">
                  <c:v>Consumo Bombeo</c:v>
                </c:pt>
                <c:pt idx="5">
                  <c:v>Eólica</c:v>
                </c:pt>
                <c:pt idx="6">
                  <c:v>Nuclear</c:v>
                </c:pt>
                <c:pt idx="7">
                  <c:v>Cogeneración</c:v>
                </c:pt>
              </c:strCache>
            </c:strRef>
          </c:cat>
          <c:val>
            <c:numRef>
              <c:f>'Data 2'!$D$198:$D$205</c:f>
              <c:numCache>
                <c:formatCode>0%</c:formatCode>
                <c:ptCount val="8"/>
                <c:pt idx="0">
                  <c:v>0.33456289981346671</c:v>
                </c:pt>
                <c:pt idx="1">
                  <c:v>0.25793020902903951</c:v>
                </c:pt>
                <c:pt idx="2">
                  <c:v>0.20987206125515051</c:v>
                </c:pt>
                <c:pt idx="3">
                  <c:v>0.15920924446880869</c:v>
                </c:pt>
                <c:pt idx="4">
                  <c:v>3.0529482138842566E-2</c:v>
                </c:pt>
                <c:pt idx="5">
                  <c:v>7.2926430019804797E-3</c:v>
                </c:pt>
                <c:pt idx="6">
                  <c:v>5.896146161532581E-4</c:v>
                </c:pt>
                <c:pt idx="7">
                  <c:v>1.3845676558424766E-5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39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1'!$C$18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1'!$D$18:$O$18</c:f>
              <c:numCache>
                <c:formatCode>#,##0.00</c:formatCode>
                <c:ptCount val="12"/>
                <c:pt idx="0">
                  <c:v>2.56</c:v>
                </c:pt>
                <c:pt idx="1">
                  <c:v>2.65</c:v>
                </c:pt>
                <c:pt idx="2">
                  <c:v>2.88</c:v>
                </c:pt>
                <c:pt idx="3">
                  <c:v>2.59</c:v>
                </c:pt>
                <c:pt idx="4">
                  <c:v>2.99</c:v>
                </c:pt>
                <c:pt idx="5">
                  <c:v>1.84</c:v>
                </c:pt>
                <c:pt idx="6">
                  <c:v>1.55</c:v>
                </c:pt>
                <c:pt idx="7">
                  <c:v>1.85</c:v>
                </c:pt>
                <c:pt idx="8">
                  <c:v>1.91</c:v>
                </c:pt>
                <c:pt idx="9">
                  <c:v>2.04</c:v>
                </c:pt>
                <c:pt idx="10">
                  <c:v>0.89</c:v>
                </c:pt>
                <c:pt idx="11">
                  <c:v>1.1299999999999999</c:v>
                </c:pt>
              </c:numCache>
            </c:numRef>
          </c:val>
        </c:ser>
        <c:ser>
          <c:idx val="6"/>
          <c:order val="1"/>
          <c:tx>
            <c:strRef>
              <c:f>'Data 1'!$C$21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1'!$D$21:$O$21</c:f>
              <c:numCache>
                <c:formatCode>0.00</c:formatCode>
                <c:ptCount val="12"/>
                <c:pt idx="0">
                  <c:v>0.16</c:v>
                </c:pt>
                <c:pt idx="1">
                  <c:v>0.25</c:v>
                </c:pt>
                <c:pt idx="2">
                  <c:v>0.37</c:v>
                </c:pt>
                <c:pt idx="3">
                  <c:v>0.28999999999999998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0.25</c:v>
                </c:pt>
                <c:pt idx="10">
                  <c:v>0.15</c:v>
                </c:pt>
                <c:pt idx="11">
                  <c:v>0.08</c:v>
                </c:pt>
              </c:numCache>
            </c:numRef>
          </c:val>
        </c:ser>
        <c:ser>
          <c:idx val="2"/>
          <c:order val="2"/>
          <c:tx>
            <c:strRef>
              <c:f>'Data 1'!$C$22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1'!$D$22:$O$22</c:f>
              <c:numCache>
                <c:formatCode>0.00</c:formatCode>
                <c:ptCount val="12"/>
                <c:pt idx="0">
                  <c:v>0.95</c:v>
                </c:pt>
                <c:pt idx="1">
                  <c:v>1.1299999999999999</c:v>
                </c:pt>
                <c:pt idx="2">
                  <c:v>1.01</c:v>
                </c:pt>
                <c:pt idx="3">
                  <c:v>0.9</c:v>
                </c:pt>
                <c:pt idx="4">
                  <c:v>0.93</c:v>
                </c:pt>
                <c:pt idx="5">
                  <c:v>0.52</c:v>
                </c:pt>
                <c:pt idx="6">
                  <c:v>0.47</c:v>
                </c:pt>
                <c:pt idx="7">
                  <c:v>0.48</c:v>
                </c:pt>
                <c:pt idx="8">
                  <c:v>0.39</c:v>
                </c:pt>
                <c:pt idx="9">
                  <c:v>0.51</c:v>
                </c:pt>
                <c:pt idx="10">
                  <c:v>0.68</c:v>
                </c:pt>
                <c:pt idx="11">
                  <c:v>0.63</c:v>
                </c:pt>
              </c:numCache>
            </c:numRef>
          </c:val>
        </c:ser>
        <c:ser>
          <c:idx val="1"/>
          <c:order val="3"/>
          <c:tx>
            <c:strRef>
              <c:f>'Data 1'!$C$19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1'!$D$19:$O$19</c:f>
              <c:numCache>
                <c:formatCode>#,##0.00</c:formatCode>
                <c:ptCount val="12"/>
                <c:pt idx="0">
                  <c:v>0.12</c:v>
                </c:pt>
                <c:pt idx="1">
                  <c:v>0.13</c:v>
                </c:pt>
                <c:pt idx="2">
                  <c:v>0.16</c:v>
                </c:pt>
                <c:pt idx="3">
                  <c:v>0.18</c:v>
                </c:pt>
                <c:pt idx="4">
                  <c:v>0.13</c:v>
                </c:pt>
                <c:pt idx="5">
                  <c:v>0.1</c:v>
                </c:pt>
                <c:pt idx="6">
                  <c:v>0.03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0.21</c:v>
                </c:pt>
                <c:pt idx="10">
                  <c:v>0.16</c:v>
                </c:pt>
                <c:pt idx="11">
                  <c:v>0.13</c:v>
                </c:pt>
              </c:numCache>
            </c:numRef>
          </c:val>
        </c:ser>
        <c:ser>
          <c:idx val="3"/>
          <c:order val="4"/>
          <c:tx>
            <c:strRef>
              <c:f>'Data 1'!$C$24</c:f>
              <c:strCache>
                <c:ptCount val="1"/>
                <c:pt idx="0">
                  <c:v>Coste desvíos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1'!$D$24:$O$24</c:f>
              <c:numCache>
                <c:formatCode>0.00</c:formatCode>
                <c:ptCount val="12"/>
                <c:pt idx="0">
                  <c:v>0.31</c:v>
                </c:pt>
                <c:pt idx="1">
                  <c:v>0.24</c:v>
                </c:pt>
                <c:pt idx="2">
                  <c:v>0.27</c:v>
                </c:pt>
                <c:pt idx="3">
                  <c:v>0.23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0.11</c:v>
                </c:pt>
                <c:pt idx="8">
                  <c:v>0.2</c:v>
                </c:pt>
                <c:pt idx="9">
                  <c:v>0.14000000000000001</c:v>
                </c:pt>
                <c:pt idx="10">
                  <c:v>0.23</c:v>
                </c:pt>
                <c:pt idx="11">
                  <c:v>0.26</c:v>
                </c:pt>
              </c:numCache>
            </c:numRef>
          </c:val>
        </c:ser>
        <c:ser>
          <c:idx val="5"/>
          <c:order val="6"/>
          <c:tx>
            <c:strRef>
              <c:f>'Data 1'!$C$25</c:f>
              <c:strCache>
                <c:ptCount val="1"/>
                <c:pt idx="0">
                  <c:v>Saldo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1'!$D$25:$O$25</c:f>
              <c:numCache>
                <c:formatCode>0.00</c:formatCode>
                <c:ptCount val="12"/>
                <c:pt idx="0">
                  <c:v>-0.13</c:v>
                </c:pt>
                <c:pt idx="1">
                  <c:v>-0.11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-0.05</c:v>
                </c:pt>
                <c:pt idx="5">
                  <c:v>-0.05</c:v>
                </c:pt>
                <c:pt idx="6">
                  <c:v>-0.06</c:v>
                </c:pt>
                <c:pt idx="7">
                  <c:v>-0.05</c:v>
                </c:pt>
                <c:pt idx="8">
                  <c:v>-0.06</c:v>
                </c:pt>
                <c:pt idx="9">
                  <c:v>-0.06</c:v>
                </c:pt>
                <c:pt idx="10">
                  <c:v>-0.08</c:v>
                </c:pt>
                <c:pt idx="11">
                  <c:v>-0.1</c:v>
                </c:pt>
              </c:numCache>
            </c:numRef>
          </c:val>
        </c:ser>
        <c:ser>
          <c:idx val="7"/>
          <c:order val="7"/>
          <c:tx>
            <c:strRef>
              <c:f>'Data 1'!$C$26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val>
            <c:numRef>
              <c:f>'Data 1'!$D$26:$O$26</c:f>
              <c:numCache>
                <c:formatCode>0.00</c:formatCode>
                <c:ptCount val="12"/>
                <c:pt idx="0">
                  <c:v>-7.0000000000000007E-2</c:v>
                </c:pt>
                <c:pt idx="1">
                  <c:v>-0.09</c:v>
                </c:pt>
                <c:pt idx="2">
                  <c:v>-7.0000000000000007E-2</c:v>
                </c:pt>
                <c:pt idx="3">
                  <c:v>-0.06</c:v>
                </c:pt>
                <c:pt idx="4">
                  <c:v>-7.0000000000000007E-2</c:v>
                </c:pt>
                <c:pt idx="5">
                  <c:v>-0.05</c:v>
                </c:pt>
                <c:pt idx="6">
                  <c:v>-0.05</c:v>
                </c:pt>
                <c:pt idx="7">
                  <c:v>-0.05</c:v>
                </c:pt>
                <c:pt idx="8">
                  <c:v>-0.05</c:v>
                </c:pt>
                <c:pt idx="9">
                  <c:v>-0.05</c:v>
                </c:pt>
                <c:pt idx="10">
                  <c:v>-0.06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'Data 1'!$C$23</c:f>
              <c:strCache>
                <c:ptCount val="1"/>
                <c:pt idx="0">
                  <c:v>Incumplimiento de energía de balance</c:v>
                </c:pt>
              </c:strCache>
            </c:strRef>
          </c:tx>
          <c:invertIfNegative val="0"/>
          <c:val>
            <c:numRef>
              <c:f>'Data 1'!$D$23:$O$23</c:f>
              <c:numCache>
                <c:formatCode>0.00</c:formatCode>
                <c:ptCount val="12"/>
                <c:pt idx="0">
                  <c:v>0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-0.02</c:v>
                </c:pt>
                <c:pt idx="5">
                  <c:v>-0.02</c:v>
                </c:pt>
                <c:pt idx="6">
                  <c:v>-0.02</c:v>
                </c:pt>
                <c:pt idx="7">
                  <c:v>-0.02</c:v>
                </c:pt>
                <c:pt idx="8">
                  <c:v>-0.03</c:v>
                </c:pt>
                <c:pt idx="9">
                  <c:v>-0.03</c:v>
                </c:pt>
                <c:pt idx="10">
                  <c:v>-0.05</c:v>
                </c:pt>
                <c:pt idx="11">
                  <c:v>-0.04</c:v>
                </c:pt>
              </c:numCache>
            </c:numRef>
          </c:val>
        </c:ser>
        <c:ser>
          <c:idx val="9"/>
          <c:order val="9"/>
          <c:tx>
            <c:strRef>
              <c:f>'Data 1'!$C$27</c:f>
              <c:strCache>
                <c:ptCount val="1"/>
                <c:pt idx="0">
                  <c:v>Saldo PO 14.6</c:v>
                </c:pt>
              </c:strCache>
            </c:strRef>
          </c:tx>
          <c:invertIfNegative val="0"/>
          <c:val>
            <c:numRef>
              <c:f>'Data 1'!$D$27:$O$27</c:f>
              <c:numCache>
                <c:formatCode>0.00</c:formatCode>
                <c:ptCount val="12"/>
                <c:pt idx="0">
                  <c:v>0.02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</c:v>
                </c:pt>
                <c:pt idx="5">
                  <c:v>0.03</c:v>
                </c:pt>
                <c:pt idx="6">
                  <c:v>-0.01</c:v>
                </c:pt>
                <c:pt idx="7">
                  <c:v>0.01</c:v>
                </c:pt>
                <c:pt idx="8">
                  <c:v>-0.01</c:v>
                </c:pt>
                <c:pt idx="9">
                  <c:v>-0.01</c:v>
                </c:pt>
                <c:pt idx="10">
                  <c:v>0.01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245392"/>
        <c:axId val="421245000"/>
      </c:barChart>
      <c:lineChart>
        <c:grouping val="standard"/>
        <c:varyColors val="0"/>
        <c:ser>
          <c:idx val="4"/>
          <c:order val="5"/>
          <c:tx>
            <c:v>Repercusión media en 2016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1'!$D$29:$O$29</c:f>
              <c:numCache>
                <c:formatCode>#,##0.00</c:formatCode>
                <c:ptCount val="12"/>
                <c:pt idx="0">
                  <c:v>3.0999999999999996</c:v>
                </c:pt>
                <c:pt idx="1">
                  <c:v>3.0999999999999996</c:v>
                </c:pt>
                <c:pt idx="2">
                  <c:v>3.0999999999999996</c:v>
                </c:pt>
                <c:pt idx="3">
                  <c:v>3.0999999999999996</c:v>
                </c:pt>
                <c:pt idx="4">
                  <c:v>3.0999999999999996</c:v>
                </c:pt>
                <c:pt idx="5">
                  <c:v>3.0999999999999996</c:v>
                </c:pt>
                <c:pt idx="6">
                  <c:v>3.0999999999999996</c:v>
                </c:pt>
                <c:pt idx="7">
                  <c:v>3.0999999999999996</c:v>
                </c:pt>
                <c:pt idx="8">
                  <c:v>3.0999999999999996</c:v>
                </c:pt>
                <c:pt idx="9">
                  <c:v>3.0999999999999996</c:v>
                </c:pt>
                <c:pt idx="10">
                  <c:v>3.0999999999999996</c:v>
                </c:pt>
                <c:pt idx="11">
                  <c:v>3.0999999999999996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45392"/>
        <c:axId val="421245000"/>
      </c:lineChart>
      <c:catAx>
        <c:axId val="42124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245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245000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24539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4713995770771567E-2"/>
          <c:y val="3.1413592857607274E-2"/>
          <c:w val="0.96268403696501514"/>
          <c:h val="0.17332621557898484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8080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rgbClr val="FCD5B5"/>
              </a:solidFill>
            </c:spPr>
          </c:dPt>
          <c:dPt>
            <c:idx val="4"/>
            <c:bubble3D val="0"/>
            <c:spPr>
              <a:solidFill>
                <a:srgbClr val="A6A6A6"/>
              </a:solidFill>
            </c:spPr>
          </c:dPt>
          <c:dPt>
            <c:idx val="5"/>
            <c:bubble3D val="0"/>
            <c:spPr>
              <a:solidFill>
                <a:srgbClr val="92D050"/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0.12600769616323626"/>
                  <c:y val="-0.13225169222268268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691684586654593"/>
                  <c:y val="7.236842105263158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7488183586908"/>
                  <c:y val="7.01754385964911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895201754811449"/>
                  <c:y val="-5.7017543859649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182842633801209"/>
                  <c:y val="-0.10790002292738179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6956521739130474E-2"/>
                  <c:y val="-0.15645371577574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2'!$F$198:$F$205</c:f>
              <c:strCache>
                <c:ptCount val="8"/>
                <c:pt idx="0">
                  <c:v>Consumo Bombeo</c:v>
                </c:pt>
                <c:pt idx="1">
                  <c:v>Carbón</c:v>
                </c:pt>
                <c:pt idx="2">
                  <c:v>Hidráulica</c:v>
                </c:pt>
                <c:pt idx="3">
                  <c:v>Ciclo Combinado</c:v>
                </c:pt>
                <c:pt idx="4">
                  <c:v>Turbinación bombeo</c:v>
                </c:pt>
                <c:pt idx="5">
                  <c:v>Eólica</c:v>
                </c:pt>
                <c:pt idx="6">
                  <c:v>Cogeneración</c:v>
                </c:pt>
                <c:pt idx="7">
                  <c:v>Nuclear</c:v>
                </c:pt>
              </c:strCache>
            </c:strRef>
          </c:cat>
          <c:val>
            <c:numRef>
              <c:f>'Data 2'!$E$198:$E$205</c:f>
              <c:numCache>
                <c:formatCode>0%</c:formatCode>
                <c:ptCount val="8"/>
                <c:pt idx="0">
                  <c:v>0.3854449417526255</c:v>
                </c:pt>
                <c:pt idx="1">
                  <c:v>0.23871882814610371</c:v>
                </c:pt>
                <c:pt idx="2">
                  <c:v>0.15674368605876729</c:v>
                </c:pt>
                <c:pt idx="3">
                  <c:v>0.13089255902955979</c:v>
                </c:pt>
                <c:pt idx="4">
                  <c:v>4.9779494565389534E-2</c:v>
                </c:pt>
                <c:pt idx="5">
                  <c:v>3.6003376980345073E-2</c:v>
                </c:pt>
                <c:pt idx="6">
                  <c:v>1.6595847246360167E-3</c:v>
                </c:pt>
                <c:pt idx="7">
                  <c:v>7.5752874257310255E-4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38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01048191659744E-2"/>
          <c:y val="0.28100663887602284"/>
          <c:w val="0.8558301817704097"/>
          <c:h val="0.52352407820680169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2'!$B$701:$B$712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2'!$D$701:$D$712</c:f>
              <c:numCache>
                <c:formatCode>#,##0\ \ \ \ \ \ \ \ \ \ \ \ \ _)</c:formatCode>
                <c:ptCount val="12"/>
                <c:pt idx="0">
                  <c:v>464.2285</c:v>
                </c:pt>
                <c:pt idx="1">
                  <c:v>295.27249999999998</c:v>
                </c:pt>
                <c:pt idx="2">
                  <c:v>113.28830000000001</c:v>
                </c:pt>
                <c:pt idx="3">
                  <c:v>80.185500000000005</c:v>
                </c:pt>
                <c:pt idx="4">
                  <c:v>114.46419999999999</c:v>
                </c:pt>
                <c:pt idx="5">
                  <c:v>315.71109999999999</c:v>
                </c:pt>
                <c:pt idx="6">
                  <c:v>352.91109999999998</c:v>
                </c:pt>
                <c:pt idx="7">
                  <c:v>148.7741</c:v>
                </c:pt>
                <c:pt idx="8">
                  <c:v>42.849199999999996</c:v>
                </c:pt>
                <c:pt idx="9">
                  <c:v>118.84139999999999</c:v>
                </c:pt>
                <c:pt idx="10">
                  <c:v>93.325299999999999</c:v>
                </c:pt>
                <c:pt idx="11">
                  <c:v>74.437699999999992</c:v>
                </c:pt>
              </c:numCache>
            </c:numRef>
          </c:val>
        </c:ser>
        <c:ser>
          <c:idx val="2"/>
          <c:order val="2"/>
          <c:tx>
            <c:v>Energía mensual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2'!$B$701:$B$712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2'!$F$701:$F$712</c:f>
              <c:numCache>
                <c:formatCode>#,##0\ \ \ \ \ \ \ \ \ \ \ \ \ _)</c:formatCode>
                <c:ptCount val="12"/>
                <c:pt idx="0">
                  <c:v>106.5989</c:v>
                </c:pt>
                <c:pt idx="1">
                  <c:v>113.4988</c:v>
                </c:pt>
                <c:pt idx="2">
                  <c:v>115.47760000000001</c:v>
                </c:pt>
                <c:pt idx="3">
                  <c:v>81.587199999999996</c:v>
                </c:pt>
                <c:pt idx="4">
                  <c:v>59.699400000000004</c:v>
                </c:pt>
                <c:pt idx="5">
                  <c:v>79.279600000000002</c:v>
                </c:pt>
                <c:pt idx="6">
                  <c:v>141.12820000000002</c:v>
                </c:pt>
                <c:pt idx="7">
                  <c:v>72.097300000000004</c:v>
                </c:pt>
                <c:pt idx="8">
                  <c:v>155.19999999999999</c:v>
                </c:pt>
                <c:pt idx="9">
                  <c:v>70.97</c:v>
                </c:pt>
                <c:pt idx="10">
                  <c:v>129.2457</c:v>
                </c:pt>
                <c:pt idx="11">
                  <c:v>58.4998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61464"/>
        <c:axId val="371861856"/>
      </c:barChart>
      <c:lineChart>
        <c:grouping val="standard"/>
        <c:varyColors val="0"/>
        <c:ser>
          <c:idx val="0"/>
          <c:order val="1"/>
          <c:tx>
            <c:v>Precio mensual medio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2'!$B$701:$B$712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2'!$E$701:$E$712</c:f>
              <c:numCache>
                <c:formatCode>#,##0.00</c:formatCode>
                <c:ptCount val="12"/>
                <c:pt idx="0">
                  <c:v>65.647116193900004</c:v>
                </c:pt>
                <c:pt idx="1">
                  <c:v>59.356460862399999</c:v>
                </c:pt>
                <c:pt idx="2">
                  <c:v>55.710679743599997</c:v>
                </c:pt>
                <c:pt idx="3">
                  <c:v>56.314659508299997</c:v>
                </c:pt>
                <c:pt idx="4">
                  <c:v>54.8085368176</c:v>
                </c:pt>
                <c:pt idx="5">
                  <c:v>65.136734755299997</c:v>
                </c:pt>
                <c:pt idx="6">
                  <c:v>66.564627550699996</c:v>
                </c:pt>
                <c:pt idx="7">
                  <c:v>67.907551583200004</c:v>
                </c:pt>
                <c:pt idx="8">
                  <c:v>55.370398980600001</c:v>
                </c:pt>
                <c:pt idx="9">
                  <c:v>53.537349442199996</c:v>
                </c:pt>
                <c:pt idx="10">
                  <c:v>60.624759952600002</c:v>
                </c:pt>
                <c:pt idx="11">
                  <c:v>58.176630121599999</c:v>
                </c:pt>
              </c:numCache>
            </c:numRef>
          </c:val>
          <c:smooth val="0"/>
        </c:ser>
        <c:ser>
          <c:idx val="3"/>
          <c:order val="3"/>
          <c:tx>
            <c:v>Precio mensual medio 2016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2'!$B$701:$B$712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2'!$G$701:$G$712</c:f>
              <c:numCache>
                <c:formatCode>#,##0.00</c:formatCode>
                <c:ptCount val="12"/>
                <c:pt idx="0">
                  <c:v>48.943087499000001</c:v>
                </c:pt>
                <c:pt idx="1">
                  <c:v>37.351519399300003</c:v>
                </c:pt>
                <c:pt idx="2">
                  <c:v>37.474939988400003</c:v>
                </c:pt>
                <c:pt idx="3">
                  <c:v>35.812212577499999</c:v>
                </c:pt>
                <c:pt idx="4">
                  <c:v>35.241335926300003</c:v>
                </c:pt>
                <c:pt idx="5">
                  <c:v>45.437845422999999</c:v>
                </c:pt>
                <c:pt idx="6">
                  <c:v>45.583879125499998</c:v>
                </c:pt>
                <c:pt idx="7">
                  <c:v>46.119075471599999</c:v>
                </c:pt>
                <c:pt idx="8">
                  <c:v>50.606002190700003</c:v>
                </c:pt>
                <c:pt idx="9">
                  <c:v>58.413288431700003</c:v>
                </c:pt>
                <c:pt idx="10">
                  <c:v>64.995111945700003</c:v>
                </c:pt>
                <c:pt idx="11">
                  <c:v>67.596904775699997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860680"/>
        <c:axId val="371861072"/>
      </c:lineChart>
      <c:catAx>
        <c:axId val="37186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6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86107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6980514234626291E-2"/>
              <c:y val="0.183385686414866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60680"/>
        <c:crosses val="autoZero"/>
        <c:crossBetween val="between"/>
        <c:majorUnit val="20"/>
      </c:valAx>
      <c:catAx>
        <c:axId val="371861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861856"/>
        <c:crosses val="autoZero"/>
        <c:auto val="0"/>
        <c:lblAlgn val="ctr"/>
        <c:lblOffset val="100"/>
        <c:noMultiLvlLbl val="0"/>
      </c:catAx>
      <c:valAx>
        <c:axId val="371861856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203740606295622"/>
              <c:y val="0.18751554451415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61464"/>
        <c:crosses val="max"/>
        <c:crossBetween val="between"/>
        <c:majorUnit val="100"/>
        <c:min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7872429394921592E-2"/>
          <c:y val="3.0303254492590647E-2"/>
          <c:w val="0.81063903477098098"/>
          <c:h val="0.1774904905994595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250172675783944E-2"/>
          <c:y val="8.0883124903504702E-2"/>
          <c:w val="0.84701174195330842"/>
          <c:h val="0.8161795584375483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2'!$B$715:$B$726</c:f>
              <c:strCache>
                <c:ptCount val="12"/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'Data 2'!$D$717:$D$728</c:f>
              <c:numCache>
                <c:formatCode>#,##0\ \ \ \ \ \ \ \ \ \ \ \ \ _)</c:formatCode>
                <c:ptCount val="12"/>
                <c:pt idx="0">
                  <c:v>89.17580000000001</c:v>
                </c:pt>
                <c:pt idx="1">
                  <c:v>35.880699999999997</c:v>
                </c:pt>
                <c:pt idx="2">
                  <c:v>79.234999999999999</c:v>
                </c:pt>
                <c:pt idx="3">
                  <c:v>50.783000000000001</c:v>
                </c:pt>
                <c:pt idx="4">
                  <c:v>35.381599999999999</c:v>
                </c:pt>
                <c:pt idx="5">
                  <c:v>29.4</c:v>
                </c:pt>
                <c:pt idx="6">
                  <c:v>11.100299999999999</c:v>
                </c:pt>
                <c:pt idx="7">
                  <c:v>85.458699999999993</c:v>
                </c:pt>
                <c:pt idx="8">
                  <c:v>58.372399999999999</c:v>
                </c:pt>
                <c:pt idx="9">
                  <c:v>24.3857</c:v>
                </c:pt>
                <c:pt idx="10">
                  <c:v>23.457599999999999</c:v>
                </c:pt>
                <c:pt idx="11">
                  <c:v>25.9756</c:v>
                </c:pt>
              </c:numCache>
            </c:numRef>
          </c:val>
        </c:ser>
        <c:ser>
          <c:idx val="2"/>
          <c:order val="2"/>
          <c:tx>
            <c:v>Energía mensual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2'!$B$715:$B$726</c:f>
              <c:strCache>
                <c:ptCount val="12"/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'Data 2'!$F$717:$F$728</c:f>
              <c:numCache>
                <c:formatCode>#,##0\ \ \ \ \ \ \ \ \ \ \ \ \ _)</c:formatCode>
                <c:ptCount val="12"/>
                <c:pt idx="0">
                  <c:v>44.561099999999996</c:v>
                </c:pt>
                <c:pt idx="1">
                  <c:v>34.2288</c:v>
                </c:pt>
                <c:pt idx="2">
                  <c:v>48.704500000000003</c:v>
                </c:pt>
                <c:pt idx="3">
                  <c:v>30.143799999999999</c:v>
                </c:pt>
                <c:pt idx="4">
                  <c:v>20.3538</c:v>
                </c:pt>
                <c:pt idx="5">
                  <c:v>25.604299999999999</c:v>
                </c:pt>
                <c:pt idx="6">
                  <c:v>38.761600000000001</c:v>
                </c:pt>
                <c:pt idx="7">
                  <c:v>53.683300000000003</c:v>
                </c:pt>
                <c:pt idx="8">
                  <c:v>68.590299999999999</c:v>
                </c:pt>
                <c:pt idx="9">
                  <c:v>37.5946</c:v>
                </c:pt>
                <c:pt idx="10">
                  <c:v>22.708500000000001</c:v>
                </c:pt>
                <c:pt idx="11">
                  <c:v>40.160400000000003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63424"/>
        <c:axId val="371863816"/>
      </c:barChart>
      <c:lineChart>
        <c:grouping val="standard"/>
        <c:varyColors val="0"/>
        <c:ser>
          <c:idx val="0"/>
          <c:order val="1"/>
          <c:tx>
            <c:v>Precio mensual medio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2'!$B$717:$B$728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2'!$E$717:$E$728</c:f>
              <c:numCache>
                <c:formatCode>#,##0.00</c:formatCode>
                <c:ptCount val="12"/>
                <c:pt idx="0">
                  <c:v>40.282826843199999</c:v>
                </c:pt>
                <c:pt idx="1">
                  <c:v>25.014062992100001</c:v>
                </c:pt>
                <c:pt idx="2">
                  <c:v>19.0238966366</c:v>
                </c:pt>
                <c:pt idx="3">
                  <c:v>30.013252269500001</c:v>
                </c:pt>
                <c:pt idx="4">
                  <c:v>30.170356626</c:v>
                </c:pt>
                <c:pt idx="5">
                  <c:v>36.936279931999998</c:v>
                </c:pt>
                <c:pt idx="6">
                  <c:v>43.102159401100003</c:v>
                </c:pt>
                <c:pt idx="7">
                  <c:v>38.862053834199997</c:v>
                </c:pt>
                <c:pt idx="8">
                  <c:v>42.319865552899998</c:v>
                </c:pt>
                <c:pt idx="9">
                  <c:v>32.5012007037</c:v>
                </c:pt>
                <c:pt idx="10">
                  <c:v>32.072721420800001</c:v>
                </c:pt>
                <c:pt idx="11">
                  <c:v>33.811783365899998</c:v>
                </c:pt>
              </c:numCache>
            </c:numRef>
          </c:val>
          <c:smooth val="0"/>
        </c:ser>
        <c:ser>
          <c:idx val="3"/>
          <c:order val="3"/>
          <c:tx>
            <c:v>Precio mensual medio 2016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2'!$B$717:$B$728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2'!$G$717:$G$728</c:f>
              <c:numCache>
                <c:formatCode>#,##0.00</c:formatCode>
                <c:ptCount val="12"/>
                <c:pt idx="0">
                  <c:v>14.4236544879</c:v>
                </c:pt>
                <c:pt idx="1">
                  <c:v>16.168519784499999</c:v>
                </c:pt>
                <c:pt idx="2">
                  <c:v>13.8918163619</c:v>
                </c:pt>
                <c:pt idx="3">
                  <c:v>4.8816104804</c:v>
                </c:pt>
                <c:pt idx="4">
                  <c:v>12.8525263096</c:v>
                </c:pt>
                <c:pt idx="5">
                  <c:v>24.859456028899999</c:v>
                </c:pt>
                <c:pt idx="6">
                  <c:v>31.8991628313</c:v>
                </c:pt>
                <c:pt idx="7">
                  <c:v>26.904423163299999</c:v>
                </c:pt>
                <c:pt idx="8">
                  <c:v>32.704484016000002</c:v>
                </c:pt>
                <c:pt idx="9">
                  <c:v>42.427821282799997</c:v>
                </c:pt>
                <c:pt idx="10">
                  <c:v>39.590902965799998</c:v>
                </c:pt>
                <c:pt idx="11">
                  <c:v>47.524236561400002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862640"/>
        <c:axId val="371863032"/>
      </c:lineChart>
      <c:catAx>
        <c:axId val="37186264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1863032"/>
        <c:crosses val="autoZero"/>
        <c:auto val="0"/>
        <c:lblAlgn val="ctr"/>
        <c:lblOffset val="100"/>
        <c:tickMarkSkip val="1"/>
        <c:noMultiLvlLbl val="0"/>
      </c:catAx>
      <c:valAx>
        <c:axId val="371863032"/>
        <c:scaling>
          <c:orientation val="maxMin"/>
          <c:max val="8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862640"/>
        <c:crosses val="autoZero"/>
        <c:crossBetween val="between"/>
        <c:majorUnit val="20"/>
      </c:valAx>
      <c:catAx>
        <c:axId val="3718634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1863816"/>
        <c:crosses val="autoZero"/>
        <c:auto val="0"/>
        <c:lblAlgn val="ctr"/>
        <c:lblOffset val="100"/>
        <c:noMultiLvlLbl val="0"/>
      </c:catAx>
      <c:valAx>
        <c:axId val="371863816"/>
        <c:scaling>
          <c:orientation val="maxMin"/>
          <c:max val="4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863424"/>
        <c:crosses val="max"/>
        <c:crossBetween val="between"/>
        <c:majorUnit val="100"/>
        <c:minorUnit val="4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1200" verticalDpi="1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CD5B5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rgbClr val="BFBFBF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F79646"/>
              </a:solidFill>
            </c:spPr>
          </c:dPt>
          <c:dPt>
            <c:idx val="6"/>
            <c:bubble3D val="0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0.11585513329428862"/>
                  <c:y val="-0.1048549505190479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167116765362995"/>
                  <c:y val="0.111575218664949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92989306088805"/>
                  <c:y val="0.1532420584630087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613262185202057"/>
                  <c:y val="-6.250597303305424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39324079335446"/>
                  <c:y val="-0.1268826642571317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800687285223428E-2"/>
                  <c:y val="-0.17486338797814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1855670103092786E-2"/>
                  <c:y val="-0.183606557377049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2'!$C$229:$C$236</c:f>
              <c:strCache>
                <c:ptCount val="8"/>
                <c:pt idx="0">
                  <c:v>Ciclo Combinado</c:v>
                </c:pt>
                <c:pt idx="1">
                  <c:v>Carbón</c:v>
                </c:pt>
                <c:pt idx="2">
                  <c:v>Hidráulica</c:v>
                </c:pt>
                <c:pt idx="3">
                  <c:v>Turbinación bombeo</c:v>
                </c:pt>
                <c:pt idx="4">
                  <c:v>Consumo Bombeo</c:v>
                </c:pt>
                <c:pt idx="5">
                  <c:v>Eólica</c:v>
                </c:pt>
                <c:pt idx="6">
                  <c:v>Nuclear</c:v>
                </c:pt>
                <c:pt idx="7">
                  <c:v>Cogeneración</c:v>
                </c:pt>
              </c:strCache>
            </c:strRef>
          </c:cat>
          <c:val>
            <c:numRef>
              <c:f>'Data 2'!$D$229:$D$236</c:f>
              <c:numCache>
                <c:formatCode>0%</c:formatCode>
                <c:ptCount val="8"/>
                <c:pt idx="0">
                  <c:v>0.32145333003741711</c:v>
                </c:pt>
                <c:pt idx="1">
                  <c:v>0.30037417100312053</c:v>
                </c:pt>
                <c:pt idx="2">
                  <c:v>0.20250472731575089</c:v>
                </c:pt>
                <c:pt idx="3">
                  <c:v>0.11839455075182809</c:v>
                </c:pt>
                <c:pt idx="4">
                  <c:v>5.3709743869278903E-2</c:v>
                </c:pt>
                <c:pt idx="5">
                  <c:v>2.8371077912501871E-3</c:v>
                </c:pt>
                <c:pt idx="6">
                  <c:v>7.0625569126561076E-4</c:v>
                </c:pt>
                <c:pt idx="7">
                  <c:v>2.0113540088693951E-5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32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8080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rgbClr val="FCD5B5"/>
              </a:solidFill>
            </c:spPr>
          </c:dPt>
          <c:dPt>
            <c:idx val="4"/>
            <c:bubble3D val="0"/>
            <c:spPr>
              <a:solidFill>
                <a:srgbClr val="A6A6A6"/>
              </a:solidFill>
            </c:spPr>
          </c:dPt>
          <c:dPt>
            <c:idx val="5"/>
            <c:bubble3D val="0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0.14415367196747467"/>
                  <c:y val="-9.94681585854400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562091503267962"/>
                  <c:y val="0.1081872496201132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205651833936463"/>
                  <c:y val="9.18009102073250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46354336426901"/>
                  <c:y val="-7.296311645254872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24241542555452E-2"/>
                  <c:y val="-0.1262529110466696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547344110854504E-2"/>
                  <c:y val="-0.161642638706858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856812933025398"/>
                  <c:y val="-0.1616426387068588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2'!$F$229:$F$236</c:f>
              <c:strCache>
                <c:ptCount val="8"/>
                <c:pt idx="0">
                  <c:v>Consumo Bombeo</c:v>
                </c:pt>
                <c:pt idx="1">
                  <c:v>Carbón</c:v>
                </c:pt>
                <c:pt idx="2">
                  <c:v>Hidráulica</c:v>
                </c:pt>
                <c:pt idx="3">
                  <c:v>Ciclo Combinado</c:v>
                </c:pt>
                <c:pt idx="4">
                  <c:v>Turbinación bombeo</c:v>
                </c:pt>
                <c:pt idx="5">
                  <c:v>Eólica</c:v>
                </c:pt>
                <c:pt idx="6">
                  <c:v>Cogeneración</c:v>
                </c:pt>
                <c:pt idx="7">
                  <c:v>Nuclear</c:v>
                </c:pt>
              </c:strCache>
            </c:strRef>
          </c:cat>
          <c:val>
            <c:numRef>
              <c:f>'Data 2'!$E$229:$E$236</c:f>
              <c:numCache>
                <c:formatCode>0%</c:formatCode>
                <c:ptCount val="8"/>
                <c:pt idx="0">
                  <c:v>0.31993829217686709</c:v>
                </c:pt>
                <c:pt idx="1">
                  <c:v>0.30576097356454063</c:v>
                </c:pt>
                <c:pt idx="2">
                  <c:v>0.18639568260247905</c:v>
                </c:pt>
                <c:pt idx="3">
                  <c:v>0.13866908911082682</c:v>
                </c:pt>
                <c:pt idx="4">
                  <c:v>4.3118717681333921E-2</c:v>
                </c:pt>
                <c:pt idx="5">
                  <c:v>4.870187811092358E-3</c:v>
                </c:pt>
                <c:pt idx="6">
                  <c:v>7.8478590395510595E-4</c:v>
                </c:pt>
                <c:pt idx="7">
                  <c:v>4.6227114890506243E-4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1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99744663578499E-2"/>
          <c:y val="0.30645322188561586"/>
          <c:w val="0.84374508045428487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2'!$B$736:$B$747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2'!$D$736:$D$747</c:f>
              <c:numCache>
                <c:formatCode>#,##0\ \ \ \ \ \ \ \ \ \ \ \ \ _)</c:formatCode>
                <c:ptCount val="12"/>
                <c:pt idx="0">
                  <c:v>41.085500000000003</c:v>
                </c:pt>
                <c:pt idx="1">
                  <c:v>57.402200000000001</c:v>
                </c:pt>
                <c:pt idx="2">
                  <c:v>50.013800000000003</c:v>
                </c:pt>
                <c:pt idx="3">
                  <c:v>59.450199999999995</c:v>
                </c:pt>
                <c:pt idx="4">
                  <c:v>45.261900000000004</c:v>
                </c:pt>
                <c:pt idx="5">
                  <c:v>46.436500000000002</c:v>
                </c:pt>
                <c:pt idx="6">
                  <c:v>54.671199999999999</c:v>
                </c:pt>
                <c:pt idx="7">
                  <c:v>42.9146</c:v>
                </c:pt>
                <c:pt idx="8">
                  <c:v>23.505299999999998</c:v>
                </c:pt>
                <c:pt idx="9">
                  <c:v>35.333300000000001</c:v>
                </c:pt>
                <c:pt idx="10">
                  <c:v>48.515300000000003</c:v>
                </c:pt>
                <c:pt idx="11">
                  <c:v>14.235799999999999</c:v>
                </c:pt>
              </c:numCache>
            </c:numRef>
          </c:val>
        </c:ser>
        <c:ser>
          <c:idx val="2"/>
          <c:order val="2"/>
          <c:tx>
            <c:v>Energía mensual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2'!$B$736:$B$747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2'!$F$736:$F$747</c:f>
              <c:numCache>
                <c:formatCode>#,##0\ \ \ \ \ \ \ \ \ \ \ \ \ _)</c:formatCode>
                <c:ptCount val="12"/>
                <c:pt idx="0">
                  <c:v>27.7134</c:v>
                </c:pt>
                <c:pt idx="1">
                  <c:v>38.768999999999998</c:v>
                </c:pt>
                <c:pt idx="2">
                  <c:v>39.763199999999998</c:v>
                </c:pt>
                <c:pt idx="3">
                  <c:v>47.755699999999997</c:v>
                </c:pt>
                <c:pt idx="4">
                  <c:v>37.270800000000001</c:v>
                </c:pt>
                <c:pt idx="5">
                  <c:v>42.128399999999999</c:v>
                </c:pt>
                <c:pt idx="6">
                  <c:v>8.6616</c:v>
                </c:pt>
                <c:pt idx="7">
                  <c:v>25.259700000000002</c:v>
                </c:pt>
                <c:pt idx="8">
                  <c:v>20.989699999999999</c:v>
                </c:pt>
                <c:pt idx="9">
                  <c:v>42.4251</c:v>
                </c:pt>
                <c:pt idx="10">
                  <c:v>35.082099999999997</c:v>
                </c:pt>
                <c:pt idx="11">
                  <c:v>24.632000000000001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66168"/>
        <c:axId val="371866560"/>
      </c:barChart>
      <c:lineChart>
        <c:grouping val="standard"/>
        <c:varyColors val="0"/>
        <c:ser>
          <c:idx val="0"/>
          <c:order val="1"/>
          <c:tx>
            <c:v>Precio mensual medio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2'!$B$736:$B$747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2'!$E$736:$E$747</c:f>
              <c:numCache>
                <c:formatCode>#,##0.00</c:formatCode>
                <c:ptCount val="12"/>
                <c:pt idx="0">
                  <c:v>116.6376608727</c:v>
                </c:pt>
                <c:pt idx="1">
                  <c:v>122.6624760671</c:v>
                </c:pt>
                <c:pt idx="2">
                  <c:v>105.2820789104</c:v>
                </c:pt>
                <c:pt idx="3">
                  <c:v>105.4255254812</c:v>
                </c:pt>
                <c:pt idx="4">
                  <c:v>93.2715642637</c:v>
                </c:pt>
                <c:pt idx="5">
                  <c:v>87.544165382100005</c:v>
                </c:pt>
                <c:pt idx="6">
                  <c:v>102.0829285195</c:v>
                </c:pt>
                <c:pt idx="7">
                  <c:v>88.897799305600003</c:v>
                </c:pt>
                <c:pt idx="8">
                  <c:v>98.388380392299993</c:v>
                </c:pt>
                <c:pt idx="9">
                  <c:v>99.868896232300003</c:v>
                </c:pt>
                <c:pt idx="10">
                  <c:v>115.92171817880001</c:v>
                </c:pt>
                <c:pt idx="11">
                  <c:v>109.6104662183</c:v>
                </c:pt>
              </c:numCache>
            </c:numRef>
          </c:val>
          <c:smooth val="0"/>
        </c:ser>
        <c:ser>
          <c:idx val="3"/>
          <c:order val="3"/>
          <c:tx>
            <c:v>Precio mensual medio 2016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2'!$B$736:$B$747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2'!$G$736:$G$747</c:f>
              <c:numCache>
                <c:formatCode>#,##0.00</c:formatCode>
                <c:ptCount val="12"/>
                <c:pt idx="0">
                  <c:v>111.051359678</c:v>
                </c:pt>
                <c:pt idx="1">
                  <c:v>83.932614008100003</c:v>
                </c:pt>
                <c:pt idx="2">
                  <c:v>97.379737549799998</c:v>
                </c:pt>
                <c:pt idx="3">
                  <c:v>90.4206516128</c:v>
                </c:pt>
                <c:pt idx="4">
                  <c:v>84.990129945500001</c:v>
                </c:pt>
                <c:pt idx="5">
                  <c:v>69.798966652499999</c:v>
                </c:pt>
                <c:pt idx="6">
                  <c:v>57.729230165300002</c:v>
                </c:pt>
                <c:pt idx="7">
                  <c:v>79.069552272500005</c:v>
                </c:pt>
                <c:pt idx="8">
                  <c:v>88.363660602099998</c:v>
                </c:pt>
                <c:pt idx="9">
                  <c:v>114.3329621492</c:v>
                </c:pt>
                <c:pt idx="10">
                  <c:v>123.8536996151</c:v>
                </c:pt>
                <c:pt idx="11">
                  <c:v>106.58306791050001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865384"/>
        <c:axId val="371865776"/>
      </c:lineChart>
      <c:catAx>
        <c:axId val="37186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6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8657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4401451496415291E-2"/>
              <c:y val="0.208276465441819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65384"/>
        <c:crosses val="autoZero"/>
        <c:crossBetween val="between"/>
        <c:majorUnit val="50"/>
      </c:valAx>
      <c:catAx>
        <c:axId val="371866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866560"/>
        <c:crosses val="autoZero"/>
        <c:auto val="0"/>
        <c:lblAlgn val="ctr"/>
        <c:lblOffset val="100"/>
        <c:noMultiLvlLbl val="0"/>
      </c:catAx>
      <c:valAx>
        <c:axId val="371866560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7448064965033734"/>
              <c:y val="0.21552281771230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66168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864284918886914E-2"/>
          <c:y val="3.0434976445587077E-2"/>
          <c:w val="0.79728429526872924"/>
          <c:h val="0.169566297339699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00455864069623E-2"/>
          <c:y val="8.4814398200224975E-2"/>
          <c:w val="0.85402928581295756"/>
          <c:h val="0.8107080364954381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2015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2'!$B$752:$B$763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2'!$D$752:$D$763</c:f>
              <c:numCache>
                <c:formatCode>#,##0\ \ \ \ \ \ \ \ \ \ \ \ \ _)</c:formatCode>
                <c:ptCount val="12"/>
                <c:pt idx="0">
                  <c:v>115.0553</c:v>
                </c:pt>
                <c:pt idx="1">
                  <c:v>66.941099999999906</c:v>
                </c:pt>
                <c:pt idx="2">
                  <c:v>169.85570000000001</c:v>
                </c:pt>
                <c:pt idx="3">
                  <c:v>127.9278</c:v>
                </c:pt>
                <c:pt idx="4">
                  <c:v>149.6146</c:v>
                </c:pt>
                <c:pt idx="5">
                  <c:v>66.123500000000007</c:v>
                </c:pt>
                <c:pt idx="6">
                  <c:v>37.249199999999995</c:v>
                </c:pt>
                <c:pt idx="7">
                  <c:v>89.353499999999997</c:v>
                </c:pt>
                <c:pt idx="8">
                  <c:v>92.138500000000107</c:v>
                </c:pt>
                <c:pt idx="9">
                  <c:v>99.49560000000001</c:v>
                </c:pt>
                <c:pt idx="10">
                  <c:v>67.919800000000009</c:v>
                </c:pt>
                <c:pt idx="11">
                  <c:v>69.89739999999999</c:v>
                </c:pt>
              </c:numCache>
            </c:numRef>
          </c:val>
        </c:ser>
        <c:ser>
          <c:idx val="2"/>
          <c:order val="2"/>
          <c:tx>
            <c:v>Energía mensual 2016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2'!$B$752:$B$763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2'!$F$752:$F$763</c:f>
              <c:numCache>
                <c:formatCode>#,##0\ \ \ \ \ \ \ \ \ \ \ \ \ _)</c:formatCode>
                <c:ptCount val="12"/>
                <c:pt idx="0">
                  <c:v>103.1041</c:v>
                </c:pt>
                <c:pt idx="1">
                  <c:v>81.607500000000002</c:v>
                </c:pt>
                <c:pt idx="2">
                  <c:v>63.427500000000002</c:v>
                </c:pt>
                <c:pt idx="3">
                  <c:v>49.473099999999995</c:v>
                </c:pt>
                <c:pt idx="4">
                  <c:v>49.266199999999998</c:v>
                </c:pt>
                <c:pt idx="5">
                  <c:v>29.937000000000001</c:v>
                </c:pt>
                <c:pt idx="6">
                  <c:v>17.659500000000001</c:v>
                </c:pt>
                <c:pt idx="7">
                  <c:v>16.718499999999999</c:v>
                </c:pt>
                <c:pt idx="8">
                  <c:v>22.7591</c:v>
                </c:pt>
                <c:pt idx="9">
                  <c:v>56.227400000000003</c:v>
                </c:pt>
                <c:pt idx="10">
                  <c:v>52.383300000000006</c:v>
                </c:pt>
                <c:pt idx="11">
                  <c:v>102.61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68128"/>
        <c:axId val="371868520"/>
      </c:barChart>
      <c:lineChart>
        <c:grouping val="standard"/>
        <c:varyColors val="0"/>
        <c:ser>
          <c:idx val="0"/>
          <c:order val="1"/>
          <c:tx>
            <c:v>Precio mensual medio 2015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2'!$B$752:$B$763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2'!$E$752:$E$763</c:f>
              <c:numCache>
                <c:formatCode>#,##0.00</c:formatCode>
                <c:ptCount val="12"/>
                <c:pt idx="0">
                  <c:v>18.551035608100001</c:v>
                </c:pt>
                <c:pt idx="1">
                  <c:v>16.0997560056</c:v>
                </c:pt>
                <c:pt idx="2">
                  <c:v>17.5908778537</c:v>
                </c:pt>
                <c:pt idx="3">
                  <c:v>15.7821439893</c:v>
                </c:pt>
                <c:pt idx="4">
                  <c:v>17.188536914699998</c:v>
                </c:pt>
                <c:pt idx="5">
                  <c:v>19.905521629399999</c:v>
                </c:pt>
                <c:pt idx="6">
                  <c:v>34.446671193299998</c:v>
                </c:pt>
                <c:pt idx="7">
                  <c:v>21.111425788199998</c:v>
                </c:pt>
                <c:pt idx="8">
                  <c:v>21.639906566899999</c:v>
                </c:pt>
                <c:pt idx="9">
                  <c:v>19.438547482800001</c:v>
                </c:pt>
                <c:pt idx="10">
                  <c:v>20.619506340000001</c:v>
                </c:pt>
                <c:pt idx="11">
                  <c:v>21.4889806505</c:v>
                </c:pt>
              </c:numCache>
            </c:numRef>
          </c:val>
          <c:smooth val="0"/>
        </c:ser>
        <c:ser>
          <c:idx val="3"/>
          <c:order val="3"/>
          <c:tx>
            <c:v>Precio mensual medio 2016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2'!$B$752:$B$763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2'!$G$752:$G$763</c:f>
              <c:numCache>
                <c:formatCode>#,##0.00</c:formatCode>
                <c:ptCount val="12"/>
                <c:pt idx="0">
                  <c:v>13.522836746199999</c:v>
                </c:pt>
                <c:pt idx="1">
                  <c:v>6.4747047025000004</c:v>
                </c:pt>
                <c:pt idx="2">
                  <c:v>9.3676106195000006</c:v>
                </c:pt>
                <c:pt idx="3">
                  <c:v>9.0633686310999995</c:v>
                </c:pt>
                <c:pt idx="4">
                  <c:v>10.1438766348</c:v>
                </c:pt>
                <c:pt idx="5">
                  <c:v>18.768256557099999</c:v>
                </c:pt>
                <c:pt idx="6">
                  <c:v>7.3026600040999998</c:v>
                </c:pt>
                <c:pt idx="7">
                  <c:v>16.283954273999999</c:v>
                </c:pt>
                <c:pt idx="8">
                  <c:v>19.104856423000001</c:v>
                </c:pt>
                <c:pt idx="9">
                  <c:v>20.745620126599999</c:v>
                </c:pt>
                <c:pt idx="10">
                  <c:v>28.425150125399998</c:v>
                </c:pt>
                <c:pt idx="11">
                  <c:v>23.064818386900001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867344"/>
        <c:axId val="371867736"/>
      </c:lineChart>
      <c:catAx>
        <c:axId val="37186734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1867736"/>
        <c:crosses val="autoZero"/>
        <c:auto val="0"/>
        <c:lblAlgn val="ctr"/>
        <c:lblOffset val="100"/>
        <c:tickMarkSkip val="1"/>
        <c:noMultiLvlLbl val="0"/>
      </c:catAx>
      <c:valAx>
        <c:axId val="371867736"/>
        <c:scaling>
          <c:orientation val="maxMin"/>
          <c:max val="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867344"/>
        <c:crosses val="autoZero"/>
        <c:crossBetween val="between"/>
        <c:majorUnit val="50"/>
      </c:valAx>
      <c:catAx>
        <c:axId val="3718681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1868520"/>
        <c:crosses val="autoZero"/>
        <c:auto val="0"/>
        <c:lblAlgn val="ctr"/>
        <c:lblOffset val="100"/>
        <c:noMultiLvlLbl val="0"/>
      </c:catAx>
      <c:valAx>
        <c:axId val="371868520"/>
        <c:scaling>
          <c:orientation val="maxMin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8681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1896784894702E-2"/>
          <c:y val="0.17328132466291318"/>
          <c:w val="0.88793243675422939"/>
          <c:h val="0.68620835324344354"/>
        </c:manualLayout>
      </c:layout>
      <c:lineChart>
        <c:grouping val="standard"/>
        <c:varyColors val="0"/>
        <c:ser>
          <c:idx val="0"/>
          <c:order val="0"/>
          <c:tx>
            <c:strRef>
              <c:f>'Data 4'!$F$39</c:f>
              <c:strCache>
                <c:ptCount val="1"/>
                <c:pt idx="0">
                  <c:v>Gestión de desvíos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'Data 4'!$F$40:$F$45</c:f>
              <c:numCache>
                <c:formatCode>#,##0.00</c:formatCode>
                <c:ptCount val="6"/>
                <c:pt idx="0">
                  <c:v>54.295402612700002</c:v>
                </c:pt>
                <c:pt idx="1">
                  <c:v>60.242896654200003</c:v>
                </c:pt>
                <c:pt idx="2">
                  <c:v>60.097325058800003</c:v>
                </c:pt>
                <c:pt idx="3">
                  <c:v>54.945889131100003</c:v>
                </c:pt>
                <c:pt idx="4">
                  <c:v>62.315380712100001</c:v>
                </c:pt>
                <c:pt idx="5">
                  <c:v>47.769459465499999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4'!$E$39</c:f>
              <c:strCache>
                <c:ptCount val="1"/>
                <c:pt idx="0">
                  <c:v>Regulación secundaria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'Data 4'!$E$40:$E$45</c:f>
              <c:numCache>
                <c:formatCode>#,##0.00</c:formatCode>
                <c:ptCount val="6"/>
                <c:pt idx="0">
                  <c:v>51.579798809700002</c:v>
                </c:pt>
                <c:pt idx="1">
                  <c:v>50.978784639300002</c:v>
                </c:pt>
                <c:pt idx="2">
                  <c:v>50.546098622400002</c:v>
                </c:pt>
                <c:pt idx="3">
                  <c:v>45.3547684905</c:v>
                </c:pt>
                <c:pt idx="4">
                  <c:v>53.7316243665</c:v>
                </c:pt>
                <c:pt idx="5">
                  <c:v>43.031006454600004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4'!$G$39</c:f>
              <c:strCache>
                <c:ptCount val="1"/>
                <c:pt idx="0">
                  <c:v>Regulación terciaria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'Data 4'!$G$40:$G$45</c:f>
              <c:numCache>
                <c:formatCode>#,##0.00</c:formatCode>
                <c:ptCount val="6"/>
                <c:pt idx="0">
                  <c:v>57.971337758499999</c:v>
                </c:pt>
                <c:pt idx="1">
                  <c:v>59.728704239800003</c:v>
                </c:pt>
                <c:pt idx="2">
                  <c:v>62.506538852200002</c:v>
                </c:pt>
                <c:pt idx="3">
                  <c:v>58.234480992599998</c:v>
                </c:pt>
                <c:pt idx="4">
                  <c:v>63.708561676499997</c:v>
                </c:pt>
                <c:pt idx="5">
                  <c:v>50.177987674100002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'Data 4'!$I$39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ln w="28575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'Data 4'!$I$40:$I$45</c:f>
              <c:numCache>
                <c:formatCode>#,##0.00</c:formatCode>
                <c:ptCount val="6"/>
                <c:pt idx="0">
                  <c:v>128.85404847999999</c:v>
                </c:pt>
                <c:pt idx="1">
                  <c:v>225.2974592308</c:v>
                </c:pt>
                <c:pt idx="2">
                  <c:v>228.54932521710001</c:v>
                </c:pt>
                <c:pt idx="3">
                  <c:v>187.9939557042</c:v>
                </c:pt>
                <c:pt idx="4">
                  <c:v>104.08729737030001</c:v>
                </c:pt>
                <c:pt idx="5">
                  <c:v>94.692741096299997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869304"/>
        <c:axId val="371869696"/>
      </c:lineChart>
      <c:catAx>
        <c:axId val="37186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69696"/>
        <c:crosses val="autoZero"/>
        <c:auto val="1"/>
        <c:lblAlgn val="ctr"/>
        <c:lblOffset val="100"/>
        <c:noMultiLvlLbl val="0"/>
      </c:catAx>
      <c:valAx>
        <c:axId val="3718696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69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1.4039477164786989E-2"/>
          <c:y val="2.7777777777777776E-2"/>
          <c:w val="0.95931169911515723"/>
          <c:h val="0.1305147273257509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644897748538E-2"/>
          <c:y val="0.34285302944726848"/>
          <c:w val="0.86179032843926362"/>
          <c:h val="0.52177757843560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3'!$C$6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3'!$C$7:$C$18</c:f>
              <c:numCache>
                <c:formatCode>#,##0</c:formatCode>
                <c:ptCount val="12"/>
                <c:pt idx="0">
                  <c:v>186.261079</c:v>
                </c:pt>
                <c:pt idx="1">
                  <c:v>159.626428</c:v>
                </c:pt>
                <c:pt idx="2">
                  <c:v>127.32705800000001</c:v>
                </c:pt>
                <c:pt idx="3">
                  <c:v>148.97229000000002</c:v>
                </c:pt>
                <c:pt idx="4">
                  <c:v>83.651413000000005</c:v>
                </c:pt>
                <c:pt idx="5">
                  <c:v>103.304331</c:v>
                </c:pt>
                <c:pt idx="6">
                  <c:v>106.320427</c:v>
                </c:pt>
                <c:pt idx="7">
                  <c:v>119.13306900000001</c:v>
                </c:pt>
                <c:pt idx="8">
                  <c:v>246.059245</c:v>
                </c:pt>
                <c:pt idx="9">
                  <c:v>220.28227100000001</c:v>
                </c:pt>
                <c:pt idx="10">
                  <c:v>118.305871</c:v>
                </c:pt>
                <c:pt idx="11">
                  <c:v>284.66660400000001</c:v>
                </c:pt>
              </c:numCache>
            </c:numRef>
          </c:val>
        </c:ser>
        <c:ser>
          <c:idx val="3"/>
          <c:order val="1"/>
          <c:tx>
            <c:strRef>
              <c:f>'Data 3'!$D$6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3'!$D$7:$D$18</c:f>
              <c:numCache>
                <c:formatCode>#,##0</c:formatCode>
                <c:ptCount val="12"/>
                <c:pt idx="0">
                  <c:v>41.687072999999998</c:v>
                </c:pt>
                <c:pt idx="1">
                  <c:v>36.375639999999997</c:v>
                </c:pt>
                <c:pt idx="2">
                  <c:v>16.279298000000001</c:v>
                </c:pt>
                <c:pt idx="3">
                  <c:v>16.315723999999999</c:v>
                </c:pt>
                <c:pt idx="4">
                  <c:v>16.198723000000001</c:v>
                </c:pt>
                <c:pt idx="5">
                  <c:v>8.9860399999999991</c:v>
                </c:pt>
                <c:pt idx="6">
                  <c:v>4.3923579999999998</c:v>
                </c:pt>
                <c:pt idx="7">
                  <c:v>6.271795</c:v>
                </c:pt>
                <c:pt idx="8">
                  <c:v>2.7868769999999996</c:v>
                </c:pt>
                <c:pt idx="9">
                  <c:v>4.8483330000000002</c:v>
                </c:pt>
                <c:pt idx="10">
                  <c:v>12.724169</c:v>
                </c:pt>
                <c:pt idx="11">
                  <c:v>5.6394359999999999</c:v>
                </c:pt>
              </c:numCache>
            </c:numRef>
          </c:val>
        </c:ser>
        <c:ser>
          <c:idx val="0"/>
          <c:order val="2"/>
          <c:tx>
            <c:strRef>
              <c:f>'Data 3'!$E$6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3'!$E$7:$E$18</c:f>
              <c:numCache>
                <c:formatCode>#,##0</c:formatCode>
                <c:ptCount val="12"/>
                <c:pt idx="0">
                  <c:v>134.81720100000001</c:v>
                </c:pt>
                <c:pt idx="1">
                  <c:v>110.60870299999999</c:v>
                </c:pt>
                <c:pt idx="2">
                  <c:v>144.78524999999999</c:v>
                </c:pt>
                <c:pt idx="3">
                  <c:v>91.235540999999998</c:v>
                </c:pt>
                <c:pt idx="4">
                  <c:v>105.22617600000001</c:v>
                </c:pt>
                <c:pt idx="5">
                  <c:v>91.073687000000007</c:v>
                </c:pt>
                <c:pt idx="6">
                  <c:v>157.56266399999998</c:v>
                </c:pt>
                <c:pt idx="7">
                  <c:v>166.76143900000002</c:v>
                </c:pt>
                <c:pt idx="8">
                  <c:v>100.173062</c:v>
                </c:pt>
                <c:pt idx="9">
                  <c:v>93.468009999999992</c:v>
                </c:pt>
                <c:pt idx="10">
                  <c:v>124.346165</c:v>
                </c:pt>
                <c:pt idx="11">
                  <c:v>79.692605999999998</c:v>
                </c:pt>
              </c:numCache>
            </c:numRef>
          </c:val>
        </c:ser>
        <c:ser>
          <c:idx val="1"/>
          <c:order val="3"/>
          <c:tx>
            <c:strRef>
              <c:f>'Data 3'!$F$6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'Data 3'!$F$7:$F$18</c:f>
              <c:numCache>
                <c:formatCode>#,##0</c:formatCode>
                <c:ptCount val="12"/>
                <c:pt idx="0">
                  <c:v>53.422843</c:v>
                </c:pt>
                <c:pt idx="1">
                  <c:v>46.626429999999999</c:v>
                </c:pt>
                <c:pt idx="2">
                  <c:v>73.915953000000002</c:v>
                </c:pt>
                <c:pt idx="3">
                  <c:v>67.813583999999992</c:v>
                </c:pt>
                <c:pt idx="4">
                  <c:v>49.033119999999997</c:v>
                </c:pt>
                <c:pt idx="5">
                  <c:v>39.625278000000002</c:v>
                </c:pt>
                <c:pt idx="6">
                  <c:v>35.759947999999994</c:v>
                </c:pt>
                <c:pt idx="7">
                  <c:v>34.298092000000004</c:v>
                </c:pt>
                <c:pt idx="8">
                  <c:v>35.763811999999994</c:v>
                </c:pt>
                <c:pt idx="9">
                  <c:v>29.532216000000002</c:v>
                </c:pt>
                <c:pt idx="10">
                  <c:v>33.983271999999999</c:v>
                </c:pt>
                <c:pt idx="11">
                  <c:v>25.870182999999997</c:v>
                </c:pt>
              </c:numCache>
            </c:numRef>
          </c:val>
        </c:ser>
        <c:ser>
          <c:idx val="5"/>
          <c:order val="4"/>
          <c:tx>
            <c:strRef>
              <c:f>'Data 3'!$G$6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val>
            <c:numRef>
              <c:f>'Data 3'!$G$7:$G$18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5"/>
          <c:tx>
            <c:strRef>
              <c:f>'Data 3'!$H$6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3'!$H$7:$H$18</c:f>
              <c:numCache>
                <c:formatCode>#,##0</c:formatCode>
                <c:ptCount val="12"/>
                <c:pt idx="0">
                  <c:v>1.04118</c:v>
                </c:pt>
                <c:pt idx="1">
                  <c:v>0.9901319999999999</c:v>
                </c:pt>
                <c:pt idx="2">
                  <c:v>0.78057200000000004</c:v>
                </c:pt>
                <c:pt idx="3">
                  <c:v>0.88963999999999999</c:v>
                </c:pt>
                <c:pt idx="4">
                  <c:v>0.49332799999999999</c:v>
                </c:pt>
                <c:pt idx="5">
                  <c:v>0.46632799999999996</c:v>
                </c:pt>
                <c:pt idx="6">
                  <c:v>0.46874400000000005</c:v>
                </c:pt>
                <c:pt idx="7">
                  <c:v>0.43712000000000001</c:v>
                </c:pt>
                <c:pt idx="8">
                  <c:v>0.91866400000000004</c:v>
                </c:pt>
                <c:pt idx="9">
                  <c:v>1.0334839999999998</c:v>
                </c:pt>
                <c:pt idx="10">
                  <c:v>1.2050959999999999</c:v>
                </c:pt>
                <c:pt idx="11">
                  <c:v>1.053596</c:v>
                </c:pt>
              </c:numCache>
            </c:numRef>
          </c:val>
        </c:ser>
        <c:ser>
          <c:idx val="4"/>
          <c:order val="6"/>
          <c:tx>
            <c:strRef>
              <c:f>'Data 3'!$I$6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3'!$I$7:$I$18</c:f>
              <c:numCache>
                <c:formatCode>#,##0</c:formatCode>
                <c:ptCount val="12"/>
                <c:pt idx="0">
                  <c:v>15.928848</c:v>
                </c:pt>
                <c:pt idx="1">
                  <c:v>15.398455</c:v>
                </c:pt>
                <c:pt idx="2">
                  <c:v>17.101151999999999</c:v>
                </c:pt>
                <c:pt idx="3">
                  <c:v>12.592030000000001</c:v>
                </c:pt>
                <c:pt idx="4">
                  <c:v>19.265474999999999</c:v>
                </c:pt>
                <c:pt idx="5">
                  <c:v>9.214048</c:v>
                </c:pt>
                <c:pt idx="6">
                  <c:v>21.594694999999998</c:v>
                </c:pt>
                <c:pt idx="7">
                  <c:v>12.485897999999999</c:v>
                </c:pt>
                <c:pt idx="8">
                  <c:v>19.392778</c:v>
                </c:pt>
                <c:pt idx="9">
                  <c:v>20.429534</c:v>
                </c:pt>
                <c:pt idx="10">
                  <c:v>13.877815</c:v>
                </c:pt>
                <c:pt idx="11">
                  <c:v>15.643887000000001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870088"/>
        <c:axId val="371870480"/>
      </c:barChart>
      <c:catAx>
        <c:axId val="37187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70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8704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1870088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067689488340772"/>
          <c:y val="3.7974683544303806E-2"/>
          <c:w val="0.65510107208990132"/>
          <c:h val="0.2770762040820846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70712138900609E-2"/>
          <c:y val="7.3787240410738128E-2"/>
          <c:w val="0.86145927342678363"/>
          <c:h val="0.743348528802320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3'!$C$21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3'!$C$22:$C$33</c:f>
              <c:numCache>
                <c:formatCode>#,##0</c:formatCode>
                <c:ptCount val="12"/>
                <c:pt idx="0">
                  <c:v>148.64190299999999</c:v>
                </c:pt>
                <c:pt idx="1">
                  <c:v>105.105192</c:v>
                </c:pt>
                <c:pt idx="2">
                  <c:v>236.692747</c:v>
                </c:pt>
                <c:pt idx="3">
                  <c:v>105.983757</c:v>
                </c:pt>
                <c:pt idx="4">
                  <c:v>122.85898</c:v>
                </c:pt>
                <c:pt idx="5">
                  <c:v>146.714912</c:v>
                </c:pt>
                <c:pt idx="6">
                  <c:v>237.026611</c:v>
                </c:pt>
                <c:pt idx="7">
                  <c:v>150.443646</c:v>
                </c:pt>
                <c:pt idx="8">
                  <c:v>189.27489000000003</c:v>
                </c:pt>
                <c:pt idx="9">
                  <c:v>54.097662</c:v>
                </c:pt>
                <c:pt idx="10">
                  <c:v>204.98646400000001</c:v>
                </c:pt>
                <c:pt idx="11">
                  <c:v>75.475055999999995</c:v>
                </c:pt>
              </c:numCache>
            </c:numRef>
          </c:val>
        </c:ser>
        <c:ser>
          <c:idx val="0"/>
          <c:order val="1"/>
          <c:tx>
            <c:strRef>
              <c:f>'Data 3'!$D$21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3'!$D$22:$D$33</c:f>
              <c:numCache>
                <c:formatCode>#,##0</c:formatCode>
                <c:ptCount val="12"/>
                <c:pt idx="0">
                  <c:v>54.001947999999999</c:v>
                </c:pt>
                <c:pt idx="1">
                  <c:v>44.747017</c:v>
                </c:pt>
                <c:pt idx="2">
                  <c:v>39.301012999999998</c:v>
                </c:pt>
                <c:pt idx="3">
                  <c:v>34.620474999999999</c:v>
                </c:pt>
                <c:pt idx="4">
                  <c:v>36.545879999999997</c:v>
                </c:pt>
                <c:pt idx="5">
                  <c:v>52.257289</c:v>
                </c:pt>
                <c:pt idx="6">
                  <c:v>61.879694999999998</c:v>
                </c:pt>
                <c:pt idx="7">
                  <c:v>74.556663999999998</c:v>
                </c:pt>
                <c:pt idx="8">
                  <c:v>78.717431000000005</c:v>
                </c:pt>
                <c:pt idx="9">
                  <c:v>107.96435100000001</c:v>
                </c:pt>
                <c:pt idx="10">
                  <c:v>73.505306000000004</c:v>
                </c:pt>
                <c:pt idx="11">
                  <c:v>97.441527000000008</c:v>
                </c:pt>
              </c:numCache>
            </c:numRef>
          </c:val>
        </c:ser>
        <c:ser>
          <c:idx val="1"/>
          <c:order val="2"/>
          <c:tx>
            <c:strRef>
              <c:f>'Data 3'!$E$21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3'!$E$22:$E$33</c:f>
              <c:numCache>
                <c:formatCode>#,##0</c:formatCode>
                <c:ptCount val="12"/>
                <c:pt idx="0">
                  <c:v>217.57139100000001</c:v>
                </c:pt>
                <c:pt idx="1">
                  <c:v>222.77039099999999</c:v>
                </c:pt>
                <c:pt idx="2">
                  <c:v>177.54128</c:v>
                </c:pt>
                <c:pt idx="3">
                  <c:v>281.15223100000003</c:v>
                </c:pt>
                <c:pt idx="4">
                  <c:v>216.06189600000002</c:v>
                </c:pt>
                <c:pt idx="5">
                  <c:v>169.778233</c:v>
                </c:pt>
                <c:pt idx="6">
                  <c:v>106.299414</c:v>
                </c:pt>
                <c:pt idx="7">
                  <c:v>81.297517999999997</c:v>
                </c:pt>
                <c:pt idx="8">
                  <c:v>144.05426600000001</c:v>
                </c:pt>
                <c:pt idx="9">
                  <c:v>152.17158900000001</c:v>
                </c:pt>
                <c:pt idx="10">
                  <c:v>154.52316399999998</c:v>
                </c:pt>
                <c:pt idx="11">
                  <c:v>177.53337500000001</c:v>
                </c:pt>
              </c:numCache>
            </c:numRef>
          </c:val>
        </c:ser>
        <c:ser>
          <c:idx val="3"/>
          <c:order val="3"/>
          <c:tx>
            <c:strRef>
              <c:f>'Data 3'!$F$21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3'!$F$22:$F$33</c:f>
              <c:numCache>
                <c:formatCode>#,##0</c:formatCode>
                <c:ptCount val="12"/>
                <c:pt idx="0">
                  <c:v>62.532637999999999</c:v>
                </c:pt>
                <c:pt idx="1">
                  <c:v>99.527439999999999</c:v>
                </c:pt>
                <c:pt idx="2">
                  <c:v>71.934933999999998</c:v>
                </c:pt>
                <c:pt idx="3">
                  <c:v>74.267888999999997</c:v>
                </c:pt>
                <c:pt idx="4">
                  <c:v>115.25033999999999</c:v>
                </c:pt>
                <c:pt idx="5">
                  <c:v>88.211143000000007</c:v>
                </c:pt>
                <c:pt idx="6">
                  <c:v>110.67235700000001</c:v>
                </c:pt>
                <c:pt idx="7">
                  <c:v>81.364372000000003</c:v>
                </c:pt>
                <c:pt idx="8">
                  <c:v>86.947297999999989</c:v>
                </c:pt>
                <c:pt idx="9">
                  <c:v>104.845619</c:v>
                </c:pt>
                <c:pt idx="10">
                  <c:v>75.218634000000009</c:v>
                </c:pt>
                <c:pt idx="11">
                  <c:v>49.266742999999998</c:v>
                </c:pt>
              </c:numCache>
            </c:numRef>
          </c:val>
        </c:ser>
        <c:ser>
          <c:idx val="5"/>
          <c:order val="4"/>
          <c:tx>
            <c:strRef>
              <c:f>'Data 3'!$G$21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3'!$G$22:$G$33</c:f>
              <c:numCache>
                <c:formatCode>#,##0</c:formatCode>
                <c:ptCount val="12"/>
                <c:pt idx="0">
                  <c:v>0.27560000000000001</c:v>
                </c:pt>
                <c:pt idx="1">
                  <c:v>0.2424</c:v>
                </c:pt>
                <c:pt idx="2">
                  <c:v>0.41520000000000001</c:v>
                </c:pt>
                <c:pt idx="3">
                  <c:v>0.78239999999999998</c:v>
                </c:pt>
                <c:pt idx="4">
                  <c:v>0.53320000000000001</c:v>
                </c:pt>
                <c:pt idx="5">
                  <c:v>0.10479999999999999</c:v>
                </c:pt>
                <c:pt idx="6">
                  <c:v>7.8799999999999995E-2</c:v>
                </c:pt>
                <c:pt idx="7">
                  <c:v>1.7600000000000001E-2</c:v>
                </c:pt>
                <c:pt idx="8">
                  <c:v>0.12919999999999998</c:v>
                </c:pt>
                <c:pt idx="9">
                  <c:v>0.15640000000000001</c:v>
                </c:pt>
                <c:pt idx="10">
                  <c:v>0.316</c:v>
                </c:pt>
                <c:pt idx="11">
                  <c:v>0.36280000000000001</c:v>
                </c:pt>
              </c:numCache>
            </c:numRef>
          </c:val>
        </c:ser>
        <c:ser>
          <c:idx val="6"/>
          <c:order val="5"/>
          <c:tx>
            <c:strRef>
              <c:f>'Data 3'!$H$21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3'!$H$22:$H$33</c:f>
              <c:numCache>
                <c:formatCode>#,##0</c:formatCode>
                <c:ptCount val="12"/>
                <c:pt idx="0">
                  <c:v>0.33801600000000004</c:v>
                </c:pt>
                <c:pt idx="1">
                  <c:v>0.36416399999999999</c:v>
                </c:pt>
                <c:pt idx="2">
                  <c:v>0.44259599999999999</c:v>
                </c:pt>
                <c:pt idx="3">
                  <c:v>0.6219880000000001</c:v>
                </c:pt>
                <c:pt idx="4">
                  <c:v>0.86655199999999999</c:v>
                </c:pt>
                <c:pt idx="5">
                  <c:v>0.69388400000000006</c:v>
                </c:pt>
                <c:pt idx="6">
                  <c:v>0.52017999999999998</c:v>
                </c:pt>
                <c:pt idx="7">
                  <c:v>0.45051999999999998</c:v>
                </c:pt>
                <c:pt idx="8">
                  <c:v>0.382436</c:v>
                </c:pt>
                <c:pt idx="9">
                  <c:v>0.27807600000000005</c:v>
                </c:pt>
                <c:pt idx="10">
                  <c:v>0.20666800000000002</c:v>
                </c:pt>
                <c:pt idx="11">
                  <c:v>0.34694799999999998</c:v>
                </c:pt>
              </c:numCache>
            </c:numRef>
          </c:val>
        </c:ser>
        <c:ser>
          <c:idx val="4"/>
          <c:order val="6"/>
          <c:tx>
            <c:strRef>
              <c:f>'Data 3'!$I$21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3'!$I$22:$I$33</c:f>
              <c:numCache>
                <c:formatCode>#,##0</c:formatCode>
                <c:ptCount val="12"/>
                <c:pt idx="0">
                  <c:v>19.525684000000002</c:v>
                </c:pt>
                <c:pt idx="1">
                  <c:v>18.579650000000001</c:v>
                </c:pt>
                <c:pt idx="2">
                  <c:v>16.854279999999999</c:v>
                </c:pt>
                <c:pt idx="3">
                  <c:v>18.482727000000001</c:v>
                </c:pt>
                <c:pt idx="4">
                  <c:v>12.126877</c:v>
                </c:pt>
                <c:pt idx="5">
                  <c:v>23.543971000000003</c:v>
                </c:pt>
                <c:pt idx="6">
                  <c:v>13.964298000000001</c:v>
                </c:pt>
                <c:pt idx="7">
                  <c:v>15.712427999999999</c:v>
                </c:pt>
                <c:pt idx="8">
                  <c:v>13.183013000000001</c:v>
                </c:pt>
                <c:pt idx="9">
                  <c:v>13.135644000000001</c:v>
                </c:pt>
                <c:pt idx="10">
                  <c:v>14.918623</c:v>
                </c:pt>
                <c:pt idx="11">
                  <c:v>14.596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6565336"/>
        <c:axId val="376565728"/>
      </c:barChart>
      <c:catAx>
        <c:axId val="3765653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6565728"/>
        <c:crosses val="autoZero"/>
        <c:auto val="0"/>
        <c:lblAlgn val="ctr"/>
        <c:lblOffset val="100"/>
        <c:tickMarkSkip val="1"/>
        <c:noMultiLvlLbl val="0"/>
      </c:catAx>
      <c:valAx>
        <c:axId val="376565728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565336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01350621285793"/>
          <c:y val="6.2056737588652482E-2"/>
          <c:w val="0.54997298757428414"/>
          <c:h val="0.9024822695035461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26263585973957471"/>
                  <c:y val="-0.200813927514379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143110555264869"/>
                  <c:y val="0.2141121488803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5'!$B$34:$B$35</c:f>
              <c:strCache>
                <c:ptCount val="2"/>
                <c:pt idx="0">
                  <c:v>Mercado spot</c:v>
                </c:pt>
                <c:pt idx="1">
                  <c:v>Bilaterales</c:v>
                </c:pt>
              </c:strCache>
            </c:strRef>
          </c:cat>
          <c:val>
            <c:numRef>
              <c:f>'Data 5'!$C$34:$C$35</c:f>
              <c:numCache>
                <c:formatCode>0.000</c:formatCode>
                <c:ptCount val="2"/>
                <c:pt idx="0">
                  <c:v>183.971</c:v>
                </c:pt>
                <c:pt idx="1">
                  <c:v>66.120999999999995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85973444495906E-2"/>
          <c:y val="0.18882575364095319"/>
          <c:w val="0.87669735216921418"/>
          <c:h val="0.66322342952513524"/>
        </c:manualLayout>
      </c:layout>
      <c:lineChart>
        <c:grouping val="standard"/>
        <c:varyColors val="0"/>
        <c:ser>
          <c:idx val="0"/>
          <c:order val="0"/>
          <c:tx>
            <c:strRef>
              <c:f>'Data 3'!$B$57</c:f>
              <c:strCache>
                <c:ptCount val="1"/>
                <c:pt idx="0">
                  <c:v>Desvío a bajar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3'!$C$57:$N$57</c:f>
              <c:numCache>
                <c:formatCode>0</c:formatCode>
                <c:ptCount val="12"/>
                <c:pt idx="0">
                  <c:v>115</c:v>
                </c:pt>
                <c:pt idx="1">
                  <c:v>125</c:v>
                </c:pt>
                <c:pt idx="2">
                  <c:v>122</c:v>
                </c:pt>
                <c:pt idx="3">
                  <c:v>127</c:v>
                </c:pt>
                <c:pt idx="4">
                  <c:v>124</c:v>
                </c:pt>
                <c:pt idx="5">
                  <c:v>109</c:v>
                </c:pt>
                <c:pt idx="6">
                  <c:v>107</c:v>
                </c:pt>
                <c:pt idx="7">
                  <c:v>103</c:v>
                </c:pt>
                <c:pt idx="8">
                  <c:v>105</c:v>
                </c:pt>
                <c:pt idx="9">
                  <c:v>104</c:v>
                </c:pt>
                <c:pt idx="10">
                  <c:v>108</c:v>
                </c:pt>
                <c:pt idx="11">
                  <c:v>106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'Data 3'!$B$58</c:f>
              <c:strCache>
                <c:ptCount val="1"/>
                <c:pt idx="0">
                  <c:v>Desvío a bajar contra el sistema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3'!$C$58:$N$58</c:f>
              <c:numCache>
                <c:formatCode>0</c:formatCode>
                <c:ptCount val="12"/>
                <c:pt idx="0">
                  <c:v>125</c:v>
                </c:pt>
                <c:pt idx="1">
                  <c:v>147</c:v>
                </c:pt>
                <c:pt idx="2">
                  <c:v>132</c:v>
                </c:pt>
                <c:pt idx="3">
                  <c:v>145</c:v>
                </c:pt>
                <c:pt idx="4">
                  <c:v>132</c:v>
                </c:pt>
                <c:pt idx="5">
                  <c:v>113</c:v>
                </c:pt>
                <c:pt idx="6">
                  <c:v>110</c:v>
                </c:pt>
                <c:pt idx="7">
                  <c:v>106</c:v>
                </c:pt>
                <c:pt idx="8">
                  <c:v>109</c:v>
                </c:pt>
                <c:pt idx="9">
                  <c:v>107</c:v>
                </c:pt>
                <c:pt idx="10">
                  <c:v>112</c:v>
                </c:pt>
                <c:pt idx="11">
                  <c:v>110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'Data 3'!$B$59</c:f>
              <c:strCache>
                <c:ptCount val="1"/>
                <c:pt idx="0">
                  <c:v>Desvío a subir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'Data 3'!$C$59:$N$59</c:f>
              <c:numCache>
                <c:formatCode>0</c:formatCode>
                <c:ptCount val="12"/>
                <c:pt idx="0">
                  <c:v>81</c:v>
                </c:pt>
                <c:pt idx="1">
                  <c:v>79</c:v>
                </c:pt>
                <c:pt idx="2">
                  <c:v>81</c:v>
                </c:pt>
                <c:pt idx="3">
                  <c:v>73</c:v>
                </c:pt>
                <c:pt idx="4">
                  <c:v>84</c:v>
                </c:pt>
                <c:pt idx="5">
                  <c:v>88</c:v>
                </c:pt>
                <c:pt idx="6">
                  <c:v>93</c:v>
                </c:pt>
                <c:pt idx="7">
                  <c:v>88</c:v>
                </c:pt>
                <c:pt idx="8">
                  <c:v>88</c:v>
                </c:pt>
                <c:pt idx="9">
                  <c:v>92</c:v>
                </c:pt>
                <c:pt idx="10">
                  <c:v>92</c:v>
                </c:pt>
                <c:pt idx="11">
                  <c:v>90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'Data 3'!$B$60</c:f>
              <c:strCache>
                <c:ptCount val="1"/>
                <c:pt idx="0">
                  <c:v>Desvío a subir contra el sistema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 3'!$C$60:$N$60</c:f>
              <c:numCache>
                <c:formatCode>0</c:formatCode>
                <c:ptCount val="12"/>
                <c:pt idx="0">
                  <c:v>49</c:v>
                </c:pt>
                <c:pt idx="1">
                  <c:v>55</c:v>
                </c:pt>
                <c:pt idx="2">
                  <c:v>42</c:v>
                </c:pt>
                <c:pt idx="3">
                  <c:v>32</c:v>
                </c:pt>
                <c:pt idx="4">
                  <c:v>40</c:v>
                </c:pt>
                <c:pt idx="5">
                  <c:v>63</c:v>
                </c:pt>
                <c:pt idx="6">
                  <c:v>77</c:v>
                </c:pt>
                <c:pt idx="7">
                  <c:v>73</c:v>
                </c:pt>
                <c:pt idx="8">
                  <c:v>75</c:v>
                </c:pt>
                <c:pt idx="9">
                  <c:v>81</c:v>
                </c:pt>
                <c:pt idx="10">
                  <c:v>76</c:v>
                </c:pt>
                <c:pt idx="11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566512"/>
        <c:axId val="376566904"/>
      </c:lineChart>
      <c:catAx>
        <c:axId val="37656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566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5669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566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638667853689492E-2"/>
          <c:y val="2.3746778331837779E-2"/>
          <c:w val="0.83193287978393549"/>
          <c:h val="0.134565077213747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9065776749198E-2"/>
          <c:y val="0.31318681318681352"/>
          <c:w val="0.88321377740499851"/>
          <c:h val="0.532967032967032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3'!$D$68</c:f>
              <c:strCache>
                <c:ptCount val="1"/>
                <c:pt idx="0">
                  <c:v>Horas con desvío a subir cuando el sistema necesita bajar producción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2'!$B$701:$B$712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3'!$D$69:$D$80</c:f>
              <c:numCache>
                <c:formatCode>General</c:formatCode>
                <c:ptCount val="12"/>
                <c:pt idx="0">
                  <c:v>60</c:v>
                </c:pt>
                <c:pt idx="1">
                  <c:v>56</c:v>
                </c:pt>
                <c:pt idx="2">
                  <c:v>66</c:v>
                </c:pt>
                <c:pt idx="3">
                  <c:v>58</c:v>
                </c:pt>
                <c:pt idx="4">
                  <c:v>69</c:v>
                </c:pt>
                <c:pt idx="5">
                  <c:v>66</c:v>
                </c:pt>
                <c:pt idx="6">
                  <c:v>69</c:v>
                </c:pt>
                <c:pt idx="7">
                  <c:v>56</c:v>
                </c:pt>
                <c:pt idx="8">
                  <c:v>53</c:v>
                </c:pt>
                <c:pt idx="9">
                  <c:v>58</c:v>
                </c:pt>
                <c:pt idx="10">
                  <c:v>64</c:v>
                </c:pt>
                <c:pt idx="11">
                  <c:v>59</c:v>
                </c:pt>
              </c:numCache>
            </c:numRef>
          </c:val>
        </c:ser>
        <c:ser>
          <c:idx val="0"/>
          <c:order val="1"/>
          <c:tx>
            <c:strRef>
              <c:f>'Data 3'!$C$68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'Data 3'!$C$68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6567688"/>
        <c:axId val="376568080"/>
      </c:barChart>
      <c:catAx>
        <c:axId val="37656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56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5680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5676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5043633089932"/>
          <c:y val="4.4444492669805415E-2"/>
          <c:w val="0.74264715404954851"/>
          <c:h val="0.1955557677471438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1210111893902E-2"/>
          <c:y val="9.4054165017082358E-2"/>
          <c:w val="0.88431371736427689"/>
          <c:h val="0.742180237246880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3'!$C$68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2'!$B$701:$B$712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3'!$C$69:$C$80</c:f>
              <c:numCache>
                <c:formatCode>0</c:formatCode>
                <c:ptCount val="12"/>
                <c:pt idx="0">
                  <c:v>40</c:v>
                </c:pt>
                <c:pt idx="1">
                  <c:v>44</c:v>
                </c:pt>
                <c:pt idx="2">
                  <c:v>34</c:v>
                </c:pt>
                <c:pt idx="3">
                  <c:v>42</c:v>
                </c:pt>
                <c:pt idx="4">
                  <c:v>31</c:v>
                </c:pt>
                <c:pt idx="5">
                  <c:v>34</c:v>
                </c:pt>
                <c:pt idx="6">
                  <c:v>31</c:v>
                </c:pt>
                <c:pt idx="7">
                  <c:v>44</c:v>
                </c:pt>
                <c:pt idx="8">
                  <c:v>47</c:v>
                </c:pt>
                <c:pt idx="9">
                  <c:v>42</c:v>
                </c:pt>
                <c:pt idx="10">
                  <c:v>36</c:v>
                </c:pt>
                <c:pt idx="11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6568864"/>
        <c:axId val="376569256"/>
      </c:barChart>
      <c:catAx>
        <c:axId val="3765688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</a:ln>
        </c:spPr>
        <c:crossAx val="376569256"/>
        <c:crosses val="autoZero"/>
        <c:auto val="0"/>
        <c:lblAlgn val="ctr"/>
        <c:lblOffset val="100"/>
        <c:tickMarkSkip val="1"/>
        <c:noMultiLvlLbl val="0"/>
      </c:catAx>
      <c:valAx>
        <c:axId val="376569256"/>
        <c:scaling>
          <c:orientation val="maxMin"/>
          <c:max val="8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56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55717635650777E-2"/>
          <c:y val="0.17339117332555651"/>
          <c:w val="0.84137714029188115"/>
          <c:h val="0.6847043425127414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4'!$F$48</c:f>
              <c:strCache>
                <c:ptCount val="1"/>
                <c:pt idx="0">
                  <c:v>Diferencia PVPC-MD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4'!$F$49:$F$60</c:f>
              <c:numCache>
                <c:formatCode>0.00</c:formatCode>
                <c:ptCount val="12"/>
                <c:pt idx="0">
                  <c:v>66.903999999999996</c:v>
                </c:pt>
                <c:pt idx="1">
                  <c:v>65.052999999999997</c:v>
                </c:pt>
                <c:pt idx="2">
                  <c:v>63.916000000000011</c:v>
                </c:pt>
                <c:pt idx="3">
                  <c:v>62.730000000000004</c:v>
                </c:pt>
                <c:pt idx="4">
                  <c:v>62.14</c:v>
                </c:pt>
                <c:pt idx="5">
                  <c:v>61.555</c:v>
                </c:pt>
                <c:pt idx="6">
                  <c:v>62.126000000000005</c:v>
                </c:pt>
                <c:pt idx="7">
                  <c:v>62.816000000000003</c:v>
                </c:pt>
                <c:pt idx="8">
                  <c:v>62.531000000000006</c:v>
                </c:pt>
                <c:pt idx="9">
                  <c:v>65.683999999999997</c:v>
                </c:pt>
                <c:pt idx="10">
                  <c:v>66.538999999999987</c:v>
                </c:pt>
                <c:pt idx="11">
                  <c:v>69.740999999999985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570824"/>
        <c:axId val="376571216"/>
      </c:barChart>
      <c:lineChart>
        <c:grouping val="standard"/>
        <c:varyColors val="0"/>
        <c:ser>
          <c:idx val="0"/>
          <c:order val="0"/>
          <c:tx>
            <c:strRef>
              <c:f>'Data 4'!$D$48</c:f>
              <c:strCache>
                <c:ptCount val="1"/>
                <c:pt idx="0">
                  <c:v>PVPC</c:v>
                </c:pt>
              </c:strCache>
            </c:strRef>
          </c:tx>
          <c:spPr>
            <a:ln w="28575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4'!$D$49:$D$60</c:f>
              <c:numCache>
                <c:formatCode>General</c:formatCode>
                <c:ptCount val="12"/>
                <c:pt idx="0">
                  <c:v>103.434</c:v>
                </c:pt>
                <c:pt idx="1">
                  <c:v>92.552999999999997</c:v>
                </c:pt>
                <c:pt idx="2">
                  <c:v>91.716000000000008</c:v>
                </c:pt>
                <c:pt idx="3" formatCode="0.000">
                  <c:v>86.84</c:v>
                </c:pt>
                <c:pt idx="4" formatCode="0.000">
                  <c:v>87.91</c:v>
                </c:pt>
                <c:pt idx="5" formatCode="0.000">
                  <c:v>100.455</c:v>
                </c:pt>
                <c:pt idx="6" formatCode="0.000">
                  <c:v>102.65600000000001</c:v>
                </c:pt>
                <c:pt idx="7" formatCode="0.000">
                  <c:v>103.976</c:v>
                </c:pt>
                <c:pt idx="8" formatCode="0.000">
                  <c:v>106.12100000000001</c:v>
                </c:pt>
                <c:pt idx="9" formatCode="0.000">
                  <c:v>118.514</c:v>
                </c:pt>
                <c:pt idx="10" formatCode="0.000">
                  <c:v>122.669</c:v>
                </c:pt>
                <c:pt idx="11" formatCode="0.000">
                  <c:v>130.23099999999999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4'!$E$48</c:f>
              <c:strCache>
                <c:ptCount val="1"/>
                <c:pt idx="0">
                  <c:v>Mercado diario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4'!$E$49:$E$60</c:f>
              <c:numCache>
                <c:formatCode>0.00</c:formatCode>
                <c:ptCount val="12"/>
                <c:pt idx="0">
                  <c:v>36.53</c:v>
                </c:pt>
                <c:pt idx="1">
                  <c:v>27.5</c:v>
                </c:pt>
                <c:pt idx="2">
                  <c:v>27.8</c:v>
                </c:pt>
                <c:pt idx="3">
                  <c:v>24.11</c:v>
                </c:pt>
                <c:pt idx="4">
                  <c:v>25.77</c:v>
                </c:pt>
                <c:pt idx="5">
                  <c:v>38.9</c:v>
                </c:pt>
                <c:pt idx="6">
                  <c:v>40.53</c:v>
                </c:pt>
                <c:pt idx="7">
                  <c:v>41.16</c:v>
                </c:pt>
                <c:pt idx="8">
                  <c:v>43.59</c:v>
                </c:pt>
                <c:pt idx="9">
                  <c:v>52.83</c:v>
                </c:pt>
                <c:pt idx="10">
                  <c:v>56.13</c:v>
                </c:pt>
                <c:pt idx="11">
                  <c:v>60.49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570040"/>
        <c:axId val="376570432"/>
      </c:lineChart>
      <c:catAx>
        <c:axId val="37657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570432"/>
        <c:crosses val="autoZero"/>
        <c:auto val="1"/>
        <c:lblAlgn val="ctr"/>
        <c:lblOffset val="100"/>
        <c:noMultiLvlLbl val="1"/>
      </c:catAx>
      <c:valAx>
        <c:axId val="376570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76570040"/>
        <c:crosses val="autoZero"/>
        <c:crossBetween val="between"/>
      </c:valAx>
      <c:catAx>
        <c:axId val="376570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571216"/>
        <c:crosses val="autoZero"/>
        <c:auto val="1"/>
        <c:lblAlgn val="ctr"/>
        <c:lblOffset val="100"/>
        <c:noMultiLvlLbl val="0"/>
      </c:catAx>
      <c:valAx>
        <c:axId val="376571216"/>
        <c:scaling>
          <c:orientation val="minMax"/>
          <c:min val="5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76570824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109030099564144"/>
          <c:y val="5.5555699083630658E-2"/>
          <c:w val="0.52620578739048707"/>
          <c:h val="7.407426544484087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45000477724008E-2"/>
          <c:y val="0.14196796828967806"/>
          <c:w val="0.86855528928449166"/>
          <c:h val="0.70342077775992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4'!$C$71</c:f>
              <c:strCache>
                <c:ptCount val="1"/>
                <c:pt idx="0">
                  <c:v>Comercializador-BIL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'Data 4'!$C$72:$C$76</c:f>
              <c:numCache>
                <c:formatCode>#,##0;\(#,##0\)</c:formatCode>
                <c:ptCount val="5"/>
                <c:pt idx="0">
                  <c:v>77286317.299999997</c:v>
                </c:pt>
                <c:pt idx="1">
                  <c:v>72640444.599999994</c:v>
                </c:pt>
                <c:pt idx="2">
                  <c:v>82823405.599999994</c:v>
                </c:pt>
                <c:pt idx="3">
                  <c:v>91317804.400000006</c:v>
                </c:pt>
                <c:pt idx="4">
                  <c:v>96707557.400000006</c:v>
                </c:pt>
              </c:numCache>
            </c:numRef>
          </c:val>
        </c:ser>
        <c:ser>
          <c:idx val="1"/>
          <c:order val="1"/>
          <c:tx>
            <c:strRef>
              <c:f>'Data 4'!$D$71</c:f>
              <c:strCache>
                <c:ptCount val="1"/>
                <c:pt idx="0">
                  <c:v>Comercializador-MD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4'!$B$72:$B$76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'Data 4'!$D$72:$D$76</c:f>
              <c:numCache>
                <c:formatCode>#,##0;\(#,##0\)</c:formatCode>
                <c:ptCount val="5"/>
                <c:pt idx="0">
                  <c:v>107112357.09999999</c:v>
                </c:pt>
                <c:pt idx="1">
                  <c:v>116573355.09999999</c:v>
                </c:pt>
                <c:pt idx="2">
                  <c:v>111981071.90000001</c:v>
                </c:pt>
                <c:pt idx="3">
                  <c:v>115802932.90000001</c:v>
                </c:pt>
                <c:pt idx="4">
                  <c:v>115230602.59999999</c:v>
                </c:pt>
              </c:numCache>
            </c:numRef>
          </c:val>
        </c:ser>
        <c:ser>
          <c:idx val="2"/>
          <c:order val="2"/>
          <c:tx>
            <c:strRef>
              <c:f>'Data 4'!$E$71</c:f>
              <c:strCache>
                <c:ptCount val="1"/>
                <c:pt idx="0">
                  <c:v>COR- BIL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'Data 4'!$E$72:$E$76</c:f>
              <c:numCache>
                <c:formatCode>#,##0;\(#,##0\)</c:formatCode>
                <c:ptCount val="5"/>
                <c:pt idx="0">
                  <c:v>22391057</c:v>
                </c:pt>
                <c:pt idx="1">
                  <c:v>17406483.600000001</c:v>
                </c:pt>
                <c:pt idx="2">
                  <c:v>13383022.6</c:v>
                </c:pt>
                <c:pt idx="3">
                  <c:v>10267492.9</c:v>
                </c:pt>
                <c:pt idx="4">
                  <c:v>1211504.1000000001</c:v>
                </c:pt>
              </c:numCache>
            </c:numRef>
          </c:val>
        </c:ser>
        <c:ser>
          <c:idx val="3"/>
          <c:order val="3"/>
          <c:tx>
            <c:strRef>
              <c:f>'Data 4'!$F$71</c:f>
              <c:strCache>
                <c:ptCount val="1"/>
                <c:pt idx="0">
                  <c:v>COR-MD</c:v>
                </c:pt>
              </c:strCache>
            </c:strRef>
          </c:tx>
          <c:spPr>
            <a:solidFill>
              <a:srgbClr val="FFB4A7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'Data 4'!$F$72:$F$76</c:f>
              <c:numCache>
                <c:formatCode>#,##0;\(#,##0\)</c:formatCode>
                <c:ptCount val="5"/>
                <c:pt idx="0">
                  <c:v>30701723.699999999</c:v>
                </c:pt>
                <c:pt idx="1">
                  <c:v>27884027</c:v>
                </c:pt>
                <c:pt idx="2">
                  <c:v>22893948.100000001</c:v>
                </c:pt>
                <c:pt idx="3">
                  <c:v>22711117.699999999</c:v>
                </c:pt>
                <c:pt idx="4">
                  <c:v>29548638.399999999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255192"/>
        <c:axId val="421254800"/>
      </c:barChart>
      <c:lineChart>
        <c:grouping val="stacked"/>
        <c:varyColors val="0"/>
        <c:ser>
          <c:idx val="4"/>
          <c:order val="4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3542976939203356E-2"/>
                  <c:y val="2.0931418249168117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65828092243184E-2"/>
                  <c:y val="5.023547052737018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976939203356E-2"/>
                  <c:y val="6.2794254747504344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11530398322851E-2"/>
                  <c:y val="6.2794338159212815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865828092243184E-2"/>
                  <c:y val="7.1167070904837135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00B0F0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4'!$Q$72:$Q$76</c:f>
              <c:numCache>
                <c:formatCode>General</c:formatCode>
                <c:ptCount val="5"/>
                <c:pt idx="0">
                  <c:v>0.77644340644742638</c:v>
                </c:pt>
                <c:pt idx="1">
                  <c:v>0.80686704418328126</c:v>
                </c:pt>
                <c:pt idx="2">
                  <c:v>0.84301218906762942</c:v>
                </c:pt>
                <c:pt idx="3">
                  <c:v>0.8626459801392905</c:v>
                </c:pt>
                <c:pt idx="4">
                  <c:v>0.87325769408708576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1865828092243156E-2"/>
                  <c:y val="3.767660289552769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65828092243184E-2"/>
                  <c:y val="5.0235470527370291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865828092243122E-2"/>
                  <c:y val="6.2794338159212856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0125786163521E-2"/>
                  <c:y val="6.2794338159212856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0188679245283019E-2"/>
                  <c:y val="7.1166916580441233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818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4'!$R$72:$R$76</c:f>
              <c:numCache>
                <c:formatCode>General</c:formatCode>
                <c:ptCount val="5"/>
                <c:pt idx="0">
                  <c:v>0.22355659355257362</c:v>
                </c:pt>
                <c:pt idx="1">
                  <c:v>0.19313295581671874</c:v>
                </c:pt>
                <c:pt idx="2">
                  <c:v>0.15698781093237058</c:v>
                </c:pt>
                <c:pt idx="3">
                  <c:v>0.1373540198607095</c:v>
                </c:pt>
                <c:pt idx="4">
                  <c:v>0.12674230591291424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59504"/>
        <c:axId val="421254408"/>
      </c:lineChart>
      <c:catAx>
        <c:axId val="4212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254800"/>
        <c:crosses val="autoZero"/>
        <c:auto val="1"/>
        <c:lblAlgn val="ctr"/>
        <c:lblOffset val="100"/>
        <c:noMultiLvlLbl val="0"/>
      </c:catAx>
      <c:valAx>
        <c:axId val="4212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255192"/>
        <c:crosses val="autoZero"/>
        <c:crossBetween val="between"/>
        <c:dispUnits>
          <c:custUnit val="1000000"/>
        </c:dispUnits>
      </c:valAx>
      <c:catAx>
        <c:axId val="421259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21254408"/>
        <c:crosses val="autoZero"/>
        <c:auto val="1"/>
        <c:lblAlgn val="ctr"/>
        <c:lblOffset val="100"/>
        <c:noMultiLvlLbl val="0"/>
      </c:catAx>
      <c:valAx>
        <c:axId val="421254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 w="9525">
            <a:noFill/>
          </a:ln>
        </c:spPr>
        <c:crossAx val="421259504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2937455493775246"/>
          <c:y val="3.3163327269250871E-2"/>
          <c:w val="0.74019212579140337"/>
          <c:h val="7.142870488761725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39259566238434E-2"/>
          <c:y val="0.15543043926897002"/>
          <c:w val="0.85459455725929001"/>
          <c:h val="0.7241109702975782"/>
        </c:manualLayout>
      </c:layout>
      <c:lineChart>
        <c:grouping val="standard"/>
        <c:varyColors val="0"/>
        <c:ser>
          <c:idx val="1"/>
          <c:order val="1"/>
          <c:tx>
            <c:strRef>
              <c:f>'Data 2'!$F$258:$F$259</c:f>
              <c:strCache>
                <c:ptCount val="2"/>
                <c:pt idx="0">
                  <c:v>Precio medio ponderado diario (€/MWh)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'Data 2'!$C$260:$C$625</c:f>
              <c:numCache>
                <c:formatCode>m/d/yyyy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'Data 2'!$F$260:$F$625</c:f>
              <c:numCache>
                <c:formatCode>#,##0.00</c:formatCode>
                <c:ptCount val="366"/>
                <c:pt idx="0">
                  <c:v>27.332510204516911</c:v>
                </c:pt>
                <c:pt idx="1">
                  <c:v>30.818615550836171</c:v>
                </c:pt>
                <c:pt idx="2">
                  <c:v>19.005403234063081</c:v>
                </c:pt>
                <c:pt idx="3">
                  <c:v>31.58670241545255</c:v>
                </c:pt>
                <c:pt idx="4">
                  <c:v>32.445301165518913</c:v>
                </c:pt>
                <c:pt idx="5">
                  <c:v>16.230619963752449</c:v>
                </c:pt>
                <c:pt idx="6">
                  <c:v>29.44320891552147</c:v>
                </c:pt>
                <c:pt idx="7">
                  <c:v>34.217274505204401</c:v>
                </c:pt>
                <c:pt idx="8">
                  <c:v>28.316706701375882</c:v>
                </c:pt>
                <c:pt idx="9">
                  <c:v>12.24056232917154</c:v>
                </c:pt>
                <c:pt idx="10">
                  <c:v>27.075018874819239</c:v>
                </c:pt>
                <c:pt idx="11">
                  <c:v>36.810980375363613</c:v>
                </c:pt>
                <c:pt idx="12">
                  <c:v>41.632083096402717</c:v>
                </c:pt>
                <c:pt idx="13">
                  <c:v>37.865224666911971</c:v>
                </c:pt>
                <c:pt idx="14">
                  <c:v>40.074529390818739</c:v>
                </c:pt>
                <c:pt idx="15">
                  <c:v>35.272649085402513</c:v>
                </c:pt>
                <c:pt idx="16">
                  <c:v>37.809232194325027</c:v>
                </c:pt>
                <c:pt idx="17">
                  <c:v>43.281882660594832</c:v>
                </c:pt>
                <c:pt idx="18">
                  <c:v>53.268620567230542</c:v>
                </c:pt>
                <c:pt idx="19">
                  <c:v>54.522071360387223</c:v>
                </c:pt>
                <c:pt idx="20">
                  <c:v>52.135517103626178</c:v>
                </c:pt>
                <c:pt idx="21">
                  <c:v>47.964566679628042</c:v>
                </c:pt>
                <c:pt idx="22">
                  <c:v>42.701582045113462</c:v>
                </c:pt>
                <c:pt idx="23">
                  <c:v>34.574114085059108</c:v>
                </c:pt>
                <c:pt idx="24">
                  <c:v>47.211841625843682</c:v>
                </c:pt>
                <c:pt idx="25">
                  <c:v>49.752674827964412</c:v>
                </c:pt>
                <c:pt idx="26">
                  <c:v>44.008979666827827</c:v>
                </c:pt>
                <c:pt idx="27">
                  <c:v>47.980399831345458</c:v>
                </c:pt>
                <c:pt idx="28">
                  <c:v>46.079164040522777</c:v>
                </c:pt>
                <c:pt idx="29">
                  <c:v>37.994577347677861</c:v>
                </c:pt>
                <c:pt idx="30">
                  <c:v>33.157820407781081</c:v>
                </c:pt>
                <c:pt idx="31">
                  <c:v>45.042814406381098</c:v>
                </c:pt>
                <c:pt idx="32">
                  <c:v>42.958204139898378</c:v>
                </c:pt>
                <c:pt idx="33">
                  <c:v>33.837012591672142</c:v>
                </c:pt>
                <c:pt idx="34">
                  <c:v>34.915687443214978</c:v>
                </c:pt>
                <c:pt idx="35">
                  <c:v>38.209367854753587</c:v>
                </c:pt>
                <c:pt idx="36">
                  <c:v>27.705851084960091</c:v>
                </c:pt>
                <c:pt idx="37">
                  <c:v>16.677207147930471</c:v>
                </c:pt>
                <c:pt idx="38">
                  <c:v>30.300173975448189</c:v>
                </c:pt>
                <c:pt idx="39">
                  <c:v>24.497286473364621</c:v>
                </c:pt>
                <c:pt idx="40">
                  <c:v>28.237501480093542</c:v>
                </c:pt>
                <c:pt idx="41">
                  <c:v>32.779671857058077</c:v>
                </c:pt>
                <c:pt idx="42">
                  <c:v>24.542470845288911</c:v>
                </c:pt>
                <c:pt idx="43">
                  <c:v>9.4384227415235795</c:v>
                </c:pt>
                <c:pt idx="44">
                  <c:v>6.808976824345919</c:v>
                </c:pt>
                <c:pt idx="45">
                  <c:v>19.185009686592348</c:v>
                </c:pt>
                <c:pt idx="46">
                  <c:v>32.533303137925827</c:v>
                </c:pt>
                <c:pt idx="47">
                  <c:v>38.567620803363432</c:v>
                </c:pt>
                <c:pt idx="48">
                  <c:v>37.327586254345057</c:v>
                </c:pt>
                <c:pt idx="49">
                  <c:v>38.509892752103653</c:v>
                </c:pt>
                <c:pt idx="50">
                  <c:v>33.523389226358113</c:v>
                </c:pt>
                <c:pt idx="51">
                  <c:v>24.570901270264301</c:v>
                </c:pt>
                <c:pt idx="52">
                  <c:v>39.92628769615434</c:v>
                </c:pt>
                <c:pt idx="53">
                  <c:v>33.639389240918433</c:v>
                </c:pt>
                <c:pt idx="54">
                  <c:v>31.15361977537524</c:v>
                </c:pt>
                <c:pt idx="55">
                  <c:v>27.560488646710599</c:v>
                </c:pt>
                <c:pt idx="56">
                  <c:v>25.708510848938221</c:v>
                </c:pt>
                <c:pt idx="57">
                  <c:v>5.8674894018042094</c:v>
                </c:pt>
                <c:pt idx="58">
                  <c:v>6.7953842004322942</c:v>
                </c:pt>
                <c:pt idx="59">
                  <c:v>21.913403488534751</c:v>
                </c:pt>
                <c:pt idx="60">
                  <c:v>30.01187939651053</c:v>
                </c:pt>
                <c:pt idx="61">
                  <c:v>23.396318459907221</c:v>
                </c:pt>
                <c:pt idx="62">
                  <c:v>25.959791496196122</c:v>
                </c:pt>
                <c:pt idx="63">
                  <c:v>19.783832202226669</c:v>
                </c:pt>
                <c:pt idx="64">
                  <c:v>10.836878001974441</c:v>
                </c:pt>
                <c:pt idx="65">
                  <c:v>13.643881515430399</c:v>
                </c:pt>
                <c:pt idx="66">
                  <c:v>26.100392551407019</c:v>
                </c:pt>
                <c:pt idx="67">
                  <c:v>30.664837957774719</c:v>
                </c:pt>
                <c:pt idx="68">
                  <c:v>21.47268317746013</c:v>
                </c:pt>
                <c:pt idx="69">
                  <c:v>20.797588835849631</c:v>
                </c:pt>
                <c:pt idx="70">
                  <c:v>31.317918996422751</c:v>
                </c:pt>
                <c:pt idx="71">
                  <c:v>28.506765489764959</c:v>
                </c:pt>
                <c:pt idx="72">
                  <c:v>24.363581135013359</c:v>
                </c:pt>
                <c:pt idx="73">
                  <c:v>37.757161393076373</c:v>
                </c:pt>
                <c:pt idx="74">
                  <c:v>42.124347694609384</c:v>
                </c:pt>
                <c:pt idx="75">
                  <c:v>35.73766962027657</c:v>
                </c:pt>
                <c:pt idx="76">
                  <c:v>41.987348418446572</c:v>
                </c:pt>
                <c:pt idx="77">
                  <c:v>44.327493108735233</c:v>
                </c:pt>
                <c:pt idx="78">
                  <c:v>37.99625032802129</c:v>
                </c:pt>
                <c:pt idx="79">
                  <c:v>35.395642746186951</c:v>
                </c:pt>
                <c:pt idx="80">
                  <c:v>36.55328906996828</c:v>
                </c:pt>
                <c:pt idx="81">
                  <c:v>35.199628722125809</c:v>
                </c:pt>
                <c:pt idx="82">
                  <c:v>30.363581928908669</c:v>
                </c:pt>
                <c:pt idx="83">
                  <c:v>28.451943146379751</c:v>
                </c:pt>
                <c:pt idx="84">
                  <c:v>26.78849235856995</c:v>
                </c:pt>
                <c:pt idx="85">
                  <c:v>20.01931395029121</c:v>
                </c:pt>
                <c:pt idx="86">
                  <c:v>13.4089593764309</c:v>
                </c:pt>
                <c:pt idx="87">
                  <c:v>14.632002841348299</c:v>
                </c:pt>
                <c:pt idx="88">
                  <c:v>31.421518335535509</c:v>
                </c:pt>
                <c:pt idx="89">
                  <c:v>31.251535627571059</c:v>
                </c:pt>
                <c:pt idx="90">
                  <c:v>23.280715240839619</c:v>
                </c:pt>
                <c:pt idx="91">
                  <c:v>33.088248538393067</c:v>
                </c:pt>
                <c:pt idx="92">
                  <c:v>27.057031717020301</c:v>
                </c:pt>
                <c:pt idx="93">
                  <c:v>13.847145038777681</c:v>
                </c:pt>
                <c:pt idx="94">
                  <c:v>28.64420336371807</c:v>
                </c:pt>
                <c:pt idx="95">
                  <c:v>21.908847577756141</c:v>
                </c:pt>
                <c:pt idx="96">
                  <c:v>28.325354316455361</c:v>
                </c:pt>
                <c:pt idx="97">
                  <c:v>23.190917678536781</c:v>
                </c:pt>
                <c:pt idx="98">
                  <c:v>21.086975098972321</c:v>
                </c:pt>
                <c:pt idx="99">
                  <c:v>17.985995553596741</c:v>
                </c:pt>
                <c:pt idx="100">
                  <c:v>8.5459796357362094</c:v>
                </c:pt>
                <c:pt idx="101">
                  <c:v>18.135026983324011</c:v>
                </c:pt>
                <c:pt idx="102">
                  <c:v>21.887310127228769</c:v>
                </c:pt>
                <c:pt idx="103">
                  <c:v>22.536946213120562</c:v>
                </c:pt>
                <c:pt idx="104">
                  <c:v>25.40370155540014</c:v>
                </c:pt>
                <c:pt idx="105">
                  <c:v>25.432839533966181</c:v>
                </c:pt>
                <c:pt idx="106">
                  <c:v>18.5068207618617</c:v>
                </c:pt>
                <c:pt idx="107">
                  <c:v>19.328735786476539</c:v>
                </c:pt>
                <c:pt idx="108">
                  <c:v>26.598937266006899</c:v>
                </c:pt>
                <c:pt idx="109">
                  <c:v>21.351603359310261</c:v>
                </c:pt>
                <c:pt idx="110">
                  <c:v>29.800692019493539</c:v>
                </c:pt>
                <c:pt idx="111">
                  <c:v>31.321295134173671</c:v>
                </c:pt>
                <c:pt idx="112">
                  <c:v>35.728224872033991</c:v>
                </c:pt>
                <c:pt idx="113">
                  <c:v>22.58467859582089</c:v>
                </c:pt>
                <c:pt idx="114">
                  <c:v>11.57056455932967</c:v>
                </c:pt>
                <c:pt idx="115">
                  <c:v>26.689950278871841</c:v>
                </c:pt>
                <c:pt idx="116">
                  <c:v>30.101289979038619</c:v>
                </c:pt>
                <c:pt idx="117">
                  <c:v>33.103174461742803</c:v>
                </c:pt>
                <c:pt idx="118">
                  <c:v>32.221606778601533</c:v>
                </c:pt>
                <c:pt idx="119">
                  <c:v>32.268022999566753</c:v>
                </c:pt>
                <c:pt idx="120">
                  <c:v>24.881137898978348</c:v>
                </c:pt>
                <c:pt idx="121">
                  <c:v>13.49785296600437</c:v>
                </c:pt>
                <c:pt idx="122">
                  <c:v>25.12899129452347</c:v>
                </c:pt>
                <c:pt idx="123">
                  <c:v>26.647454968371839</c:v>
                </c:pt>
                <c:pt idx="124">
                  <c:v>32.058108728322381</c:v>
                </c:pt>
                <c:pt idx="125">
                  <c:v>36.789893475335653</c:v>
                </c:pt>
                <c:pt idx="126">
                  <c:v>36.355580502061841</c:v>
                </c:pt>
                <c:pt idx="127">
                  <c:v>20.724533931339781</c:v>
                </c:pt>
                <c:pt idx="128">
                  <c:v>5.5274737924050728</c:v>
                </c:pt>
                <c:pt idx="129">
                  <c:v>24.115231005710388</c:v>
                </c:pt>
                <c:pt idx="130">
                  <c:v>31.25236659540948</c:v>
                </c:pt>
                <c:pt idx="131">
                  <c:v>28.68945832574175</c:v>
                </c:pt>
                <c:pt idx="132">
                  <c:v>24.35882270034412</c:v>
                </c:pt>
                <c:pt idx="133">
                  <c:v>19.232477495386121</c:v>
                </c:pt>
                <c:pt idx="134">
                  <c:v>10.79404213747012</c:v>
                </c:pt>
                <c:pt idx="135">
                  <c:v>10.44062919691552</c:v>
                </c:pt>
                <c:pt idx="136">
                  <c:v>23.951158021039149</c:v>
                </c:pt>
                <c:pt idx="137">
                  <c:v>32.86283059070216</c:v>
                </c:pt>
                <c:pt idx="138">
                  <c:v>32.004773144783037</c:v>
                </c:pt>
                <c:pt idx="139">
                  <c:v>31.912138499381282</c:v>
                </c:pt>
                <c:pt idx="140">
                  <c:v>31.893576979983781</c:v>
                </c:pt>
                <c:pt idx="141">
                  <c:v>19.93687715635691</c:v>
                </c:pt>
                <c:pt idx="142">
                  <c:v>9.5711788413816592</c:v>
                </c:pt>
                <c:pt idx="143">
                  <c:v>31.46479471952474</c:v>
                </c:pt>
                <c:pt idx="144">
                  <c:v>32.247701697783363</c:v>
                </c:pt>
                <c:pt idx="145">
                  <c:v>35.048995777155788</c:v>
                </c:pt>
                <c:pt idx="146">
                  <c:v>36.433645481138008</c:v>
                </c:pt>
                <c:pt idx="147">
                  <c:v>35.693324268163401</c:v>
                </c:pt>
                <c:pt idx="148">
                  <c:v>23.719215283683688</c:v>
                </c:pt>
                <c:pt idx="149">
                  <c:v>12.496650179917729</c:v>
                </c:pt>
                <c:pt idx="150">
                  <c:v>35.920460092497699</c:v>
                </c:pt>
                <c:pt idx="151">
                  <c:v>37.855615421435623</c:v>
                </c:pt>
                <c:pt idx="152">
                  <c:v>37.854059217360131</c:v>
                </c:pt>
                <c:pt idx="153">
                  <c:v>40.12557704654963</c:v>
                </c:pt>
                <c:pt idx="154">
                  <c:v>40.521834990587998</c:v>
                </c:pt>
                <c:pt idx="155">
                  <c:v>39.646635424406419</c:v>
                </c:pt>
                <c:pt idx="156">
                  <c:v>39.844931665707861</c:v>
                </c:pt>
                <c:pt idx="157">
                  <c:v>44.462728517298132</c:v>
                </c:pt>
                <c:pt idx="158">
                  <c:v>45.96824686281137</c:v>
                </c:pt>
                <c:pt idx="159">
                  <c:v>42.883565338989513</c:v>
                </c:pt>
                <c:pt idx="160">
                  <c:v>41.813195775188071</c:v>
                </c:pt>
                <c:pt idx="161">
                  <c:v>40.073240357039957</c:v>
                </c:pt>
                <c:pt idx="162">
                  <c:v>38.964616010862777</c:v>
                </c:pt>
                <c:pt idx="163">
                  <c:v>36.621861113649373</c:v>
                </c:pt>
                <c:pt idx="164">
                  <c:v>36.322401949658882</c:v>
                </c:pt>
                <c:pt idx="165">
                  <c:v>37.118555549344443</c:v>
                </c:pt>
                <c:pt idx="166">
                  <c:v>31.878175677606091</c:v>
                </c:pt>
                <c:pt idx="167">
                  <c:v>36.646678830721257</c:v>
                </c:pt>
                <c:pt idx="168">
                  <c:v>44.095218443718252</c:v>
                </c:pt>
                <c:pt idx="169">
                  <c:v>35.373458636175222</c:v>
                </c:pt>
                <c:pt idx="170">
                  <c:v>30.470972514948791</c:v>
                </c:pt>
                <c:pt idx="171">
                  <c:v>41.694752954444937</c:v>
                </c:pt>
                <c:pt idx="172">
                  <c:v>41.995281004500647</c:v>
                </c:pt>
                <c:pt idx="173">
                  <c:v>38.288623049947432</c:v>
                </c:pt>
                <c:pt idx="174">
                  <c:v>39.058822277798868</c:v>
                </c:pt>
                <c:pt idx="175">
                  <c:v>37.682719879918849</c:v>
                </c:pt>
                <c:pt idx="176">
                  <c:v>34.827159556958279</c:v>
                </c:pt>
                <c:pt idx="177">
                  <c:v>25.027926219708231</c:v>
                </c:pt>
                <c:pt idx="178">
                  <c:v>38.445098666393633</c:v>
                </c:pt>
                <c:pt idx="179">
                  <c:v>43.421546578552572</c:v>
                </c:pt>
                <c:pt idx="180">
                  <c:v>45.721406029059388</c:v>
                </c:pt>
                <c:pt idx="181">
                  <c:v>45.634816201117943</c:v>
                </c:pt>
                <c:pt idx="182">
                  <c:v>43.44383857639184</c:v>
                </c:pt>
                <c:pt idx="183">
                  <c:v>39.689435519993133</c:v>
                </c:pt>
                <c:pt idx="184">
                  <c:v>34.24171652797996</c:v>
                </c:pt>
                <c:pt idx="185">
                  <c:v>41.431591774495843</c:v>
                </c:pt>
                <c:pt idx="186">
                  <c:v>42.317590656038369</c:v>
                </c:pt>
                <c:pt idx="187">
                  <c:v>42.184178985850153</c:v>
                </c:pt>
                <c:pt idx="188">
                  <c:v>43.415689479885494</c:v>
                </c:pt>
                <c:pt idx="189">
                  <c:v>42.301560275089066</c:v>
                </c:pt>
                <c:pt idx="190">
                  <c:v>41.384441904743959</c:v>
                </c:pt>
                <c:pt idx="191">
                  <c:v>39.426155287206967</c:v>
                </c:pt>
                <c:pt idx="192">
                  <c:v>43.023141854120652</c:v>
                </c:pt>
                <c:pt idx="193">
                  <c:v>41.519542921085247</c:v>
                </c:pt>
                <c:pt idx="194">
                  <c:v>38.873705656542562</c:v>
                </c:pt>
                <c:pt idx="195">
                  <c:v>37.484816558979873</c:v>
                </c:pt>
                <c:pt idx="196">
                  <c:v>39.136551182228658</c:v>
                </c:pt>
                <c:pt idx="197">
                  <c:v>39.842589532522673</c:v>
                </c:pt>
                <c:pt idx="198">
                  <c:v>40.409763080815146</c:v>
                </c:pt>
                <c:pt idx="199">
                  <c:v>42.558987185272173</c:v>
                </c:pt>
                <c:pt idx="200">
                  <c:v>41.530082114926429</c:v>
                </c:pt>
                <c:pt idx="201">
                  <c:v>42.142556466017012</c:v>
                </c:pt>
                <c:pt idx="202">
                  <c:v>44.520668009153411</c:v>
                </c:pt>
                <c:pt idx="203">
                  <c:v>40.681760168738059</c:v>
                </c:pt>
                <c:pt idx="204">
                  <c:v>39.731118940562887</c:v>
                </c:pt>
                <c:pt idx="205">
                  <c:v>38.115682291830367</c:v>
                </c:pt>
                <c:pt idx="206">
                  <c:v>40.847467130618412</c:v>
                </c:pt>
                <c:pt idx="207">
                  <c:v>41.319669261670583</c:v>
                </c:pt>
                <c:pt idx="208">
                  <c:v>42.254401278638909</c:v>
                </c:pt>
                <c:pt idx="209">
                  <c:v>43.01077971079966</c:v>
                </c:pt>
                <c:pt idx="210">
                  <c:v>44.110502006281934</c:v>
                </c:pt>
                <c:pt idx="211">
                  <c:v>40.976447776120828</c:v>
                </c:pt>
                <c:pt idx="212">
                  <c:v>36.361676731986037</c:v>
                </c:pt>
                <c:pt idx="213">
                  <c:v>43.738178604414962</c:v>
                </c:pt>
                <c:pt idx="214">
                  <c:v>43.010032697967148</c:v>
                </c:pt>
                <c:pt idx="215">
                  <c:v>45.263021482824087</c:v>
                </c:pt>
                <c:pt idx="216">
                  <c:v>43.344064750366357</c:v>
                </c:pt>
                <c:pt idx="217">
                  <c:v>41.589824047051742</c:v>
                </c:pt>
                <c:pt idx="218">
                  <c:v>39.159316048991599</c:v>
                </c:pt>
                <c:pt idx="219">
                  <c:v>33.027103002146291</c:v>
                </c:pt>
                <c:pt idx="220">
                  <c:v>42.836092447052962</c:v>
                </c:pt>
                <c:pt idx="221">
                  <c:v>40.011719124390723</c:v>
                </c:pt>
                <c:pt idx="222">
                  <c:v>36.267884028299711</c:v>
                </c:pt>
                <c:pt idx="223">
                  <c:v>39.540837525704347</c:v>
                </c:pt>
                <c:pt idx="224">
                  <c:v>42.435564017720637</c:v>
                </c:pt>
                <c:pt idx="225">
                  <c:v>41.440527398170651</c:v>
                </c:pt>
                <c:pt idx="226">
                  <c:v>39.145016456074671</c:v>
                </c:pt>
                <c:pt idx="227">
                  <c:v>41.59786628989805</c:v>
                </c:pt>
                <c:pt idx="228">
                  <c:v>44.756890656940818</c:v>
                </c:pt>
                <c:pt idx="229">
                  <c:v>43.615483451956912</c:v>
                </c:pt>
                <c:pt idx="230">
                  <c:v>43.869021992699942</c:v>
                </c:pt>
                <c:pt idx="231">
                  <c:v>42.34105264461936</c:v>
                </c:pt>
                <c:pt idx="232">
                  <c:v>39.333631874566017</c:v>
                </c:pt>
                <c:pt idx="233">
                  <c:v>37.470996384807513</c:v>
                </c:pt>
                <c:pt idx="234">
                  <c:v>42.041961482400417</c:v>
                </c:pt>
                <c:pt idx="235">
                  <c:v>41.611044112988942</c:v>
                </c:pt>
                <c:pt idx="236">
                  <c:v>42.038369252205356</c:v>
                </c:pt>
                <c:pt idx="237">
                  <c:v>41.685250134853661</c:v>
                </c:pt>
                <c:pt idx="238">
                  <c:v>41.990951273988763</c:v>
                </c:pt>
                <c:pt idx="239">
                  <c:v>41.494099001175748</c:v>
                </c:pt>
                <c:pt idx="240">
                  <c:v>40.721199700928651</c:v>
                </c:pt>
                <c:pt idx="241">
                  <c:v>42.153272479507997</c:v>
                </c:pt>
                <c:pt idx="242">
                  <c:v>43.682939777736671</c:v>
                </c:pt>
                <c:pt idx="243">
                  <c:v>44.141215254815741</c:v>
                </c:pt>
                <c:pt idx="244">
                  <c:v>43.139056097151517</c:v>
                </c:pt>
                <c:pt idx="245">
                  <c:v>45.737516131908869</c:v>
                </c:pt>
                <c:pt idx="246">
                  <c:v>42.73446551599514</c:v>
                </c:pt>
                <c:pt idx="247">
                  <c:v>41.67389989058816</c:v>
                </c:pt>
                <c:pt idx="248">
                  <c:v>47.542091758740213</c:v>
                </c:pt>
                <c:pt idx="249">
                  <c:v>48.374299990207227</c:v>
                </c:pt>
                <c:pt idx="250">
                  <c:v>48.815361926697143</c:v>
                </c:pt>
                <c:pt idx="251">
                  <c:v>44.947930962513077</c:v>
                </c:pt>
                <c:pt idx="252">
                  <c:v>46.668172951929598</c:v>
                </c:pt>
                <c:pt idx="253">
                  <c:v>43.092226535534273</c:v>
                </c:pt>
                <c:pt idx="254">
                  <c:v>40.875367045521983</c:v>
                </c:pt>
                <c:pt idx="255">
                  <c:v>44.533891267488478</c:v>
                </c:pt>
                <c:pt idx="256">
                  <c:v>43.589070450106533</c:v>
                </c:pt>
                <c:pt idx="257">
                  <c:v>42.995904721564187</c:v>
                </c:pt>
                <c:pt idx="258">
                  <c:v>44.280394256933867</c:v>
                </c:pt>
                <c:pt idx="259">
                  <c:v>41.865260813592428</c:v>
                </c:pt>
                <c:pt idx="260">
                  <c:v>39.852268718701701</c:v>
                </c:pt>
                <c:pt idx="261">
                  <c:v>35.755695398777668</c:v>
                </c:pt>
                <c:pt idx="262">
                  <c:v>42.679918312694802</c:v>
                </c:pt>
                <c:pt idx="263">
                  <c:v>44.282537030804583</c:v>
                </c:pt>
                <c:pt idx="264">
                  <c:v>46.104050305171768</c:v>
                </c:pt>
                <c:pt idx="265">
                  <c:v>47.155459116342243</c:v>
                </c:pt>
                <c:pt idx="266">
                  <c:v>47.040526343666151</c:v>
                </c:pt>
                <c:pt idx="267">
                  <c:v>41.337891186070358</c:v>
                </c:pt>
                <c:pt idx="268">
                  <c:v>38.284783211243791</c:v>
                </c:pt>
                <c:pt idx="269">
                  <c:v>47.436298027381703</c:v>
                </c:pt>
                <c:pt idx="270">
                  <c:v>44.661970818913808</c:v>
                </c:pt>
                <c:pt idx="271">
                  <c:v>44.009331516934871</c:v>
                </c:pt>
                <c:pt idx="272">
                  <c:v>44.201559001782194</c:v>
                </c:pt>
                <c:pt idx="273">
                  <c:v>45.859122417044738</c:v>
                </c:pt>
                <c:pt idx="274">
                  <c:v>44.341779244313621</c:v>
                </c:pt>
                <c:pt idx="275">
                  <c:v>44.254396799387173</c:v>
                </c:pt>
                <c:pt idx="276">
                  <c:v>49.377832946674388</c:v>
                </c:pt>
                <c:pt idx="277">
                  <c:v>52.886744757417503</c:v>
                </c:pt>
                <c:pt idx="278">
                  <c:v>50.766252876996553</c:v>
                </c:pt>
                <c:pt idx="279">
                  <c:v>52.57478316167655</c:v>
                </c:pt>
                <c:pt idx="280">
                  <c:v>55.085137356468998</c:v>
                </c:pt>
                <c:pt idx="281">
                  <c:v>48.792219410456603</c:v>
                </c:pt>
                <c:pt idx="282">
                  <c:v>43.314596190098783</c:v>
                </c:pt>
                <c:pt idx="283">
                  <c:v>54.900311531160433</c:v>
                </c:pt>
                <c:pt idx="284">
                  <c:v>57.410271466658273</c:v>
                </c:pt>
                <c:pt idx="285">
                  <c:v>51.963995271330759</c:v>
                </c:pt>
                <c:pt idx="286">
                  <c:v>58.658413629996907</c:v>
                </c:pt>
                <c:pt idx="287">
                  <c:v>55.513559825437888</c:v>
                </c:pt>
                <c:pt idx="288">
                  <c:v>45.669335643875037</c:v>
                </c:pt>
                <c:pt idx="289">
                  <c:v>45.909920380299312</c:v>
                </c:pt>
                <c:pt idx="290">
                  <c:v>60.567212768764023</c:v>
                </c:pt>
                <c:pt idx="291">
                  <c:v>58.501748083891478</c:v>
                </c:pt>
                <c:pt idx="292">
                  <c:v>60.191585176925472</c:v>
                </c:pt>
                <c:pt idx="293">
                  <c:v>60.344461368551329</c:v>
                </c:pt>
                <c:pt idx="294">
                  <c:v>60.271054447782483</c:v>
                </c:pt>
                <c:pt idx="295">
                  <c:v>52.691347712753071</c:v>
                </c:pt>
                <c:pt idx="296">
                  <c:v>40.781867786123811</c:v>
                </c:pt>
                <c:pt idx="297">
                  <c:v>56.36100890871252</c:v>
                </c:pt>
                <c:pt idx="298">
                  <c:v>60.573179208634812</c:v>
                </c:pt>
                <c:pt idx="299">
                  <c:v>61.498433957785352</c:v>
                </c:pt>
                <c:pt idx="300">
                  <c:v>57.481819748945988</c:v>
                </c:pt>
                <c:pt idx="301">
                  <c:v>57.491981500273702</c:v>
                </c:pt>
                <c:pt idx="302">
                  <c:v>53.943236029276093</c:v>
                </c:pt>
                <c:pt idx="303">
                  <c:v>51.438561242928593</c:v>
                </c:pt>
                <c:pt idx="304">
                  <c:v>54.401712692551577</c:v>
                </c:pt>
                <c:pt idx="305">
                  <c:v>50.638439866072311</c:v>
                </c:pt>
                <c:pt idx="306">
                  <c:v>62.664202362136379</c:v>
                </c:pt>
                <c:pt idx="307">
                  <c:v>64.511380313649454</c:v>
                </c:pt>
                <c:pt idx="308">
                  <c:v>62.282341868585782</c:v>
                </c:pt>
                <c:pt idx="309">
                  <c:v>51.387534578988678</c:v>
                </c:pt>
                <c:pt idx="310">
                  <c:v>45.062764648935463</c:v>
                </c:pt>
                <c:pt idx="311">
                  <c:v>58.903495088169173</c:v>
                </c:pt>
                <c:pt idx="312">
                  <c:v>55.800232965701909</c:v>
                </c:pt>
                <c:pt idx="313">
                  <c:v>52.968220665595517</c:v>
                </c:pt>
                <c:pt idx="314">
                  <c:v>61.218575813901893</c:v>
                </c:pt>
                <c:pt idx="315">
                  <c:v>62.027823962512571</c:v>
                </c:pt>
                <c:pt idx="316">
                  <c:v>59.517721268634823</c:v>
                </c:pt>
                <c:pt idx="317">
                  <c:v>53.205926396423401</c:v>
                </c:pt>
                <c:pt idx="318">
                  <c:v>56.417743138559253</c:v>
                </c:pt>
                <c:pt idx="319">
                  <c:v>60.476346339520227</c:v>
                </c:pt>
                <c:pt idx="320">
                  <c:v>64.711148038178507</c:v>
                </c:pt>
                <c:pt idx="321">
                  <c:v>62.750060644272757</c:v>
                </c:pt>
                <c:pt idx="322">
                  <c:v>59.309033013078398</c:v>
                </c:pt>
                <c:pt idx="323">
                  <c:v>53.50937668348773</c:v>
                </c:pt>
                <c:pt idx="324">
                  <c:v>41.137365197001003</c:v>
                </c:pt>
                <c:pt idx="325">
                  <c:v>46.047292707659373</c:v>
                </c:pt>
                <c:pt idx="326">
                  <c:v>63.327965520259347</c:v>
                </c:pt>
                <c:pt idx="327">
                  <c:v>58.367576488288542</c:v>
                </c:pt>
                <c:pt idx="328">
                  <c:v>57.458512982625152</c:v>
                </c:pt>
                <c:pt idx="329">
                  <c:v>56.558190440534752</c:v>
                </c:pt>
                <c:pt idx="330">
                  <c:v>48.794805554860552</c:v>
                </c:pt>
                <c:pt idx="331">
                  <c:v>51.871662949211377</c:v>
                </c:pt>
                <c:pt idx="332">
                  <c:v>63.61834976249601</c:v>
                </c:pt>
                <c:pt idx="333">
                  <c:v>66.025764655164096</c:v>
                </c:pt>
                <c:pt idx="334">
                  <c:v>58.251299425932949</c:v>
                </c:pt>
                <c:pt idx="335">
                  <c:v>65.550382326044485</c:v>
                </c:pt>
                <c:pt idx="336">
                  <c:v>66.922098494934176</c:v>
                </c:pt>
                <c:pt idx="337">
                  <c:v>57.265865272133823</c:v>
                </c:pt>
                <c:pt idx="338">
                  <c:v>48.958321677168037</c:v>
                </c:pt>
                <c:pt idx="339">
                  <c:v>62.281186174943471</c:v>
                </c:pt>
                <c:pt idx="340">
                  <c:v>64.701386923876299</c:v>
                </c:pt>
                <c:pt idx="341">
                  <c:v>63.809525009377971</c:v>
                </c:pt>
                <c:pt idx="342">
                  <c:v>54.689781836664423</c:v>
                </c:pt>
                <c:pt idx="343">
                  <c:v>56.511948913362083</c:v>
                </c:pt>
                <c:pt idx="344">
                  <c:v>58.609413210395502</c:v>
                </c:pt>
                <c:pt idx="345">
                  <c:v>61.546647092349353</c:v>
                </c:pt>
                <c:pt idx="346">
                  <c:v>66.461614429546174</c:v>
                </c:pt>
                <c:pt idx="347">
                  <c:v>67.079907877674884</c:v>
                </c:pt>
                <c:pt idx="348">
                  <c:v>65.69079478156938</c:v>
                </c:pt>
                <c:pt idx="349">
                  <c:v>67.955829590093174</c:v>
                </c:pt>
                <c:pt idx="350">
                  <c:v>65.143515401774167</c:v>
                </c:pt>
                <c:pt idx="351">
                  <c:v>56.267110541434683</c:v>
                </c:pt>
                <c:pt idx="352">
                  <c:v>54.596537124688929</c:v>
                </c:pt>
                <c:pt idx="353">
                  <c:v>66.465785091965145</c:v>
                </c:pt>
                <c:pt idx="354">
                  <c:v>65.761078585737607</c:v>
                </c:pt>
                <c:pt idx="355">
                  <c:v>65.796899039009787</c:v>
                </c:pt>
                <c:pt idx="356">
                  <c:v>67.297108243045074</c:v>
                </c:pt>
                <c:pt idx="357">
                  <c:v>65.986322026065537</c:v>
                </c:pt>
                <c:pt idx="358">
                  <c:v>57.643404929405598</c:v>
                </c:pt>
                <c:pt idx="359">
                  <c:v>50.508827185060902</c:v>
                </c:pt>
                <c:pt idx="360">
                  <c:v>54.810477065170332</c:v>
                </c:pt>
                <c:pt idx="361">
                  <c:v>63.482033978049976</c:v>
                </c:pt>
                <c:pt idx="362">
                  <c:v>60.126626134229952</c:v>
                </c:pt>
                <c:pt idx="363">
                  <c:v>59.794932283347968</c:v>
                </c:pt>
                <c:pt idx="364">
                  <c:v>63.914715497027672</c:v>
                </c:pt>
                <c:pt idx="365">
                  <c:v>59.695600111805639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52448"/>
        <c:axId val="421260288"/>
      </c:lineChart>
      <c:lineChart>
        <c:grouping val="standard"/>
        <c:varyColors val="0"/>
        <c:ser>
          <c:idx val="0"/>
          <c:order val="0"/>
          <c:tx>
            <c:strRef>
              <c:f>'Data 2'!$D$258:$D$259</c:f>
              <c:strCache>
                <c:ptCount val="2"/>
                <c:pt idx="0">
                  <c:v>Demanda diaria (GWh) (*)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'Data 2'!$C$260:$C$625</c:f>
              <c:numCache>
                <c:formatCode>m/d/yyyy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'Data 2'!$D$260:$D$625</c:f>
              <c:numCache>
                <c:formatCode>#,##0</c:formatCode>
                <c:ptCount val="366"/>
                <c:pt idx="0">
                  <c:v>390.88600000000002</c:v>
                </c:pt>
                <c:pt idx="1">
                  <c:v>441.17399999999998</c:v>
                </c:pt>
                <c:pt idx="2">
                  <c:v>439.779</c:v>
                </c:pt>
                <c:pt idx="3">
                  <c:v>485.10199999999998</c:v>
                </c:pt>
                <c:pt idx="4">
                  <c:v>482.67</c:v>
                </c:pt>
                <c:pt idx="5">
                  <c:v>448.86500000000001</c:v>
                </c:pt>
                <c:pt idx="6">
                  <c:v>515.88</c:v>
                </c:pt>
                <c:pt idx="7">
                  <c:v>528.87400000000002</c:v>
                </c:pt>
                <c:pt idx="8">
                  <c:v>487.45600000000002</c:v>
                </c:pt>
                <c:pt idx="9">
                  <c:v>483.15199999999999</c:v>
                </c:pt>
                <c:pt idx="10">
                  <c:v>540.59900000000005</c:v>
                </c:pt>
                <c:pt idx="11">
                  <c:v>537.44299999999998</c:v>
                </c:pt>
                <c:pt idx="12">
                  <c:v>555.06799999999998</c:v>
                </c:pt>
                <c:pt idx="13">
                  <c:v>555.79700000000003</c:v>
                </c:pt>
                <c:pt idx="14">
                  <c:v>556.10400000000004</c:v>
                </c:pt>
                <c:pt idx="15">
                  <c:v>523.72900000000004</c:v>
                </c:pt>
                <c:pt idx="16">
                  <c:v>475.63900000000001</c:v>
                </c:pt>
                <c:pt idx="17">
                  <c:v>535.279</c:v>
                </c:pt>
                <c:pt idx="18">
                  <c:v>532.16999999999996</c:v>
                </c:pt>
                <c:pt idx="19">
                  <c:v>533.96699999999998</c:v>
                </c:pt>
                <c:pt idx="20">
                  <c:v>525.34900000000005</c:v>
                </c:pt>
                <c:pt idx="21">
                  <c:v>523.12900000000002</c:v>
                </c:pt>
                <c:pt idx="22">
                  <c:v>479.14299999999997</c:v>
                </c:pt>
                <c:pt idx="23">
                  <c:v>456.41899999999998</c:v>
                </c:pt>
                <c:pt idx="24">
                  <c:v>542.15800000000002</c:v>
                </c:pt>
                <c:pt idx="25">
                  <c:v>541.08299999999997</c:v>
                </c:pt>
                <c:pt idx="26">
                  <c:v>502.827</c:v>
                </c:pt>
                <c:pt idx="27">
                  <c:v>512.46299999999997</c:v>
                </c:pt>
                <c:pt idx="28">
                  <c:v>498.41399999999999</c:v>
                </c:pt>
                <c:pt idx="29">
                  <c:v>476.88400000000001</c:v>
                </c:pt>
                <c:pt idx="30">
                  <c:v>453.34300000000002</c:v>
                </c:pt>
                <c:pt idx="31">
                  <c:v>525.17200000000003</c:v>
                </c:pt>
                <c:pt idx="32">
                  <c:v>503.565</c:v>
                </c:pt>
                <c:pt idx="33">
                  <c:v>550.13300000000004</c:v>
                </c:pt>
                <c:pt idx="34">
                  <c:v>547.9</c:v>
                </c:pt>
                <c:pt idx="35">
                  <c:v>534.36599999999999</c:v>
                </c:pt>
                <c:pt idx="36">
                  <c:v>524.47</c:v>
                </c:pt>
                <c:pt idx="37">
                  <c:v>590.56899999999996</c:v>
                </c:pt>
                <c:pt idx="38">
                  <c:v>610.84299999999996</c:v>
                </c:pt>
                <c:pt idx="39">
                  <c:v>590.28099999999995</c:v>
                </c:pt>
                <c:pt idx="40">
                  <c:v>576.48599999999999</c:v>
                </c:pt>
                <c:pt idx="41">
                  <c:v>558.38199999999995</c:v>
                </c:pt>
                <c:pt idx="42">
                  <c:v>557.07000000000005</c:v>
                </c:pt>
                <c:pt idx="43">
                  <c:v>587.26</c:v>
                </c:pt>
                <c:pt idx="44">
                  <c:v>578.96299999999997</c:v>
                </c:pt>
                <c:pt idx="45">
                  <c:v>614.33500000000004</c:v>
                </c:pt>
                <c:pt idx="46">
                  <c:v>586.48199999999997</c:v>
                </c:pt>
                <c:pt idx="47">
                  <c:v>543.33500000000004</c:v>
                </c:pt>
                <c:pt idx="48">
                  <c:v>536.63599999999997</c:v>
                </c:pt>
                <c:pt idx="49">
                  <c:v>551.34900000000005</c:v>
                </c:pt>
                <c:pt idx="50">
                  <c:v>485.904</c:v>
                </c:pt>
                <c:pt idx="51">
                  <c:v>466.14800000000002</c:v>
                </c:pt>
                <c:pt idx="52">
                  <c:v>513.61300000000006</c:v>
                </c:pt>
                <c:pt idx="53">
                  <c:v>542.54999999999995</c:v>
                </c:pt>
                <c:pt idx="54">
                  <c:v>524.00300000000004</c:v>
                </c:pt>
                <c:pt idx="55">
                  <c:v>519.58900000000006</c:v>
                </c:pt>
                <c:pt idx="56">
                  <c:v>527.08000000000004</c:v>
                </c:pt>
                <c:pt idx="57">
                  <c:v>576.58000000000004</c:v>
                </c:pt>
                <c:pt idx="58">
                  <c:v>592.20100000000002</c:v>
                </c:pt>
                <c:pt idx="59">
                  <c:v>587.27</c:v>
                </c:pt>
                <c:pt idx="60">
                  <c:v>574.60799999999995</c:v>
                </c:pt>
                <c:pt idx="61">
                  <c:v>575.10199999999998</c:v>
                </c:pt>
                <c:pt idx="62">
                  <c:v>492.98899999999998</c:v>
                </c:pt>
                <c:pt idx="63">
                  <c:v>501.93400000000003</c:v>
                </c:pt>
                <c:pt idx="64">
                  <c:v>562.26400000000001</c:v>
                </c:pt>
                <c:pt idx="65">
                  <c:v>445.077</c:v>
                </c:pt>
                <c:pt idx="66">
                  <c:v>506.315</c:v>
                </c:pt>
                <c:pt idx="67">
                  <c:v>501.25200000000001</c:v>
                </c:pt>
                <c:pt idx="68">
                  <c:v>516.721</c:v>
                </c:pt>
                <c:pt idx="69">
                  <c:v>514.20699999999999</c:v>
                </c:pt>
                <c:pt idx="70">
                  <c:v>516.53599999999994</c:v>
                </c:pt>
                <c:pt idx="71">
                  <c:v>457.84300000000002</c:v>
                </c:pt>
                <c:pt idx="72">
                  <c:v>436.41399999999999</c:v>
                </c:pt>
                <c:pt idx="73">
                  <c:v>500.92700000000002</c:v>
                </c:pt>
                <c:pt idx="74">
                  <c:v>498.17200000000003</c:v>
                </c:pt>
                <c:pt idx="75">
                  <c:v>520.94799999999998</c:v>
                </c:pt>
                <c:pt idx="76">
                  <c:v>517.66999999999996</c:v>
                </c:pt>
                <c:pt idx="77">
                  <c:v>509.839</c:v>
                </c:pt>
                <c:pt idx="78">
                  <c:v>451.74200000000002</c:v>
                </c:pt>
                <c:pt idx="79">
                  <c:v>412.72399999999999</c:v>
                </c:pt>
                <c:pt idx="80">
                  <c:v>501.798</c:v>
                </c:pt>
                <c:pt idx="81">
                  <c:v>499.31299999999999</c:v>
                </c:pt>
                <c:pt idx="82">
                  <c:v>484.18099999999998</c:v>
                </c:pt>
                <c:pt idx="83">
                  <c:v>399.58699999999999</c:v>
                </c:pt>
                <c:pt idx="84">
                  <c:v>386.77499999999998</c:v>
                </c:pt>
                <c:pt idx="85">
                  <c:v>470.55099999999999</c:v>
                </c:pt>
                <c:pt idx="86">
                  <c:v>450.25700000000001</c:v>
                </c:pt>
                <c:pt idx="87">
                  <c:v>521.52499999999998</c:v>
                </c:pt>
                <c:pt idx="88">
                  <c:v>565.94200000000001</c:v>
                </c:pt>
                <c:pt idx="89">
                  <c:v>499.274</c:v>
                </c:pt>
                <c:pt idx="90">
                  <c:v>498.125</c:v>
                </c:pt>
                <c:pt idx="91">
                  <c:v>486.37299999999999</c:v>
                </c:pt>
                <c:pt idx="92">
                  <c:v>424.69099999999997</c:v>
                </c:pt>
                <c:pt idx="93">
                  <c:v>428.505</c:v>
                </c:pt>
                <c:pt idx="94">
                  <c:v>476.70299999999997</c:v>
                </c:pt>
                <c:pt idx="95">
                  <c:v>500.798</c:v>
                </c:pt>
                <c:pt idx="96">
                  <c:v>496.09399999999999</c:v>
                </c:pt>
                <c:pt idx="97">
                  <c:v>489.19299999999998</c:v>
                </c:pt>
                <c:pt idx="98">
                  <c:v>491.25099999999998</c:v>
                </c:pt>
                <c:pt idx="99">
                  <c:v>417.42599999999999</c:v>
                </c:pt>
                <c:pt idx="100">
                  <c:v>425.27100000000002</c:v>
                </c:pt>
                <c:pt idx="101">
                  <c:v>479.61399999999998</c:v>
                </c:pt>
                <c:pt idx="102">
                  <c:v>479.09800000000001</c:v>
                </c:pt>
                <c:pt idx="103">
                  <c:v>476.089</c:v>
                </c:pt>
                <c:pt idx="104">
                  <c:v>472.96899999999999</c:v>
                </c:pt>
                <c:pt idx="105">
                  <c:v>461.05599999999998</c:v>
                </c:pt>
                <c:pt idx="106">
                  <c:v>429.75799999999998</c:v>
                </c:pt>
                <c:pt idx="107">
                  <c:v>390.887</c:v>
                </c:pt>
                <c:pt idx="108">
                  <c:v>455.04700000000003</c:v>
                </c:pt>
                <c:pt idx="109">
                  <c:v>467.70800000000003</c:v>
                </c:pt>
                <c:pt idx="110">
                  <c:v>464.85599999999999</c:v>
                </c:pt>
                <c:pt idx="111">
                  <c:v>473.5</c:v>
                </c:pt>
                <c:pt idx="112">
                  <c:v>454.98399999999998</c:v>
                </c:pt>
                <c:pt idx="113">
                  <c:v>407.34100000000001</c:v>
                </c:pt>
                <c:pt idx="114">
                  <c:v>403.26900000000001</c:v>
                </c:pt>
                <c:pt idx="115">
                  <c:v>459.08300000000003</c:v>
                </c:pt>
                <c:pt idx="116">
                  <c:v>461.298</c:v>
                </c:pt>
                <c:pt idx="117">
                  <c:v>448.75799999999998</c:v>
                </c:pt>
                <c:pt idx="118">
                  <c:v>439.08800000000002</c:v>
                </c:pt>
                <c:pt idx="119">
                  <c:v>469.23</c:v>
                </c:pt>
                <c:pt idx="120">
                  <c:v>423.12700000000001</c:v>
                </c:pt>
                <c:pt idx="121">
                  <c:v>404.28100000000001</c:v>
                </c:pt>
                <c:pt idx="122">
                  <c:v>423.40800000000002</c:v>
                </c:pt>
                <c:pt idx="123">
                  <c:v>475.964</c:v>
                </c:pt>
                <c:pt idx="124">
                  <c:v>473.50700000000001</c:v>
                </c:pt>
                <c:pt idx="125">
                  <c:v>479.57400000000001</c:v>
                </c:pt>
                <c:pt idx="126">
                  <c:v>485.92399999999998</c:v>
                </c:pt>
                <c:pt idx="127">
                  <c:v>418.66699999999997</c:v>
                </c:pt>
                <c:pt idx="128">
                  <c:v>431.45600000000002</c:v>
                </c:pt>
                <c:pt idx="129">
                  <c:v>466.73099999999999</c:v>
                </c:pt>
                <c:pt idx="130">
                  <c:v>468.75</c:v>
                </c:pt>
                <c:pt idx="131">
                  <c:v>472.96300000000002</c:v>
                </c:pt>
                <c:pt idx="132">
                  <c:v>474.17700000000002</c:v>
                </c:pt>
                <c:pt idx="133">
                  <c:v>477.96600000000001</c:v>
                </c:pt>
                <c:pt idx="134">
                  <c:v>428.44499999999999</c:v>
                </c:pt>
                <c:pt idx="135">
                  <c:v>397.71</c:v>
                </c:pt>
                <c:pt idx="136">
                  <c:v>438.63200000000001</c:v>
                </c:pt>
                <c:pt idx="137">
                  <c:v>451.47199999999998</c:v>
                </c:pt>
                <c:pt idx="138">
                  <c:v>458.80799999999999</c:v>
                </c:pt>
                <c:pt idx="139">
                  <c:v>454.96100000000001</c:v>
                </c:pt>
                <c:pt idx="140">
                  <c:v>452.971</c:v>
                </c:pt>
                <c:pt idx="141">
                  <c:v>406.82400000000001</c:v>
                </c:pt>
                <c:pt idx="142">
                  <c:v>406.245</c:v>
                </c:pt>
                <c:pt idx="143">
                  <c:v>447.93900000000002</c:v>
                </c:pt>
                <c:pt idx="144">
                  <c:v>468.86200000000002</c:v>
                </c:pt>
                <c:pt idx="145">
                  <c:v>461.13499999999999</c:v>
                </c:pt>
                <c:pt idx="146">
                  <c:v>464.142</c:v>
                </c:pt>
                <c:pt idx="147">
                  <c:v>473.35</c:v>
                </c:pt>
                <c:pt idx="148">
                  <c:v>422.15899999999999</c:v>
                </c:pt>
                <c:pt idx="149">
                  <c:v>442.202</c:v>
                </c:pt>
                <c:pt idx="150">
                  <c:v>480.03500000000003</c:v>
                </c:pt>
                <c:pt idx="151">
                  <c:v>471.31299999999999</c:v>
                </c:pt>
                <c:pt idx="152">
                  <c:v>485.80500000000001</c:v>
                </c:pt>
                <c:pt idx="153">
                  <c:v>476.59199999999998</c:v>
                </c:pt>
                <c:pt idx="154">
                  <c:v>481.24799999999999</c:v>
                </c:pt>
                <c:pt idx="155">
                  <c:v>427.178</c:v>
                </c:pt>
                <c:pt idx="156">
                  <c:v>384.50700000000001</c:v>
                </c:pt>
                <c:pt idx="157">
                  <c:v>486.38099999999997</c:v>
                </c:pt>
                <c:pt idx="158">
                  <c:v>521.9</c:v>
                </c:pt>
                <c:pt idx="159">
                  <c:v>515.02499999999998</c:v>
                </c:pt>
                <c:pt idx="160">
                  <c:v>517.29600000000005</c:v>
                </c:pt>
                <c:pt idx="161">
                  <c:v>509.19799999999998</c:v>
                </c:pt>
                <c:pt idx="162">
                  <c:v>442.68599999999998</c:v>
                </c:pt>
                <c:pt idx="163">
                  <c:v>416.25099999999998</c:v>
                </c:pt>
                <c:pt idx="164">
                  <c:v>520.12199999999996</c:v>
                </c:pt>
                <c:pt idx="165">
                  <c:v>519.97900000000004</c:v>
                </c:pt>
                <c:pt idx="166">
                  <c:v>496.089</c:v>
                </c:pt>
                <c:pt idx="167">
                  <c:v>485.57100000000003</c:v>
                </c:pt>
                <c:pt idx="168">
                  <c:v>466.29899999999998</c:v>
                </c:pt>
                <c:pt idx="169">
                  <c:v>433.19299999999998</c:v>
                </c:pt>
                <c:pt idx="170">
                  <c:v>392.28199999999998</c:v>
                </c:pt>
                <c:pt idx="171">
                  <c:v>476.64699999999999</c:v>
                </c:pt>
                <c:pt idx="172">
                  <c:v>495.69200000000001</c:v>
                </c:pt>
                <c:pt idx="173">
                  <c:v>488.26499999999999</c:v>
                </c:pt>
                <c:pt idx="174">
                  <c:v>491.69400000000002</c:v>
                </c:pt>
                <c:pt idx="175">
                  <c:v>453.69</c:v>
                </c:pt>
                <c:pt idx="176">
                  <c:v>434.73700000000002</c:v>
                </c:pt>
                <c:pt idx="177">
                  <c:v>428.89299999999997</c:v>
                </c:pt>
                <c:pt idx="178">
                  <c:v>493.64699999999999</c:v>
                </c:pt>
                <c:pt idx="179">
                  <c:v>504.07799999999997</c:v>
                </c:pt>
                <c:pt idx="180">
                  <c:v>540.11599999999999</c:v>
                </c:pt>
                <c:pt idx="181">
                  <c:v>539.47900000000004</c:v>
                </c:pt>
                <c:pt idx="182">
                  <c:v>547.20500000000004</c:v>
                </c:pt>
                <c:pt idx="183">
                  <c:v>482.08499999999998</c:v>
                </c:pt>
                <c:pt idx="184">
                  <c:v>426.48399999999998</c:v>
                </c:pt>
                <c:pt idx="185">
                  <c:v>529.04200000000003</c:v>
                </c:pt>
                <c:pt idx="186">
                  <c:v>542.12599999999998</c:v>
                </c:pt>
                <c:pt idx="187">
                  <c:v>531.08799999999997</c:v>
                </c:pt>
                <c:pt idx="188">
                  <c:v>523.58500000000004</c:v>
                </c:pt>
                <c:pt idx="189">
                  <c:v>524.22299999999996</c:v>
                </c:pt>
                <c:pt idx="190">
                  <c:v>464.29300000000001</c:v>
                </c:pt>
                <c:pt idx="191">
                  <c:v>429.84300000000002</c:v>
                </c:pt>
                <c:pt idx="192">
                  <c:v>544.44000000000005</c:v>
                </c:pt>
                <c:pt idx="193">
                  <c:v>557.46600000000001</c:v>
                </c:pt>
                <c:pt idx="194">
                  <c:v>547.154</c:v>
                </c:pt>
                <c:pt idx="195">
                  <c:v>537.77700000000004</c:v>
                </c:pt>
                <c:pt idx="196">
                  <c:v>522.57399999999996</c:v>
                </c:pt>
                <c:pt idx="197">
                  <c:v>461.99700000000001</c:v>
                </c:pt>
                <c:pt idx="198">
                  <c:v>419.58</c:v>
                </c:pt>
                <c:pt idx="199">
                  <c:v>537.51099999999997</c:v>
                </c:pt>
                <c:pt idx="200">
                  <c:v>565.79200000000003</c:v>
                </c:pt>
                <c:pt idx="201">
                  <c:v>562.45500000000004</c:v>
                </c:pt>
                <c:pt idx="202">
                  <c:v>556.66200000000003</c:v>
                </c:pt>
                <c:pt idx="203">
                  <c:v>540.91300000000001</c:v>
                </c:pt>
                <c:pt idx="204">
                  <c:v>470.29500000000002</c:v>
                </c:pt>
                <c:pt idx="205">
                  <c:v>428.88</c:v>
                </c:pt>
                <c:pt idx="206">
                  <c:v>504.36099999999999</c:v>
                </c:pt>
                <c:pt idx="207">
                  <c:v>553.08699999999999</c:v>
                </c:pt>
                <c:pt idx="208">
                  <c:v>561.63199999999995</c:v>
                </c:pt>
                <c:pt idx="209">
                  <c:v>561.44000000000005</c:v>
                </c:pt>
                <c:pt idx="210">
                  <c:v>554.476</c:v>
                </c:pt>
                <c:pt idx="211">
                  <c:v>529.21699999999998</c:v>
                </c:pt>
                <c:pt idx="212">
                  <c:v>461.815</c:v>
                </c:pt>
                <c:pt idx="213">
                  <c:v>589.27300000000002</c:v>
                </c:pt>
                <c:pt idx="214">
                  <c:v>590.79499999999996</c:v>
                </c:pt>
                <c:pt idx="215">
                  <c:v>596.22199999999998</c:v>
                </c:pt>
                <c:pt idx="216">
                  <c:v>561.60299999999995</c:v>
                </c:pt>
                <c:pt idx="217">
                  <c:v>536.18100000000004</c:v>
                </c:pt>
                <c:pt idx="218">
                  <c:v>477.68099999999998</c:v>
                </c:pt>
                <c:pt idx="219">
                  <c:v>446.53699999999998</c:v>
                </c:pt>
                <c:pt idx="220">
                  <c:v>509.81799999999998</c:v>
                </c:pt>
                <c:pt idx="221">
                  <c:v>510.85899999999998</c:v>
                </c:pt>
                <c:pt idx="222">
                  <c:v>518.17999999999995</c:v>
                </c:pt>
                <c:pt idx="223">
                  <c:v>503.46899999999999</c:v>
                </c:pt>
                <c:pt idx="224">
                  <c:v>479.96899999999999</c:v>
                </c:pt>
                <c:pt idx="225">
                  <c:v>447.69400000000002</c:v>
                </c:pt>
                <c:pt idx="226">
                  <c:v>417.32400000000001</c:v>
                </c:pt>
                <c:pt idx="227">
                  <c:v>395.077</c:v>
                </c:pt>
                <c:pt idx="228">
                  <c:v>484.09800000000001</c:v>
                </c:pt>
                <c:pt idx="229">
                  <c:v>512.72400000000005</c:v>
                </c:pt>
                <c:pt idx="230">
                  <c:v>516.46100000000001</c:v>
                </c:pt>
                <c:pt idx="231">
                  <c:v>506.36500000000001</c:v>
                </c:pt>
                <c:pt idx="232">
                  <c:v>455.67200000000003</c:v>
                </c:pt>
                <c:pt idx="233">
                  <c:v>419.36900000000003</c:v>
                </c:pt>
                <c:pt idx="234">
                  <c:v>516.21199999999999</c:v>
                </c:pt>
                <c:pt idx="235">
                  <c:v>527.86699999999996</c:v>
                </c:pt>
                <c:pt idx="236">
                  <c:v>535.37099999999998</c:v>
                </c:pt>
                <c:pt idx="237">
                  <c:v>531.61599999999999</c:v>
                </c:pt>
                <c:pt idx="238">
                  <c:v>529.28200000000004</c:v>
                </c:pt>
                <c:pt idx="239">
                  <c:v>479.98599999999999</c:v>
                </c:pt>
                <c:pt idx="240">
                  <c:v>430.02600000000001</c:v>
                </c:pt>
                <c:pt idx="241">
                  <c:v>533.89700000000005</c:v>
                </c:pt>
                <c:pt idx="242">
                  <c:v>559.39300000000003</c:v>
                </c:pt>
                <c:pt idx="243">
                  <c:v>549.97199999999998</c:v>
                </c:pt>
                <c:pt idx="244">
                  <c:v>535.4</c:v>
                </c:pt>
                <c:pt idx="245">
                  <c:v>547.92499999999995</c:v>
                </c:pt>
                <c:pt idx="246">
                  <c:v>497.58600000000001</c:v>
                </c:pt>
                <c:pt idx="247">
                  <c:v>448.464</c:v>
                </c:pt>
                <c:pt idx="248">
                  <c:v>568.70100000000002</c:v>
                </c:pt>
                <c:pt idx="249">
                  <c:v>597.91800000000001</c:v>
                </c:pt>
                <c:pt idx="250">
                  <c:v>616.36400000000003</c:v>
                </c:pt>
                <c:pt idx="251">
                  <c:v>582.14200000000005</c:v>
                </c:pt>
                <c:pt idx="252">
                  <c:v>575.95299999999997</c:v>
                </c:pt>
                <c:pt idx="253">
                  <c:v>495.17</c:v>
                </c:pt>
                <c:pt idx="254">
                  <c:v>436.74599999999998</c:v>
                </c:pt>
                <c:pt idx="255">
                  <c:v>540.79499999999996</c:v>
                </c:pt>
                <c:pt idx="256">
                  <c:v>556.37199999999996</c:v>
                </c:pt>
                <c:pt idx="257">
                  <c:v>544.81299999999999</c:v>
                </c:pt>
                <c:pt idx="258">
                  <c:v>528.15300000000002</c:v>
                </c:pt>
                <c:pt idx="259">
                  <c:v>502.36399999999998</c:v>
                </c:pt>
                <c:pt idx="260">
                  <c:v>438.18400000000003</c:v>
                </c:pt>
                <c:pt idx="261">
                  <c:v>388.38200000000001</c:v>
                </c:pt>
                <c:pt idx="262">
                  <c:v>500.81</c:v>
                </c:pt>
                <c:pt idx="263">
                  <c:v>513.84500000000003</c:v>
                </c:pt>
                <c:pt idx="264">
                  <c:v>510.62200000000001</c:v>
                </c:pt>
                <c:pt idx="265">
                  <c:v>526.57299999999998</c:v>
                </c:pt>
                <c:pt idx="266">
                  <c:v>515.00599999999997</c:v>
                </c:pt>
                <c:pt idx="267">
                  <c:v>441.59199999999998</c:v>
                </c:pt>
                <c:pt idx="268">
                  <c:v>385.27600000000001</c:v>
                </c:pt>
                <c:pt idx="269">
                  <c:v>510.95800000000003</c:v>
                </c:pt>
                <c:pt idx="270">
                  <c:v>525.29600000000005</c:v>
                </c:pt>
                <c:pt idx="271">
                  <c:v>519.596</c:v>
                </c:pt>
                <c:pt idx="272">
                  <c:v>519.95500000000004</c:v>
                </c:pt>
                <c:pt idx="273">
                  <c:v>510.98399999999998</c:v>
                </c:pt>
                <c:pt idx="274">
                  <c:v>442.98599999999999</c:v>
                </c:pt>
                <c:pt idx="275">
                  <c:v>393.18900000000002</c:v>
                </c:pt>
                <c:pt idx="276">
                  <c:v>508.02800000000002</c:v>
                </c:pt>
                <c:pt idx="277">
                  <c:v>540.798</c:v>
                </c:pt>
                <c:pt idx="278">
                  <c:v>531.19000000000005</c:v>
                </c:pt>
                <c:pt idx="279">
                  <c:v>518.78599999999994</c:v>
                </c:pt>
                <c:pt idx="280">
                  <c:v>505.32100000000003</c:v>
                </c:pt>
                <c:pt idx="281">
                  <c:v>460.30399999999997</c:v>
                </c:pt>
                <c:pt idx="282">
                  <c:v>419.40199999999999</c:v>
                </c:pt>
                <c:pt idx="283">
                  <c:v>515.60599999999999</c:v>
                </c:pt>
                <c:pt idx="284">
                  <c:v>508.97300000000001</c:v>
                </c:pt>
                <c:pt idx="285">
                  <c:v>397.02600000000001</c:v>
                </c:pt>
                <c:pt idx="286">
                  <c:v>484.90499999999997</c:v>
                </c:pt>
                <c:pt idx="287">
                  <c:v>492.46300000000002</c:v>
                </c:pt>
                <c:pt idx="288">
                  <c:v>447.31099999999998</c:v>
                </c:pt>
                <c:pt idx="289">
                  <c:v>401.3</c:v>
                </c:pt>
                <c:pt idx="290">
                  <c:v>497.399</c:v>
                </c:pt>
                <c:pt idx="291">
                  <c:v>499.964</c:v>
                </c:pt>
                <c:pt idx="292">
                  <c:v>494.15100000000001</c:v>
                </c:pt>
                <c:pt idx="293">
                  <c:v>488.65300000000002</c:v>
                </c:pt>
                <c:pt idx="294">
                  <c:v>478.95800000000003</c:v>
                </c:pt>
                <c:pt idx="295">
                  <c:v>419.40800000000002</c:v>
                </c:pt>
                <c:pt idx="296">
                  <c:v>416.03100000000001</c:v>
                </c:pt>
                <c:pt idx="297">
                  <c:v>497.17</c:v>
                </c:pt>
                <c:pt idx="298">
                  <c:v>498.08300000000003</c:v>
                </c:pt>
                <c:pt idx="299">
                  <c:v>496.303</c:v>
                </c:pt>
                <c:pt idx="300">
                  <c:v>502.12799999999999</c:v>
                </c:pt>
                <c:pt idx="301">
                  <c:v>512.01900000000001</c:v>
                </c:pt>
                <c:pt idx="302">
                  <c:v>456.61900000000003</c:v>
                </c:pt>
                <c:pt idx="303">
                  <c:v>422.94499999999999</c:v>
                </c:pt>
                <c:pt idx="304">
                  <c:v>471.21899999999999</c:v>
                </c:pt>
                <c:pt idx="305">
                  <c:v>419.99200000000002</c:v>
                </c:pt>
                <c:pt idx="306">
                  <c:v>512.16999999999996</c:v>
                </c:pt>
                <c:pt idx="307">
                  <c:v>532.61199999999997</c:v>
                </c:pt>
                <c:pt idx="308">
                  <c:v>521.995</c:v>
                </c:pt>
                <c:pt idx="309">
                  <c:v>468.69600000000003</c:v>
                </c:pt>
                <c:pt idx="310">
                  <c:v>480.322</c:v>
                </c:pt>
                <c:pt idx="311">
                  <c:v>577.44899999999996</c:v>
                </c:pt>
                <c:pt idx="312">
                  <c:v>579.26300000000003</c:v>
                </c:pt>
                <c:pt idx="313">
                  <c:v>566.09799999999996</c:v>
                </c:pt>
                <c:pt idx="314">
                  <c:v>567.75199999999995</c:v>
                </c:pt>
                <c:pt idx="315">
                  <c:v>567.41099999999994</c:v>
                </c:pt>
                <c:pt idx="316">
                  <c:v>501.64</c:v>
                </c:pt>
                <c:pt idx="317">
                  <c:v>460.28300000000002</c:v>
                </c:pt>
                <c:pt idx="318">
                  <c:v>577.81600000000003</c:v>
                </c:pt>
                <c:pt idx="319">
                  <c:v>584.375</c:v>
                </c:pt>
                <c:pt idx="320">
                  <c:v>577.08100000000002</c:v>
                </c:pt>
                <c:pt idx="321">
                  <c:v>575.86900000000003</c:v>
                </c:pt>
                <c:pt idx="322">
                  <c:v>578.84500000000003</c:v>
                </c:pt>
                <c:pt idx="323">
                  <c:v>509.70699999999999</c:v>
                </c:pt>
                <c:pt idx="324">
                  <c:v>477.75400000000002</c:v>
                </c:pt>
                <c:pt idx="325">
                  <c:v>596.68399999999997</c:v>
                </c:pt>
                <c:pt idx="326">
                  <c:v>595.39499999999998</c:v>
                </c:pt>
                <c:pt idx="327">
                  <c:v>599.11199999999997</c:v>
                </c:pt>
                <c:pt idx="328">
                  <c:v>591.00099999999998</c:v>
                </c:pt>
                <c:pt idx="329">
                  <c:v>604.99199999999996</c:v>
                </c:pt>
                <c:pt idx="330">
                  <c:v>518.89200000000005</c:v>
                </c:pt>
                <c:pt idx="331">
                  <c:v>479.07</c:v>
                </c:pt>
                <c:pt idx="332">
                  <c:v>577.13400000000001</c:v>
                </c:pt>
                <c:pt idx="333">
                  <c:v>602.42899999999997</c:v>
                </c:pt>
                <c:pt idx="334">
                  <c:v>588.47900000000004</c:v>
                </c:pt>
                <c:pt idx="335">
                  <c:v>611.17100000000005</c:v>
                </c:pt>
                <c:pt idx="336">
                  <c:v>606.83799999999997</c:v>
                </c:pt>
                <c:pt idx="337">
                  <c:v>540.02599999999995</c:v>
                </c:pt>
                <c:pt idx="338">
                  <c:v>500.83499999999998</c:v>
                </c:pt>
                <c:pt idx="339">
                  <c:v>555.27700000000004</c:v>
                </c:pt>
                <c:pt idx="340">
                  <c:v>498.06599999999997</c:v>
                </c:pt>
                <c:pt idx="341">
                  <c:v>559.77700000000004</c:v>
                </c:pt>
                <c:pt idx="342">
                  <c:v>494.99700000000001</c:v>
                </c:pt>
                <c:pt idx="343">
                  <c:v>546.83799999999997</c:v>
                </c:pt>
                <c:pt idx="344">
                  <c:v>538.46699999999998</c:v>
                </c:pt>
                <c:pt idx="345">
                  <c:v>502.36</c:v>
                </c:pt>
                <c:pt idx="346">
                  <c:v>614.65499999999997</c:v>
                </c:pt>
                <c:pt idx="347">
                  <c:v>629.48500000000001</c:v>
                </c:pt>
                <c:pt idx="348">
                  <c:v>628.23299999999995</c:v>
                </c:pt>
                <c:pt idx="349">
                  <c:v>630.68499999999995</c:v>
                </c:pt>
                <c:pt idx="350">
                  <c:v>627.62900000000002</c:v>
                </c:pt>
                <c:pt idx="351">
                  <c:v>538.66899999999998</c:v>
                </c:pt>
                <c:pt idx="352">
                  <c:v>514.55700000000002</c:v>
                </c:pt>
                <c:pt idx="353">
                  <c:v>620.68100000000004</c:v>
                </c:pt>
                <c:pt idx="354">
                  <c:v>615.83500000000004</c:v>
                </c:pt>
                <c:pt idx="355">
                  <c:v>603.85799999999995</c:v>
                </c:pt>
                <c:pt idx="356">
                  <c:v>602.995</c:v>
                </c:pt>
                <c:pt idx="357">
                  <c:v>561.88300000000004</c:v>
                </c:pt>
                <c:pt idx="358">
                  <c:v>457.447</c:v>
                </c:pt>
                <c:pt idx="359">
                  <c:v>399.92</c:v>
                </c:pt>
                <c:pt idx="360">
                  <c:v>460.44</c:v>
                </c:pt>
                <c:pt idx="361">
                  <c:v>553.66800000000001</c:v>
                </c:pt>
                <c:pt idx="362">
                  <c:v>521.255</c:v>
                </c:pt>
                <c:pt idx="363">
                  <c:v>518.42200000000003</c:v>
                </c:pt>
                <c:pt idx="364">
                  <c:v>518.12599999999998</c:v>
                </c:pt>
                <c:pt idx="365">
                  <c:v>445.16500000000002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59112"/>
        <c:axId val="421258720"/>
      </c:lineChart>
      <c:dateAx>
        <c:axId val="42125244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m/d/yyyy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21260288"/>
        <c:crosses val="autoZero"/>
        <c:auto val="1"/>
        <c:lblOffset val="100"/>
        <c:baseTimeUnit val="days"/>
        <c:majorUnit val="1"/>
        <c:majorTimeUnit val="months"/>
      </c:dateAx>
      <c:valAx>
        <c:axId val="4212602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671816564201467"/>
              <c:y val="0.10261500207210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252448"/>
        <c:crosses val="autoZero"/>
        <c:crossBetween val="between"/>
      </c:valAx>
      <c:dateAx>
        <c:axId val="421259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21258720"/>
        <c:crosses val="autoZero"/>
        <c:auto val="1"/>
        <c:lblOffset val="100"/>
        <c:baseTimeUnit val="days"/>
      </c:dateAx>
      <c:valAx>
        <c:axId val="421258720"/>
        <c:scaling>
          <c:orientation val="minMax"/>
          <c:max val="8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5310822953626066E-2"/>
              <c:y val="0.10261500207210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2591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84234710477044"/>
          <c:y val="2.645509480172888E-2"/>
          <c:w val="0.65473785167226317"/>
          <c:h val="0.1084658886870884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4869000996327E-2"/>
          <c:y val="0.15862637589149525"/>
          <c:w val="0.8704086870844614"/>
          <c:h val="0.67189814623957345"/>
        </c:manualLayout>
      </c:layout>
      <c:areaChart>
        <c:grouping val="standard"/>
        <c:varyColors val="0"/>
        <c:ser>
          <c:idx val="4"/>
          <c:order val="4"/>
          <c:tx>
            <c:strRef>
              <c:f>'Data 4'!$H$7</c:f>
              <c:strCache>
                <c:ptCount val="1"/>
                <c:pt idx="0">
                  <c:v>OMIE</c:v>
                </c:pt>
              </c:strCache>
            </c:strRef>
          </c:tx>
          <c:spPr>
            <a:solidFill>
              <a:srgbClr val="B2B2B2">
                <a:alpha val="87843"/>
              </a:srgbClr>
            </a:solidFill>
            <a:ln w="38100">
              <a:noFill/>
            </a:ln>
          </c:spP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4'!$H$11:$H$34</c:f>
              <c:numCache>
                <c:formatCode>0.00</c:formatCode>
                <c:ptCount val="24"/>
                <c:pt idx="0">
                  <c:v>51.6</c:v>
                </c:pt>
                <c:pt idx="1">
                  <c:v>42.57</c:v>
                </c:pt>
                <c:pt idx="2">
                  <c:v>43.13</c:v>
                </c:pt>
                <c:pt idx="3">
                  <c:v>45.34</c:v>
                </c:pt>
                <c:pt idx="4">
                  <c:v>45.12</c:v>
                </c:pt>
                <c:pt idx="5">
                  <c:v>54.73</c:v>
                </c:pt>
                <c:pt idx="6">
                  <c:v>59.55</c:v>
                </c:pt>
                <c:pt idx="7">
                  <c:v>55.59</c:v>
                </c:pt>
                <c:pt idx="8">
                  <c:v>51.88</c:v>
                </c:pt>
                <c:pt idx="9">
                  <c:v>49.9</c:v>
                </c:pt>
                <c:pt idx="10">
                  <c:v>51.2</c:v>
                </c:pt>
                <c:pt idx="11">
                  <c:v>52.61</c:v>
                </c:pt>
                <c:pt idx="12">
                  <c:v>36.53</c:v>
                </c:pt>
                <c:pt idx="13">
                  <c:v>27.5</c:v>
                </c:pt>
                <c:pt idx="14">
                  <c:v>27.8</c:v>
                </c:pt>
                <c:pt idx="15">
                  <c:v>24.11</c:v>
                </c:pt>
                <c:pt idx="16">
                  <c:v>25.77</c:v>
                </c:pt>
                <c:pt idx="17">
                  <c:v>38.9</c:v>
                </c:pt>
                <c:pt idx="18">
                  <c:v>40.53</c:v>
                </c:pt>
                <c:pt idx="19">
                  <c:v>41.16</c:v>
                </c:pt>
                <c:pt idx="20">
                  <c:v>43.59</c:v>
                </c:pt>
                <c:pt idx="21">
                  <c:v>52.83</c:v>
                </c:pt>
                <c:pt idx="22">
                  <c:v>56.13</c:v>
                </c:pt>
                <c:pt idx="23">
                  <c:v>60.49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649040"/>
        <c:axId val="369648648"/>
      </c:areaChart>
      <c:lineChart>
        <c:grouping val="standard"/>
        <c:varyColors val="0"/>
        <c:ser>
          <c:idx val="0"/>
          <c:order val="0"/>
          <c:tx>
            <c:strRef>
              <c:f>'Data 4'!$D$7:$D$8</c:f>
              <c:strCache>
                <c:ptCount val="2"/>
                <c:pt idx="0">
                  <c:v>APX</c:v>
                </c:pt>
                <c:pt idx="1">
                  <c:v>Netherlands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4'!$D$11:$D$34</c:f>
              <c:numCache>
                <c:formatCode>0.00</c:formatCode>
                <c:ptCount val="24"/>
                <c:pt idx="0">
                  <c:v>40.799999999999997</c:v>
                </c:pt>
                <c:pt idx="1">
                  <c:v>46.38</c:v>
                </c:pt>
                <c:pt idx="2">
                  <c:v>42.19</c:v>
                </c:pt>
                <c:pt idx="3">
                  <c:v>41.36</c:v>
                </c:pt>
                <c:pt idx="4">
                  <c:v>37.380000000000003</c:v>
                </c:pt>
                <c:pt idx="5">
                  <c:v>38.71</c:v>
                </c:pt>
                <c:pt idx="6">
                  <c:v>42.17</c:v>
                </c:pt>
                <c:pt idx="7">
                  <c:v>38.869999999999997</c:v>
                </c:pt>
                <c:pt idx="8">
                  <c:v>39.67</c:v>
                </c:pt>
                <c:pt idx="9">
                  <c:v>41.44</c:v>
                </c:pt>
                <c:pt idx="10">
                  <c:v>38.450000000000003</c:v>
                </c:pt>
                <c:pt idx="11">
                  <c:v>33.729999999999997</c:v>
                </c:pt>
                <c:pt idx="12">
                  <c:v>31.57</c:v>
                </c:pt>
                <c:pt idx="13">
                  <c:v>25.19</c:v>
                </c:pt>
                <c:pt idx="14">
                  <c:v>26.13</c:v>
                </c:pt>
                <c:pt idx="15">
                  <c:v>25.32</c:v>
                </c:pt>
                <c:pt idx="16">
                  <c:v>27.19</c:v>
                </c:pt>
                <c:pt idx="17">
                  <c:v>32.590000000000003</c:v>
                </c:pt>
                <c:pt idx="18">
                  <c:v>33.08</c:v>
                </c:pt>
                <c:pt idx="19">
                  <c:v>28.36</c:v>
                </c:pt>
                <c:pt idx="20">
                  <c:v>32.85</c:v>
                </c:pt>
                <c:pt idx="21">
                  <c:v>38</c:v>
                </c:pt>
                <c:pt idx="22">
                  <c:v>42.85</c:v>
                </c:pt>
                <c:pt idx="23">
                  <c:v>43.49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4'!$E$7:$E$8</c:f>
              <c:strCache>
                <c:ptCount val="2"/>
                <c:pt idx="0">
                  <c:v>IPEX</c:v>
                </c:pt>
                <c:pt idx="1">
                  <c:v>Italy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4'!$E$11:$E$34</c:f>
              <c:numCache>
                <c:formatCode>0.00</c:formatCode>
                <c:ptCount val="24"/>
                <c:pt idx="0">
                  <c:v>51.1</c:v>
                </c:pt>
                <c:pt idx="1">
                  <c:v>54.5</c:v>
                </c:pt>
                <c:pt idx="2">
                  <c:v>49.99</c:v>
                </c:pt>
                <c:pt idx="3">
                  <c:v>47.84</c:v>
                </c:pt>
                <c:pt idx="4">
                  <c:v>47.27</c:v>
                </c:pt>
                <c:pt idx="5">
                  <c:v>48.64</c:v>
                </c:pt>
                <c:pt idx="6">
                  <c:v>67.77</c:v>
                </c:pt>
                <c:pt idx="7">
                  <c:v>52.72</c:v>
                </c:pt>
                <c:pt idx="8">
                  <c:v>49.39</c:v>
                </c:pt>
                <c:pt idx="9">
                  <c:v>47.66</c:v>
                </c:pt>
                <c:pt idx="10">
                  <c:v>55.08</c:v>
                </c:pt>
                <c:pt idx="11">
                  <c:v>55.66</c:v>
                </c:pt>
                <c:pt idx="12">
                  <c:v>46.47</c:v>
                </c:pt>
                <c:pt idx="13">
                  <c:v>36.97</c:v>
                </c:pt>
                <c:pt idx="14">
                  <c:v>35.22</c:v>
                </c:pt>
                <c:pt idx="15">
                  <c:v>31.99</c:v>
                </c:pt>
                <c:pt idx="16">
                  <c:v>34.78</c:v>
                </c:pt>
                <c:pt idx="17">
                  <c:v>36.79</c:v>
                </c:pt>
                <c:pt idx="18">
                  <c:v>42.85</c:v>
                </c:pt>
                <c:pt idx="19">
                  <c:v>37.08</c:v>
                </c:pt>
                <c:pt idx="20">
                  <c:v>42.89</c:v>
                </c:pt>
                <c:pt idx="21">
                  <c:v>53.08</c:v>
                </c:pt>
                <c:pt idx="22">
                  <c:v>58.33</c:v>
                </c:pt>
                <c:pt idx="23">
                  <c:v>56.44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4'!$F$7:$F$8</c:f>
              <c:strCache>
                <c:ptCount val="2"/>
                <c:pt idx="0">
                  <c:v>EPEX</c:v>
                </c:pt>
                <c:pt idx="1">
                  <c:v>Germany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4'!$F$11:$F$34</c:f>
              <c:numCache>
                <c:formatCode>0.00</c:formatCode>
                <c:ptCount val="24"/>
                <c:pt idx="0">
                  <c:v>28.72</c:v>
                </c:pt>
                <c:pt idx="1">
                  <c:v>36.72</c:v>
                </c:pt>
                <c:pt idx="2">
                  <c:v>31.34</c:v>
                </c:pt>
                <c:pt idx="3">
                  <c:v>29.72</c:v>
                </c:pt>
                <c:pt idx="4">
                  <c:v>25.36</c:v>
                </c:pt>
                <c:pt idx="5">
                  <c:v>30.06</c:v>
                </c:pt>
                <c:pt idx="6">
                  <c:v>35</c:v>
                </c:pt>
                <c:pt idx="7">
                  <c:v>31.61</c:v>
                </c:pt>
                <c:pt idx="8">
                  <c:v>31.88</c:v>
                </c:pt>
                <c:pt idx="9">
                  <c:v>39.36</c:v>
                </c:pt>
                <c:pt idx="10">
                  <c:v>32.39</c:v>
                </c:pt>
                <c:pt idx="11">
                  <c:v>27.78</c:v>
                </c:pt>
                <c:pt idx="12">
                  <c:v>29.04</c:v>
                </c:pt>
                <c:pt idx="13">
                  <c:v>21.99</c:v>
                </c:pt>
                <c:pt idx="14">
                  <c:v>24.31</c:v>
                </c:pt>
                <c:pt idx="15">
                  <c:v>24.21</c:v>
                </c:pt>
                <c:pt idx="16">
                  <c:v>22.54</c:v>
                </c:pt>
                <c:pt idx="17">
                  <c:v>27.69</c:v>
                </c:pt>
                <c:pt idx="18">
                  <c:v>27.19</c:v>
                </c:pt>
                <c:pt idx="19">
                  <c:v>27.18</c:v>
                </c:pt>
                <c:pt idx="20">
                  <c:v>30.49</c:v>
                </c:pt>
                <c:pt idx="21">
                  <c:v>37.130000000000003</c:v>
                </c:pt>
                <c:pt idx="22">
                  <c:v>38.22</c:v>
                </c:pt>
                <c:pt idx="23">
                  <c:v>37.479999999999997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4'!$G$7</c:f>
              <c:strCache>
                <c:ptCount val="1"/>
                <c:pt idx="0">
                  <c:v>NordPool</c:v>
                </c:pt>
              </c:strCache>
            </c:strRef>
          </c:tx>
          <c:spPr>
            <a:ln>
              <a:solidFill>
                <a:srgbClr val="FF66CC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4'!$G$11:$G$34</c:f>
              <c:numCache>
                <c:formatCode>0.00</c:formatCode>
                <c:ptCount val="24"/>
                <c:pt idx="0">
                  <c:v>30.08</c:v>
                </c:pt>
                <c:pt idx="1">
                  <c:v>29.05</c:v>
                </c:pt>
                <c:pt idx="2">
                  <c:v>25.34</c:v>
                </c:pt>
                <c:pt idx="3">
                  <c:v>25.31</c:v>
                </c:pt>
                <c:pt idx="4">
                  <c:v>22.33</c:v>
                </c:pt>
                <c:pt idx="5">
                  <c:v>14.43</c:v>
                </c:pt>
                <c:pt idx="6">
                  <c:v>9.5500000000000007</c:v>
                </c:pt>
                <c:pt idx="7">
                  <c:v>13.05</c:v>
                </c:pt>
                <c:pt idx="8">
                  <c:v>17.45</c:v>
                </c:pt>
                <c:pt idx="9">
                  <c:v>22.13</c:v>
                </c:pt>
                <c:pt idx="10">
                  <c:v>24.87</c:v>
                </c:pt>
                <c:pt idx="11">
                  <c:v>18.850000000000001</c:v>
                </c:pt>
                <c:pt idx="12">
                  <c:v>29.85</c:v>
                </c:pt>
                <c:pt idx="13">
                  <c:v>19.940000000000001</c:v>
                </c:pt>
                <c:pt idx="14">
                  <c:v>21.92</c:v>
                </c:pt>
                <c:pt idx="15">
                  <c:v>22.12</c:v>
                </c:pt>
                <c:pt idx="16">
                  <c:v>23.21</c:v>
                </c:pt>
                <c:pt idx="17">
                  <c:v>26.53</c:v>
                </c:pt>
                <c:pt idx="18">
                  <c:v>25.34</c:v>
                </c:pt>
                <c:pt idx="19">
                  <c:v>25.18</c:v>
                </c:pt>
                <c:pt idx="20">
                  <c:v>25.19</c:v>
                </c:pt>
                <c:pt idx="21">
                  <c:v>32.78</c:v>
                </c:pt>
                <c:pt idx="22">
                  <c:v>38.83</c:v>
                </c:pt>
                <c:pt idx="23">
                  <c:v>31.79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4'!$I$7:$I$8</c:f>
              <c:strCache>
                <c:ptCount val="2"/>
                <c:pt idx="0">
                  <c:v>EPEX</c:v>
                </c:pt>
                <c:pt idx="1">
                  <c:v>France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4'!$I$11:$I$34</c:f>
              <c:numCache>
                <c:formatCode>0.00</c:formatCode>
                <c:ptCount val="24"/>
                <c:pt idx="0">
                  <c:v>41.33</c:v>
                </c:pt>
                <c:pt idx="1">
                  <c:v>50.15</c:v>
                </c:pt>
                <c:pt idx="2">
                  <c:v>43.81</c:v>
                </c:pt>
                <c:pt idx="3">
                  <c:v>39.54</c:v>
                </c:pt>
                <c:pt idx="4">
                  <c:v>26.48</c:v>
                </c:pt>
                <c:pt idx="5">
                  <c:v>32.1</c:v>
                </c:pt>
                <c:pt idx="6">
                  <c:v>37.950000000000003</c:v>
                </c:pt>
                <c:pt idx="7">
                  <c:v>32.159999999999997</c:v>
                </c:pt>
                <c:pt idx="8">
                  <c:v>37.450000000000003</c:v>
                </c:pt>
                <c:pt idx="9">
                  <c:v>44.95</c:v>
                </c:pt>
                <c:pt idx="10">
                  <c:v>41.7</c:v>
                </c:pt>
                <c:pt idx="11">
                  <c:v>35.130000000000003</c:v>
                </c:pt>
                <c:pt idx="12">
                  <c:v>33.6</c:v>
                </c:pt>
                <c:pt idx="13">
                  <c:v>25.53</c:v>
                </c:pt>
                <c:pt idx="14">
                  <c:v>27.1</c:v>
                </c:pt>
                <c:pt idx="15">
                  <c:v>25.48</c:v>
                </c:pt>
                <c:pt idx="16">
                  <c:v>24.27</c:v>
                </c:pt>
                <c:pt idx="17">
                  <c:v>28.01</c:v>
                </c:pt>
                <c:pt idx="18">
                  <c:v>30.11</c:v>
                </c:pt>
                <c:pt idx="19">
                  <c:v>29.69</c:v>
                </c:pt>
                <c:pt idx="20">
                  <c:v>37.188000000000002</c:v>
                </c:pt>
                <c:pt idx="21">
                  <c:v>55.14</c:v>
                </c:pt>
                <c:pt idx="22">
                  <c:v>65.14</c:v>
                </c:pt>
                <c:pt idx="23">
                  <c:v>59.26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49040"/>
        <c:axId val="369648648"/>
      </c:lineChart>
      <c:catAx>
        <c:axId val="36964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9648648"/>
        <c:crosses val="autoZero"/>
        <c:auto val="1"/>
        <c:lblAlgn val="ctr"/>
        <c:lblOffset val="100"/>
        <c:noMultiLvlLbl val="1"/>
      </c:catAx>
      <c:valAx>
        <c:axId val="3696486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9649040"/>
        <c:crosses val="autoZero"/>
        <c:crossBetween val="midCat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3585867441414505E-2"/>
          <c:y val="4.450263202212093E-2"/>
          <c:w val="0.81808769516202784"/>
          <c:h val="6.8062848975008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05332228208311E-2"/>
          <c:y val="0.17203997257598738"/>
          <c:w val="0.85547409863240786"/>
          <c:h val="0.657563071766424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'Data 4'!$E$82</c:f>
              <c:strCache>
                <c:ptCount val="1"/>
                <c:pt idx="0">
                  <c:v>Renovable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4'!$C$83:$C$106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4'!$E$83:$E$106</c:f>
              <c:numCache>
                <c:formatCode>#,##0;\-#,##0;0</c:formatCode>
                <c:ptCount val="24"/>
                <c:pt idx="0">
                  <c:v>40.824708224025194</c:v>
                </c:pt>
                <c:pt idx="1">
                  <c:v>52.284796895728419</c:v>
                </c:pt>
                <c:pt idx="2">
                  <c:v>51.370623119686499</c:v>
                </c:pt>
                <c:pt idx="3">
                  <c:v>45.190428777305279</c:v>
                </c:pt>
                <c:pt idx="4">
                  <c:v>52.254838945381884</c:v>
                </c:pt>
                <c:pt idx="5">
                  <c:v>37.782972464481695</c:v>
                </c:pt>
                <c:pt idx="6">
                  <c:v>32.013593664479799</c:v>
                </c:pt>
                <c:pt idx="7">
                  <c:v>33.098636968085884</c:v>
                </c:pt>
                <c:pt idx="8">
                  <c:v>34.270346939061838</c:v>
                </c:pt>
                <c:pt idx="9">
                  <c:v>38.573953645530167</c:v>
                </c:pt>
                <c:pt idx="10">
                  <c:v>37.814392447893795</c:v>
                </c:pt>
                <c:pt idx="11">
                  <c:v>32.340375685884588</c:v>
                </c:pt>
                <c:pt idx="12">
                  <c:v>49.923767355717928</c:v>
                </c:pt>
                <c:pt idx="13">
                  <c:v>59.557180477203794</c:v>
                </c:pt>
                <c:pt idx="14">
                  <c:v>57.395731668617948</c:v>
                </c:pt>
                <c:pt idx="15">
                  <c:v>60.776498658423542</c:v>
                </c:pt>
                <c:pt idx="16">
                  <c:v>63.486895523539147</c:v>
                </c:pt>
                <c:pt idx="17">
                  <c:v>49.060858238714708</c:v>
                </c:pt>
                <c:pt idx="18">
                  <c:v>41.219482749686115</c:v>
                </c:pt>
                <c:pt idx="19">
                  <c:v>42.456075315281815</c:v>
                </c:pt>
                <c:pt idx="20">
                  <c:v>35.429372090415384</c:v>
                </c:pt>
                <c:pt idx="21">
                  <c:v>30.47112583186064</c:v>
                </c:pt>
                <c:pt idx="22">
                  <c:v>35.311761551787448</c:v>
                </c:pt>
                <c:pt idx="23">
                  <c:v>30.181903088685065</c:v>
                </c:pt>
              </c:numCache>
            </c:numRef>
          </c:val>
        </c:ser>
        <c:ser>
          <c:idx val="3"/>
          <c:order val="1"/>
          <c:tx>
            <c:strRef>
              <c:f>'Data 4'!$F$82</c:f>
              <c:strCache>
                <c:ptCount val="1"/>
                <c:pt idx="0">
                  <c:v>No renovable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14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cat>
            <c:strRef>
              <c:f>'Data 4'!$C$83:$C$106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4'!$F$83:$F$106</c:f>
              <c:numCache>
                <c:formatCode>#,##0;\-#,##0;0</c:formatCode>
                <c:ptCount val="24"/>
                <c:pt idx="0">
                  <c:v>59.175291775974806</c:v>
                </c:pt>
                <c:pt idx="1">
                  <c:v>47.715203104271581</c:v>
                </c:pt>
                <c:pt idx="2">
                  <c:v>48.629376880313515</c:v>
                </c:pt>
                <c:pt idx="3">
                  <c:v>54.809571222694707</c:v>
                </c:pt>
                <c:pt idx="4">
                  <c:v>47.745161054618109</c:v>
                </c:pt>
                <c:pt idx="5">
                  <c:v>62.217027535518305</c:v>
                </c:pt>
                <c:pt idx="6">
                  <c:v>67.986406335520201</c:v>
                </c:pt>
                <c:pt idx="7">
                  <c:v>66.901363031914116</c:v>
                </c:pt>
                <c:pt idx="8">
                  <c:v>65.729653060938162</c:v>
                </c:pt>
                <c:pt idx="9">
                  <c:v>61.426046354469825</c:v>
                </c:pt>
                <c:pt idx="10">
                  <c:v>62.185607552106198</c:v>
                </c:pt>
                <c:pt idx="11">
                  <c:v>67.659624314115419</c:v>
                </c:pt>
                <c:pt idx="12">
                  <c:v>50.076232644282058</c:v>
                </c:pt>
                <c:pt idx="13">
                  <c:v>40.442819522796221</c:v>
                </c:pt>
                <c:pt idx="14">
                  <c:v>42.604268331382052</c:v>
                </c:pt>
                <c:pt idx="15">
                  <c:v>39.223501341576451</c:v>
                </c:pt>
                <c:pt idx="16">
                  <c:v>36.513104476460839</c:v>
                </c:pt>
                <c:pt idx="17">
                  <c:v>50.939141761285285</c:v>
                </c:pt>
                <c:pt idx="18">
                  <c:v>58.780517250313878</c:v>
                </c:pt>
                <c:pt idx="19">
                  <c:v>57.543924684718192</c:v>
                </c:pt>
                <c:pt idx="20">
                  <c:v>64.57062790958463</c:v>
                </c:pt>
                <c:pt idx="21">
                  <c:v>69.528874168139367</c:v>
                </c:pt>
                <c:pt idx="22">
                  <c:v>64.688238448212573</c:v>
                </c:pt>
                <c:pt idx="23">
                  <c:v>69.818096911314925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9647472"/>
        <c:axId val="369647080"/>
      </c:barChart>
      <c:lineChart>
        <c:grouping val="standard"/>
        <c:varyColors val="0"/>
        <c:ser>
          <c:idx val="2"/>
          <c:order val="3"/>
          <c:tx>
            <c:strRef>
              <c:f>'Data 4'!$G$82</c:f>
              <c:strCache>
                <c:ptCount val="1"/>
                <c:pt idx="0">
                  <c:v>Media anual renovables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'Data 4'!$G$83:$G$106</c:f>
              <c:numCache>
                <c:formatCode>#,##0.00;\-#,##0.00;0.00</c:formatCode>
                <c:ptCount val="24"/>
                <c:pt idx="0">
                  <c:v>0.40651638981462079</c:v>
                </c:pt>
                <c:pt idx="1">
                  <c:v>0.40651638981462079</c:v>
                </c:pt>
                <c:pt idx="2">
                  <c:v>0.40651638981462079</c:v>
                </c:pt>
                <c:pt idx="3">
                  <c:v>0.40651638981462079</c:v>
                </c:pt>
                <c:pt idx="4">
                  <c:v>0.40651638981462079</c:v>
                </c:pt>
                <c:pt idx="5">
                  <c:v>0.40651638981462079</c:v>
                </c:pt>
                <c:pt idx="6">
                  <c:v>0.40651638981462079</c:v>
                </c:pt>
                <c:pt idx="7">
                  <c:v>0.40651638981462079</c:v>
                </c:pt>
                <c:pt idx="8">
                  <c:v>0.40651638981462079</c:v>
                </c:pt>
                <c:pt idx="9">
                  <c:v>0.40651638981462079</c:v>
                </c:pt>
                <c:pt idx="10">
                  <c:v>0.40651638981462079</c:v>
                </c:pt>
                <c:pt idx="11">
                  <c:v>0.40651638981462079</c:v>
                </c:pt>
              </c:numCache>
            </c:numRef>
          </c:val>
          <c:smooth val="0"/>
        </c:ser>
        <c:ser>
          <c:idx val="4"/>
          <c:order val="4"/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'Data 4'!$H$83:$H$106</c:f>
              <c:numCache>
                <c:formatCode>#,##0;\-#,##0;0</c:formatCode>
                <c:ptCount val="24"/>
                <c:pt idx="12" formatCode="#,##0.00;\-#,##0.00;0.00">
                  <c:v>0.46272554379161129</c:v>
                </c:pt>
                <c:pt idx="13" formatCode="#,##0.00;\-#,##0.00;0.00">
                  <c:v>0.46272554379161129</c:v>
                </c:pt>
                <c:pt idx="14" formatCode="#,##0.00;\-#,##0.00;0.00">
                  <c:v>0.46272554379161129</c:v>
                </c:pt>
                <c:pt idx="15" formatCode="#,##0.00;\-#,##0.00;0.00">
                  <c:v>0.46272554379161129</c:v>
                </c:pt>
                <c:pt idx="16" formatCode="#,##0.00;\-#,##0.00;0.00">
                  <c:v>0.46272554379161129</c:v>
                </c:pt>
                <c:pt idx="17" formatCode="#,##0.00;\-#,##0.00;0.00">
                  <c:v>0.46272554379161129</c:v>
                </c:pt>
                <c:pt idx="18" formatCode="#,##0.00;\-#,##0.00;0.00">
                  <c:v>0.46272554379161129</c:v>
                </c:pt>
                <c:pt idx="19" formatCode="#,##0.00;\-#,##0.00;0.00">
                  <c:v>0.46272554379161129</c:v>
                </c:pt>
                <c:pt idx="20" formatCode="#,##0.00;\-#,##0.00;0.00">
                  <c:v>0.46272554379161129</c:v>
                </c:pt>
                <c:pt idx="21" formatCode="#,##0.00;\-#,##0.00;0.00">
                  <c:v>0.46272554379161129</c:v>
                </c:pt>
                <c:pt idx="22" formatCode="#,##0.00;\-#,##0.00;0.00">
                  <c:v>0.46272554379161129</c:v>
                </c:pt>
                <c:pt idx="23" formatCode="#,##0.00;\-#,##0.00;0.00">
                  <c:v>0.46272554379161129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47472"/>
        <c:axId val="369647080"/>
      </c:lineChart>
      <c:lineChart>
        <c:grouping val="standard"/>
        <c:varyColors val="0"/>
        <c:ser>
          <c:idx val="1"/>
          <c:order val="2"/>
          <c:tx>
            <c:v>Precio mercado diario</c:v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'Data 4'!$D$83:$D$106</c:f>
              <c:numCache>
                <c:formatCode>#,##0.00;\-#,##0.00;0</c:formatCode>
                <c:ptCount val="24"/>
                <c:pt idx="0">
                  <c:v>51.6</c:v>
                </c:pt>
                <c:pt idx="1">
                  <c:v>42.57</c:v>
                </c:pt>
                <c:pt idx="2">
                  <c:v>43.13</c:v>
                </c:pt>
                <c:pt idx="3">
                  <c:v>45.34</c:v>
                </c:pt>
                <c:pt idx="4">
                  <c:v>45.12</c:v>
                </c:pt>
                <c:pt idx="5">
                  <c:v>54.73</c:v>
                </c:pt>
                <c:pt idx="6">
                  <c:v>59.55</c:v>
                </c:pt>
                <c:pt idx="7">
                  <c:v>55.59</c:v>
                </c:pt>
                <c:pt idx="8">
                  <c:v>51.88</c:v>
                </c:pt>
                <c:pt idx="9">
                  <c:v>49.9</c:v>
                </c:pt>
                <c:pt idx="10">
                  <c:v>51.2</c:v>
                </c:pt>
                <c:pt idx="11">
                  <c:v>52.61</c:v>
                </c:pt>
                <c:pt idx="12" formatCode="General">
                  <c:v>36.53</c:v>
                </c:pt>
                <c:pt idx="13" formatCode="General">
                  <c:v>27.5</c:v>
                </c:pt>
                <c:pt idx="14" formatCode="General">
                  <c:v>27.8</c:v>
                </c:pt>
                <c:pt idx="15" formatCode="General">
                  <c:v>24.11</c:v>
                </c:pt>
                <c:pt idx="16" formatCode="General">
                  <c:v>25.77</c:v>
                </c:pt>
                <c:pt idx="17" formatCode="General">
                  <c:v>38.9</c:v>
                </c:pt>
                <c:pt idx="18" formatCode="General">
                  <c:v>40.53</c:v>
                </c:pt>
                <c:pt idx="19" formatCode="General">
                  <c:v>41.16</c:v>
                </c:pt>
                <c:pt idx="20" formatCode="General">
                  <c:v>43.59</c:v>
                </c:pt>
                <c:pt idx="21" formatCode="General">
                  <c:v>52.83</c:v>
                </c:pt>
                <c:pt idx="22" formatCode="General">
                  <c:v>56.13</c:v>
                </c:pt>
                <c:pt idx="23" formatCode="General">
                  <c:v>60.49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54528"/>
        <c:axId val="369651000"/>
      </c:lineChart>
      <c:catAx>
        <c:axId val="36964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9647080"/>
        <c:crosses val="autoZero"/>
        <c:auto val="1"/>
        <c:lblAlgn val="ctr"/>
        <c:lblOffset val="100"/>
        <c:noMultiLvlLbl val="0"/>
      </c:catAx>
      <c:valAx>
        <c:axId val="3696470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9647472"/>
        <c:crosses val="autoZero"/>
        <c:crossBetween val="between"/>
      </c:valAx>
      <c:catAx>
        <c:axId val="36965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369651000"/>
        <c:crosses val="autoZero"/>
        <c:auto val="1"/>
        <c:lblAlgn val="ctr"/>
        <c:lblOffset val="100"/>
        <c:noMultiLvlLbl val="0"/>
      </c:catAx>
      <c:valAx>
        <c:axId val="36965100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89293171235868862"/>
              <c:y val="0.1123297823066234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9654528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2105281823522548"/>
          <c:y val="5.8047680366714566E-2"/>
          <c:w val="0.75789590547271612"/>
          <c:h val="6.332474221823407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75320097055018E-2"/>
          <c:y val="0.11945957799661465"/>
          <c:w val="0.88269616875015489"/>
          <c:h val="0.7429411401903743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2'!$A$37:$B$48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2'!$H$36:$H$47</c:f>
              <c:numCache>
                <c:formatCode>#,##0.00</c:formatCode>
                <c:ptCount val="12"/>
                <c:pt idx="0">
                  <c:v>8.8939564809825917</c:v>
                </c:pt>
                <c:pt idx="1">
                  <c:v>8.1864707231289717</c:v>
                </c:pt>
                <c:pt idx="2">
                  <c:v>8.1511831866390843</c:v>
                </c:pt>
                <c:pt idx="3">
                  <c:v>8.8224975666180203</c:v>
                </c:pt>
                <c:pt idx="4">
                  <c:v>8.0273257439558066</c:v>
                </c:pt>
                <c:pt idx="5">
                  <c:v>7.2218257436989699</c:v>
                </c:pt>
                <c:pt idx="6">
                  <c:v>6.4160785060302619</c:v>
                </c:pt>
                <c:pt idx="7">
                  <c:v>6.9275950891877009</c:v>
                </c:pt>
                <c:pt idx="8">
                  <c:v>6.153049630362065</c:v>
                </c:pt>
                <c:pt idx="9">
                  <c:v>7.5034430723018648</c:v>
                </c:pt>
                <c:pt idx="10">
                  <c:v>6.4721025632691997</c:v>
                </c:pt>
                <c:pt idx="11">
                  <c:v>5.6329488547245381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21257544"/>
        <c:axId val="421256760"/>
      </c:barChart>
      <c:catAx>
        <c:axId val="42125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5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2567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57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1.png"/><Relationship Id="rId1" Type="http://schemas.openxmlformats.org/officeDocument/2006/relationships/chart" Target="../charts/chart14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image" Target="../media/image1.png"/><Relationship Id="rId1" Type="http://schemas.openxmlformats.org/officeDocument/2006/relationships/chart" Target="../charts/chart23.xml"/><Relationship Id="rId4" Type="http://schemas.openxmlformats.org/officeDocument/2006/relationships/chart" Target="../charts/chart25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image" Target="../media/image1.png"/><Relationship Id="rId1" Type="http://schemas.openxmlformats.org/officeDocument/2006/relationships/chart" Target="../charts/chart26.xml"/><Relationship Id="rId4" Type="http://schemas.openxmlformats.org/officeDocument/2006/relationships/chart" Target="../charts/chart28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29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6</xdr:col>
      <xdr:colOff>0</xdr:colOff>
      <xdr:row>3</xdr:row>
      <xdr:rowOff>30480</xdr:rowOff>
    </xdr:to>
    <xdr:sp macro="" textlink="">
      <xdr:nvSpPr>
        <xdr:cNvPr id="27712988" name="Line 4"/>
        <xdr:cNvSpPr>
          <a:spLocks noChangeShapeType="1"/>
        </xdr:cNvSpPr>
      </xdr:nvSpPr>
      <xdr:spPr bwMode="auto">
        <a:xfrm flipH="1">
          <a:off x="198120" y="495300"/>
          <a:ext cx="800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44</xdr:row>
      <xdr:rowOff>599</xdr:rowOff>
    </xdr:to>
    <xdr:pic>
      <xdr:nvPicPr>
        <xdr:cNvPr id="2771298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66774"/>
          <a:ext cx="1043940" cy="58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0.10807</cdr:x>
      <cdr:y>0.89308</cdr:y>
    </cdr:from>
    <cdr:to>
      <cdr:x>0.95672</cdr:x>
      <cdr:y>0.95827</cdr:y>
    </cdr:to>
    <cdr:sp macro="" textlink="">
      <cdr:nvSpPr>
        <cdr:cNvPr id="4966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297" y="2574327"/>
          <a:ext cx="6141568" cy="191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              F                M               A                M                J                 J                A                S               O                N               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0270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027057" name="Line 7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22860</xdr:colOff>
      <xdr:row>6</xdr:row>
      <xdr:rowOff>0</xdr:rowOff>
    </xdr:from>
    <xdr:to>
      <xdr:col>5</xdr:col>
      <xdr:colOff>22860</xdr:colOff>
      <xdr:row>24</xdr:row>
      <xdr:rowOff>30480</xdr:rowOff>
    </xdr:to>
    <xdr:graphicFrame macro="">
      <xdr:nvGraphicFramePr>
        <xdr:cNvPr id="3002705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0.51003</cdr:x>
      <cdr:y>0.15189</cdr:y>
    </cdr:from>
    <cdr:to>
      <cdr:x>0.51015</cdr:x>
      <cdr:y>0.82861</cdr:y>
    </cdr:to>
    <cdr:sp macro="" textlink="">
      <cdr:nvSpPr>
        <cdr:cNvPr id="3" name="2 Conector recto"/>
        <cdr:cNvSpPr/>
      </cdr:nvSpPr>
      <cdr:spPr>
        <a:xfrm xmlns:a="http://schemas.openxmlformats.org/drawingml/2006/main" rot="5400000" flipH="1">
          <a:off x="2713584" y="1431169"/>
          <a:ext cx="1962000" cy="87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0.23978</cdr:x>
      <cdr:y>0.88896</cdr:y>
    </cdr:from>
    <cdr:to>
      <cdr:x>0.3275</cdr:x>
      <cdr:y>0.94484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737666" y="2587576"/>
          <a:ext cx="639224" cy="162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2015</a:t>
          </a:r>
        </a:p>
        <a:p xmlns:a="http://schemas.openxmlformats.org/drawingml/2006/main">
          <a:endParaRPr lang="es-ES" sz="800"/>
        </a:p>
      </cdr:txBody>
    </cdr:sp>
  </cdr:relSizeAnchor>
  <cdr:relSizeAnchor xmlns:cdr="http://schemas.openxmlformats.org/drawingml/2006/chartDrawing">
    <cdr:from>
      <cdr:x>0.71801</cdr:x>
      <cdr:y>0.89115</cdr:y>
    </cdr:from>
    <cdr:to>
      <cdr:x>0.81054</cdr:x>
      <cdr:y>0.97651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210327" y="2593246"/>
          <a:ext cx="675820" cy="249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2016</a:t>
          </a:r>
        </a:p>
        <a:p xmlns:a="http://schemas.openxmlformats.org/drawingml/2006/main"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5011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501136" name="Line 7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6</xdr:row>
      <xdr:rowOff>0</xdr:rowOff>
    </xdr:from>
    <xdr:to>
      <xdr:col>5</xdr:col>
      <xdr:colOff>0</xdr:colOff>
      <xdr:row>24</xdr:row>
      <xdr:rowOff>7620</xdr:rowOff>
    </xdr:to>
    <xdr:graphicFrame macro="">
      <xdr:nvGraphicFramePr>
        <xdr:cNvPr id="30501137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0.26095</cdr:x>
      <cdr:y>0.90621</cdr:y>
    </cdr:from>
    <cdr:to>
      <cdr:x>0.30507</cdr:x>
      <cdr:y>0.95006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403019" y="3951515"/>
          <a:ext cx="3905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0.24267</cdr:x>
      <cdr:y>0.89005</cdr:y>
    </cdr:from>
    <cdr:to>
      <cdr:x>0.31773</cdr:x>
      <cdr:y>0.94317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520693" y="2974862"/>
          <a:ext cx="467698" cy="167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0.68782</cdr:x>
      <cdr:y>0.89445</cdr:y>
    </cdr:from>
    <cdr:to>
      <cdr:x>0.7651</cdr:x>
      <cdr:y>0.94733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265359" y="2987844"/>
          <a:ext cx="467759" cy="167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2016</a:t>
          </a:r>
        </a:p>
      </cdr:txBody>
    </cdr:sp>
  </cdr:relSizeAnchor>
  <cdr:relSizeAnchor xmlns:cdr="http://schemas.openxmlformats.org/drawingml/2006/chartDrawing">
    <cdr:from>
      <cdr:x>0.50288</cdr:x>
      <cdr:y>0.1727</cdr:y>
    </cdr:from>
    <cdr:to>
      <cdr:x>0.50288</cdr:x>
      <cdr:y>0.82596</cdr:y>
    </cdr:to>
    <cdr:cxnSp macro="">
      <cdr:nvCxnSpPr>
        <cdr:cNvPr id="7" name="Conector recto 6"/>
        <cdr:cNvCxnSpPr/>
      </cdr:nvCxnSpPr>
      <cdr:spPr>
        <a:xfrm xmlns:a="http://schemas.openxmlformats.org/drawingml/2006/main" flipV="1">
          <a:off x="3633182" y="498112"/>
          <a:ext cx="0" cy="1890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566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920115</xdr:colOff>
      <xdr:row>3</xdr:row>
      <xdr:rowOff>30480</xdr:rowOff>
    </xdr:to>
    <xdr:sp macro="" textlink="">
      <xdr:nvSpPr>
        <xdr:cNvPr id="356680" name="Line 4"/>
        <xdr:cNvSpPr>
          <a:spLocks noChangeShapeType="1"/>
        </xdr:cNvSpPr>
      </xdr:nvSpPr>
      <xdr:spPr bwMode="auto">
        <a:xfrm flipH="1">
          <a:off x="198120" y="495300"/>
          <a:ext cx="56769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35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27723544" name="Line 7"/>
        <xdr:cNvSpPr>
          <a:spLocks noChangeShapeType="1"/>
        </xdr:cNvSpPr>
      </xdr:nvSpPr>
      <xdr:spPr bwMode="auto">
        <a:xfrm flipH="1" flipV="1">
          <a:off x="198120" y="495300"/>
          <a:ext cx="63017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27723545" name="Line 11"/>
        <xdr:cNvSpPr>
          <a:spLocks noChangeShapeType="1"/>
        </xdr:cNvSpPr>
      </xdr:nvSpPr>
      <xdr:spPr bwMode="auto">
        <a:xfrm flipH="1">
          <a:off x="392430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27723546" name="Line 12"/>
        <xdr:cNvSpPr>
          <a:spLocks noChangeShapeType="1"/>
        </xdr:cNvSpPr>
      </xdr:nvSpPr>
      <xdr:spPr bwMode="auto">
        <a:xfrm flipH="1">
          <a:off x="482346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27723547" name="Line 13"/>
        <xdr:cNvSpPr>
          <a:spLocks noChangeShapeType="1"/>
        </xdr:cNvSpPr>
      </xdr:nvSpPr>
      <xdr:spPr bwMode="auto">
        <a:xfrm flipH="1">
          <a:off x="572262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42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24252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22860</xdr:colOff>
      <xdr:row>24</xdr:row>
      <xdr:rowOff>22860</xdr:rowOff>
    </xdr:to>
    <xdr:graphicFrame macro="">
      <xdr:nvGraphicFramePr>
        <xdr:cNvPr id="2772425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8189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28190" name="Line 1028"/>
        <xdr:cNvSpPr>
          <a:spLocks noChangeShapeType="1"/>
        </xdr:cNvSpPr>
      </xdr:nvSpPr>
      <xdr:spPr bwMode="auto">
        <a:xfrm flipH="1">
          <a:off x="198120" y="495300"/>
          <a:ext cx="6477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5</xdr:row>
      <xdr:rowOff>160020</xdr:rowOff>
    </xdr:from>
    <xdr:to>
      <xdr:col>5</xdr:col>
      <xdr:colOff>0</xdr:colOff>
      <xdr:row>19</xdr:row>
      <xdr:rowOff>30480</xdr:rowOff>
    </xdr:to>
    <xdr:graphicFrame macro="">
      <xdr:nvGraphicFramePr>
        <xdr:cNvPr id="27729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95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29531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68580</xdr:colOff>
      <xdr:row>17</xdr:row>
      <xdr:rowOff>38100</xdr:rowOff>
    </xdr:from>
    <xdr:to>
      <xdr:col>4</xdr:col>
      <xdr:colOff>7239000</xdr:colOff>
      <xdr:row>23</xdr:row>
      <xdr:rowOff>144780</xdr:rowOff>
    </xdr:to>
    <xdr:graphicFrame macro="">
      <xdr:nvGraphicFramePr>
        <xdr:cNvPr id="2772953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22</xdr:col>
      <xdr:colOff>0</xdr:colOff>
      <xdr:row>0</xdr:row>
      <xdr:rowOff>0</xdr:rowOff>
    </xdr:to>
    <xdr:graphicFrame macro="">
      <xdr:nvGraphicFramePr>
        <xdr:cNvPr id="277119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196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21</xdr:col>
      <xdr:colOff>531495</xdr:colOff>
      <xdr:row>3</xdr:row>
      <xdr:rowOff>30480</xdr:rowOff>
    </xdr:to>
    <xdr:sp macro="" textlink="">
      <xdr:nvSpPr>
        <xdr:cNvPr id="27711965" name="Line 5"/>
        <xdr:cNvSpPr>
          <a:spLocks noChangeShapeType="1"/>
        </xdr:cNvSpPr>
      </xdr:nvSpPr>
      <xdr:spPr bwMode="auto">
        <a:xfrm flipH="1">
          <a:off x="205740" y="495300"/>
          <a:ext cx="977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0.79097</cdr:x>
      <cdr:y>0.31158</cdr:y>
    </cdr:from>
    <cdr:to>
      <cdr:x>0.89805</cdr:x>
      <cdr:y>0.39736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0463" y="659043"/>
          <a:ext cx="774898" cy="180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0.79724</cdr:x>
      <cdr:y>0.59108</cdr:y>
    </cdr:from>
    <cdr:to>
      <cdr:x>0.90409</cdr:x>
      <cdr:y>0.76665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506" y="644716"/>
          <a:ext cx="766231" cy="188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5</xdr:row>
      <xdr:rowOff>144780</xdr:rowOff>
    </xdr:from>
    <xdr:to>
      <xdr:col>4</xdr:col>
      <xdr:colOff>7216140</xdr:colOff>
      <xdr:row>19</xdr:row>
      <xdr:rowOff>15240</xdr:rowOff>
    </xdr:to>
    <xdr:graphicFrame macro="">
      <xdr:nvGraphicFramePr>
        <xdr:cNvPr id="27732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26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3260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17</xdr:row>
      <xdr:rowOff>144780</xdr:rowOff>
    </xdr:from>
    <xdr:to>
      <xdr:col>5</xdr:col>
      <xdr:colOff>22860</xdr:colOff>
      <xdr:row>22</xdr:row>
      <xdr:rowOff>22860</xdr:rowOff>
    </xdr:to>
    <xdr:graphicFrame macro="">
      <xdr:nvGraphicFramePr>
        <xdr:cNvPr id="2773260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0.85439</cdr:x>
      <cdr:y>0.2265</cdr:y>
    </cdr:from>
    <cdr:to>
      <cdr:x>0.96121</cdr:x>
      <cdr:y>0.31156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264" y="477293"/>
          <a:ext cx="770648" cy="18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0.84889</cdr:x>
      <cdr:y>0.47378</cdr:y>
    </cdr:from>
    <cdr:to>
      <cdr:x>0.95355</cdr:x>
      <cdr:y>0.73606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472" y="320536"/>
          <a:ext cx="751485" cy="179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47626</xdr:colOff>
      <xdr:row>6</xdr:row>
      <xdr:rowOff>45720</xdr:rowOff>
    </xdr:from>
    <xdr:to>
      <xdr:col>4</xdr:col>
      <xdr:colOff>3329941</xdr:colOff>
      <xdr:row>20</xdr:row>
      <xdr:rowOff>144780</xdr:rowOff>
    </xdr:to>
    <xdr:graphicFrame macro="">
      <xdr:nvGraphicFramePr>
        <xdr:cNvPr id="27736022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60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36019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47626</xdr:colOff>
      <xdr:row>21</xdr:row>
      <xdr:rowOff>12290</xdr:rowOff>
    </xdr:from>
    <xdr:to>
      <xdr:col>4</xdr:col>
      <xdr:colOff>3345901</xdr:colOff>
      <xdr:row>35</xdr:row>
      <xdr:rowOff>91906</xdr:rowOff>
    </xdr:to>
    <xdr:graphicFrame macro="">
      <xdr:nvGraphicFramePr>
        <xdr:cNvPr id="27736020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3631124</xdr:colOff>
      <xdr:row>6</xdr:row>
      <xdr:rowOff>41910</xdr:rowOff>
    </xdr:from>
    <xdr:to>
      <xdr:col>4</xdr:col>
      <xdr:colOff>6979124</xdr:colOff>
      <xdr:row>20</xdr:row>
      <xdr:rowOff>150960</xdr:rowOff>
    </xdr:to>
    <xdr:graphicFrame macro="">
      <xdr:nvGraphicFramePr>
        <xdr:cNvPr id="27736021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3631124</xdr:colOff>
      <xdr:row>21</xdr:row>
      <xdr:rowOff>12290</xdr:rowOff>
    </xdr:from>
    <xdr:to>
      <xdr:col>4</xdr:col>
      <xdr:colOff>7015124</xdr:colOff>
      <xdr:row>35</xdr:row>
      <xdr:rowOff>92540</xdr:rowOff>
    </xdr:to>
    <xdr:graphicFrame macro="">
      <xdr:nvGraphicFramePr>
        <xdr:cNvPr id="27736023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5236845</xdr:colOff>
      <xdr:row>5</xdr:row>
      <xdr:rowOff>137160</xdr:rowOff>
    </xdr:from>
    <xdr:to>
      <xdr:col>4</xdr:col>
      <xdr:colOff>6191252</xdr:colOff>
      <xdr:row>7</xdr:row>
      <xdr:rowOff>53340</xdr:rowOff>
    </xdr:to>
    <xdr:sp macro="" textlink="">
      <xdr:nvSpPr>
        <xdr:cNvPr id="2" name="CuadroTexto 1"/>
        <xdr:cNvSpPr txBox="1"/>
      </xdr:nvSpPr>
      <xdr:spPr>
        <a:xfrm>
          <a:off x="7147560" y="1013460"/>
          <a:ext cx="9448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Fase II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0.86761</cdr:x>
      <cdr:y>0</cdr:y>
    </cdr:from>
    <cdr:to>
      <cdr:x>0.98847</cdr:x>
      <cdr:y>0.07617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2136" y="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  <cdr:relSizeAnchor xmlns:cdr="http://schemas.openxmlformats.org/drawingml/2006/chartDrawing">
    <cdr:from>
      <cdr:x>0.4506</cdr:x>
      <cdr:y>0</cdr:y>
    </cdr:from>
    <cdr:to>
      <cdr:x>0.73397</cdr:x>
      <cdr:y>0.10145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517650" y="0"/>
          <a:ext cx="954407" cy="240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9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Fase I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0.66356</cdr:x>
      <cdr:y>0.00981</cdr:y>
    </cdr:from>
    <cdr:to>
      <cdr:x>0.90839</cdr:x>
      <cdr:y>0.10804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482" y="23312"/>
          <a:ext cx="828505" cy="233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0.69328</cdr:x>
      <cdr:y>0.05153</cdr:y>
    </cdr:from>
    <cdr:to>
      <cdr:x>0.8898</cdr:x>
      <cdr:y>0.14612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4378" y="135939"/>
          <a:ext cx="594452" cy="242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0.75965</cdr:x>
      <cdr:y>0.02606</cdr:y>
    </cdr:from>
    <cdr:to>
      <cdr:x>0.97947</cdr:x>
      <cdr:y>0.09995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0645" y="61158"/>
          <a:ext cx="743871" cy="173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063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40636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22860</xdr:colOff>
      <xdr:row>24</xdr:row>
      <xdr:rowOff>22860</xdr:rowOff>
    </xdr:to>
    <xdr:graphicFrame macro="">
      <xdr:nvGraphicFramePr>
        <xdr:cNvPr id="2774063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28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2842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7239000</xdr:colOff>
      <xdr:row>17</xdr:row>
      <xdr:rowOff>144780</xdr:rowOff>
    </xdr:to>
    <xdr:graphicFrame macro="">
      <xdr:nvGraphicFramePr>
        <xdr:cNvPr id="2774284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68580</xdr:colOff>
      <xdr:row>15</xdr:row>
      <xdr:rowOff>30480</xdr:rowOff>
    </xdr:from>
    <xdr:to>
      <xdr:col>4</xdr:col>
      <xdr:colOff>7239000</xdr:colOff>
      <xdr:row>23</xdr:row>
      <xdr:rowOff>68580</xdr:rowOff>
    </xdr:to>
    <xdr:graphicFrame macro="">
      <xdr:nvGraphicFramePr>
        <xdr:cNvPr id="2774284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0.9182</cdr:x>
      <cdr:y>0.21687</cdr:y>
    </cdr:from>
    <cdr:to>
      <cdr:x>0.96486</cdr:x>
      <cdr:y>0.31084</cdr:y>
    </cdr:to>
    <cdr:sp macro="" textlink="">
      <cdr:nvSpPr>
        <cdr:cNvPr id="87245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9744" y="408184"/>
          <a:ext cx="337772" cy="178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0.91822</cdr:x>
      <cdr:y>0.74811</cdr:y>
    </cdr:from>
    <cdr:to>
      <cdr:x>0.96661</cdr:x>
      <cdr:y>0.86922</cdr:y>
    </cdr:to>
    <cdr:sp macro="" textlink="">
      <cdr:nvSpPr>
        <cdr:cNvPr id="1226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6817" y="998221"/>
          <a:ext cx="343563" cy="16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559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19</xdr:col>
      <xdr:colOff>441960</xdr:colOff>
      <xdr:row>3</xdr:row>
      <xdr:rowOff>30480</xdr:rowOff>
    </xdr:to>
    <xdr:sp macro="" textlink="">
      <xdr:nvSpPr>
        <xdr:cNvPr id="27745598" name="Line 5"/>
        <xdr:cNvSpPr>
          <a:spLocks noChangeShapeType="1"/>
        </xdr:cNvSpPr>
      </xdr:nvSpPr>
      <xdr:spPr bwMode="auto">
        <a:xfrm flipH="1" flipV="1">
          <a:off x="198120" y="495300"/>
          <a:ext cx="75590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6</xdr:row>
      <xdr:rowOff>7620</xdr:rowOff>
    </xdr:from>
    <xdr:to>
      <xdr:col>5</xdr:col>
      <xdr:colOff>0</xdr:colOff>
      <xdr:row>24</xdr:row>
      <xdr:rowOff>22860</xdr:rowOff>
    </xdr:to>
    <xdr:graphicFrame macro="">
      <xdr:nvGraphicFramePr>
        <xdr:cNvPr id="277467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67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46781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0.29959</cdr:x>
      <cdr:y>0.10498</cdr:y>
    </cdr:from>
    <cdr:to>
      <cdr:x>0.599</cdr:x>
      <cdr:y>0.1612</cdr:y>
    </cdr:to>
    <cdr:sp macro="" textlink="">
      <cdr:nvSpPr>
        <cdr:cNvPr id="94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0985" y="306375"/>
          <a:ext cx="2169760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Banda de precios horarios máximos y mínimos</a:t>
          </a:r>
        </a:p>
      </cdr:txBody>
    </cdr:sp>
  </cdr:relSizeAnchor>
  <cdr:relSizeAnchor xmlns:cdr="http://schemas.openxmlformats.org/drawingml/2006/chartDrawing">
    <cdr:from>
      <cdr:x>0.25365</cdr:x>
      <cdr:y>0.07385</cdr:y>
    </cdr:from>
    <cdr:to>
      <cdr:x>0.29511</cdr:x>
      <cdr:y>0.07409</cdr:y>
    </cdr:to>
    <cdr:sp macro="" textlink="">
      <cdr:nvSpPr>
        <cdr:cNvPr id="9400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843476" y="212851"/>
          <a:ext cx="300444" cy="6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DB070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0.58844</cdr:x>
      <cdr:y>0.04108</cdr:y>
    </cdr:from>
    <cdr:to>
      <cdr:x>0.79583</cdr:x>
      <cdr:y>0.0973</cdr:y>
    </cdr:to>
    <cdr:sp macro="" textlink="">
      <cdr:nvSpPr>
        <cdr:cNvPr id="94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4165" y="119879"/>
          <a:ext cx="1502911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Banda media mensual asignada</a:t>
          </a:r>
        </a:p>
      </cdr:txBody>
    </cdr:sp>
  </cdr:relSizeAnchor>
  <cdr:relSizeAnchor xmlns:cdr="http://schemas.openxmlformats.org/drawingml/2006/chartDrawing">
    <cdr:from>
      <cdr:x>0.54331</cdr:x>
      <cdr:y>0.0706</cdr:y>
    </cdr:from>
    <cdr:to>
      <cdr:x>0.58501</cdr:x>
      <cdr:y>0.07108</cdr:y>
    </cdr:to>
    <cdr:sp macro="" textlink="">
      <cdr:nvSpPr>
        <cdr:cNvPr id="94003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940685" y="201993"/>
          <a:ext cx="303995" cy="13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7030A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0.25486</cdr:x>
      <cdr:y>0.11228</cdr:y>
    </cdr:from>
    <cdr:to>
      <cdr:x>0.2946</cdr:x>
      <cdr:y>0.15813</cdr:y>
    </cdr:to>
    <cdr:sp macro="" textlink="">
      <cdr:nvSpPr>
        <cdr:cNvPr id="94003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2238" y="323317"/>
          <a:ext cx="288000" cy="132065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0.30012</cdr:x>
      <cdr:y>0.04468</cdr:y>
    </cdr:from>
    <cdr:to>
      <cdr:x>0.44529</cdr:x>
      <cdr:y>0.1009</cdr:y>
    </cdr:to>
    <cdr:sp macro="" textlink="">
      <cdr:nvSpPr>
        <cdr:cNvPr id="94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4830" y="130385"/>
          <a:ext cx="1052018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Precio medio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mensual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7620</xdr:colOff>
      <xdr:row>5</xdr:row>
      <xdr:rowOff>160020</xdr:rowOff>
    </xdr:from>
    <xdr:to>
      <xdr:col>5</xdr:col>
      <xdr:colOff>0</xdr:colOff>
      <xdr:row>24</xdr:row>
      <xdr:rowOff>0</xdr:rowOff>
    </xdr:to>
    <xdr:graphicFrame macro="">
      <xdr:nvGraphicFramePr>
        <xdr:cNvPr id="277488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88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8829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</xdr:row>
      <xdr:rowOff>0</xdr:rowOff>
    </xdr:from>
    <xdr:to>
      <xdr:col>13</xdr:col>
      <xdr:colOff>60960</xdr:colOff>
      <xdr:row>3</xdr:row>
      <xdr:rowOff>0</xdr:rowOff>
    </xdr:to>
    <xdr:graphicFrame macro="">
      <xdr:nvGraphicFramePr>
        <xdr:cNvPr id="27751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11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5119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160020</xdr:rowOff>
    </xdr:from>
    <xdr:to>
      <xdr:col>4</xdr:col>
      <xdr:colOff>7193280</xdr:colOff>
      <xdr:row>16</xdr:row>
      <xdr:rowOff>144780</xdr:rowOff>
    </xdr:to>
    <xdr:graphicFrame macro="">
      <xdr:nvGraphicFramePr>
        <xdr:cNvPr id="2775119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83820</xdr:colOff>
      <xdr:row>15</xdr:row>
      <xdr:rowOff>144780</xdr:rowOff>
    </xdr:from>
    <xdr:to>
      <xdr:col>4</xdr:col>
      <xdr:colOff>7200900</xdr:colOff>
      <xdr:row>23</xdr:row>
      <xdr:rowOff>129540</xdr:rowOff>
    </xdr:to>
    <xdr:graphicFrame macro="">
      <xdr:nvGraphicFramePr>
        <xdr:cNvPr id="2775119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0.86561</cdr:x>
      <cdr:y>0.30956</cdr:y>
    </cdr:from>
    <cdr:to>
      <cdr:x>0.91252</cdr:x>
      <cdr:y>0.39002</cdr:y>
    </cdr:to>
    <cdr:sp macro="" textlink="">
      <cdr:nvSpPr>
        <cdr:cNvPr id="962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3147" y="542541"/>
          <a:ext cx="337785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0.52151</cdr:x>
      <cdr:y>0.1641</cdr:y>
    </cdr:from>
    <cdr:to>
      <cdr:x>0.52152</cdr:x>
      <cdr:y>0.84676</cdr:y>
    </cdr:to>
    <cdr:sp macro="" textlink="">
      <cdr:nvSpPr>
        <cdr:cNvPr id="5" name="4 Conector recto"/>
        <cdr:cNvSpPr/>
      </cdr:nvSpPr>
      <cdr:spPr bwMode="auto">
        <a:xfrm xmlns:a="http://schemas.openxmlformats.org/drawingml/2006/main" rot="5400000" flipH="1" flipV="1">
          <a:off x="2790255" y="1474650"/>
          <a:ext cx="1997505" cy="7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0.26121</cdr:x>
      <cdr:y>0.90487</cdr:y>
    </cdr:from>
    <cdr:to>
      <cdr:x>0.35164</cdr:x>
      <cdr:y>0.96426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96898" y="2644923"/>
          <a:ext cx="656763" cy="175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0.74197</cdr:x>
      <cdr:y>0.90137</cdr:y>
    </cdr:from>
    <cdr:to>
      <cdr:x>0.82178</cdr:x>
      <cdr:y>0.96487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393453" y="2634633"/>
          <a:ext cx="581384" cy="187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2016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0.86754</cdr:x>
      <cdr:y>0.72432</cdr:y>
    </cdr:from>
    <cdr:to>
      <cdr:x>0.91544</cdr:x>
      <cdr:y>0.8428</cdr:y>
    </cdr:to>
    <cdr:sp macro="" textlink="">
      <cdr:nvSpPr>
        <cdr:cNvPr id="963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51877" y="937260"/>
          <a:ext cx="343558" cy="15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48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54814" name="Line 4"/>
        <xdr:cNvSpPr>
          <a:spLocks noChangeShapeType="1"/>
        </xdr:cNvSpPr>
      </xdr:nvSpPr>
      <xdr:spPr bwMode="auto">
        <a:xfrm flipH="1" flipV="1">
          <a:off x="198120" y="495300"/>
          <a:ext cx="61188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</xdr:row>
      <xdr:rowOff>0</xdr:rowOff>
    </xdr:from>
    <xdr:to>
      <xdr:col>13</xdr:col>
      <xdr:colOff>60960</xdr:colOff>
      <xdr:row>3</xdr:row>
      <xdr:rowOff>0</xdr:rowOff>
    </xdr:to>
    <xdr:graphicFrame macro="">
      <xdr:nvGraphicFramePr>
        <xdr:cNvPr id="277563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63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56313" name="Line 7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7223760</xdr:colOff>
      <xdr:row>16</xdr:row>
      <xdr:rowOff>152400</xdr:rowOff>
    </xdr:to>
    <xdr:graphicFrame macro="">
      <xdr:nvGraphicFramePr>
        <xdr:cNvPr id="2775631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7239000</xdr:colOff>
      <xdr:row>23</xdr:row>
      <xdr:rowOff>137160</xdr:rowOff>
    </xdr:to>
    <xdr:graphicFrame macro="">
      <xdr:nvGraphicFramePr>
        <xdr:cNvPr id="2775631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0.87875</cdr:x>
      <cdr:y>0.30573</cdr:y>
    </cdr:from>
    <cdr:to>
      <cdr:x>0.9273</cdr:x>
      <cdr:y>0.38768</cdr:y>
    </cdr:to>
    <cdr:sp macro="" textlink="">
      <cdr:nvSpPr>
        <cdr:cNvPr id="893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1148" y="549160"/>
          <a:ext cx="33778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0.87405</cdr:x>
      <cdr:y>0.71576</cdr:y>
    </cdr:from>
    <cdr:to>
      <cdr:x>0.92335</cdr:x>
      <cdr:y>0.82968</cdr:y>
    </cdr:to>
    <cdr:sp macro="" textlink="">
      <cdr:nvSpPr>
        <cdr:cNvPr id="894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3360" y="904152"/>
          <a:ext cx="34355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02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0250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3931920</xdr:colOff>
      <xdr:row>24</xdr:row>
      <xdr:rowOff>0</xdr:rowOff>
    </xdr:to>
    <xdr:graphicFrame macro="">
      <xdr:nvGraphicFramePr>
        <xdr:cNvPr id="2776025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3619500</xdr:colOff>
      <xdr:row>6</xdr:row>
      <xdr:rowOff>15240</xdr:rowOff>
    </xdr:from>
    <xdr:to>
      <xdr:col>5</xdr:col>
      <xdr:colOff>76200</xdr:colOff>
      <xdr:row>24</xdr:row>
      <xdr:rowOff>22860</xdr:rowOff>
    </xdr:to>
    <xdr:graphicFrame macro="">
      <xdr:nvGraphicFramePr>
        <xdr:cNvPr id="2776025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0.06695</cdr:x>
      <cdr:y>0.03167</cdr:y>
    </cdr:from>
    <cdr:to>
      <cdr:x>0.17389</cdr:x>
      <cdr:y>0.09921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540" y="8890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0.05995</cdr:x>
      <cdr:y>0.02729</cdr:y>
    </cdr:from>
    <cdr:to>
      <cdr:x>0.17304</cdr:x>
      <cdr:y>0.09604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036" y="76203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300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63006" name="Line 5"/>
        <xdr:cNvSpPr>
          <a:spLocks noChangeShapeType="1"/>
        </xdr:cNvSpPr>
      </xdr:nvSpPr>
      <xdr:spPr bwMode="auto">
        <a:xfrm flipH="1">
          <a:off x="198120" y="495300"/>
          <a:ext cx="59359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43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4346" name="Line 5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7162800</xdr:colOff>
      <xdr:row>17</xdr:row>
      <xdr:rowOff>0</xdr:rowOff>
    </xdr:to>
    <xdr:graphicFrame macro="">
      <xdr:nvGraphicFramePr>
        <xdr:cNvPr id="277643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15</xdr:row>
      <xdr:rowOff>144780</xdr:rowOff>
    </xdr:from>
    <xdr:to>
      <xdr:col>5</xdr:col>
      <xdr:colOff>0</xdr:colOff>
      <xdr:row>23</xdr:row>
      <xdr:rowOff>68580</xdr:rowOff>
    </xdr:to>
    <xdr:graphicFrame macro="">
      <xdr:nvGraphicFramePr>
        <xdr:cNvPr id="277643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4</xdr:col>
      <xdr:colOff>7239000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0.88255</cdr:x>
      <cdr:y>0.28591</cdr:y>
    </cdr:from>
    <cdr:to>
      <cdr:x>0.9297</cdr:x>
      <cdr:y>0.36601</cdr:y>
    </cdr:to>
    <cdr:sp macro="" textlink="">
      <cdr:nvSpPr>
        <cdr:cNvPr id="896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1498" y="503262"/>
          <a:ext cx="337785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0.86631</cdr:x>
      <cdr:y>0.75772</cdr:y>
    </cdr:from>
    <cdr:to>
      <cdr:x>0.91536</cdr:x>
      <cdr:y>0.87475</cdr:y>
    </cdr:to>
    <cdr:sp macro="" textlink="">
      <cdr:nvSpPr>
        <cdr:cNvPr id="897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3625" y="918223"/>
          <a:ext cx="34355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74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7418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3695700</xdr:colOff>
      <xdr:row>23</xdr:row>
      <xdr:rowOff>160020</xdr:rowOff>
    </xdr:to>
    <xdr:graphicFrame macro="">
      <xdr:nvGraphicFramePr>
        <xdr:cNvPr id="2776741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3749040</xdr:colOff>
      <xdr:row>6</xdr:row>
      <xdr:rowOff>7620</xdr:rowOff>
    </xdr:from>
    <xdr:to>
      <xdr:col>5</xdr:col>
      <xdr:colOff>0</xdr:colOff>
      <xdr:row>24</xdr:row>
      <xdr:rowOff>0</xdr:rowOff>
    </xdr:to>
    <xdr:graphicFrame macro="">
      <xdr:nvGraphicFramePr>
        <xdr:cNvPr id="2776742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0.0587</cdr:x>
      <cdr:y>0.01847</cdr:y>
    </cdr:from>
    <cdr:to>
      <cdr:x>0.17515</cdr:x>
      <cdr:y>0.0857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511" y="53343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0.06927</cdr:x>
      <cdr:y>0.01842</cdr:y>
    </cdr:from>
    <cdr:to>
      <cdr:x>0.1922</cdr:x>
      <cdr:y>0.0879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371" y="5334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0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518160</xdr:colOff>
      <xdr:row>3</xdr:row>
      <xdr:rowOff>30480</xdr:rowOff>
    </xdr:to>
    <xdr:sp macro="" textlink="">
      <xdr:nvSpPr>
        <xdr:cNvPr id="27770174" name="Line 3"/>
        <xdr:cNvSpPr>
          <a:spLocks noChangeShapeType="1"/>
        </xdr:cNvSpPr>
      </xdr:nvSpPr>
      <xdr:spPr bwMode="auto">
        <a:xfrm flipH="1">
          <a:off x="198120" y="495300"/>
          <a:ext cx="61569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361476" name="Text Box 4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16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1673" name="Line 6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45720</xdr:colOff>
      <xdr:row>16</xdr:row>
      <xdr:rowOff>152400</xdr:rowOff>
    </xdr:to>
    <xdr:graphicFrame macro="">
      <xdr:nvGraphicFramePr>
        <xdr:cNvPr id="2777167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7239000</xdr:colOff>
      <xdr:row>23</xdr:row>
      <xdr:rowOff>137160</xdr:rowOff>
    </xdr:to>
    <xdr:graphicFrame macro="">
      <xdr:nvGraphicFramePr>
        <xdr:cNvPr id="2777167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0.86472</cdr:x>
      <cdr:y>0.28858</cdr:y>
    </cdr:from>
    <cdr:to>
      <cdr:x>0.91281</cdr:x>
      <cdr:y>0.36981</cdr:y>
    </cdr:to>
    <cdr:sp macro="" textlink="">
      <cdr:nvSpPr>
        <cdr:cNvPr id="898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8604" y="518769"/>
          <a:ext cx="33778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0.87354</cdr:x>
      <cdr:y>0.74702</cdr:y>
    </cdr:from>
    <cdr:to>
      <cdr:x>0.92285</cdr:x>
      <cdr:y>0.86025</cdr:y>
    </cdr:to>
    <cdr:sp macro="" textlink="">
      <cdr:nvSpPr>
        <cdr:cNvPr id="899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333" y="950517"/>
          <a:ext cx="34355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929640</xdr:colOff>
      <xdr:row>2</xdr:row>
      <xdr:rowOff>167640</xdr:rowOff>
    </xdr:to>
    <xdr:pic>
      <xdr:nvPicPr>
        <xdr:cNvPr id="301110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220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111019" name="Line 7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6</xdr:row>
      <xdr:rowOff>22860</xdr:rowOff>
    </xdr:from>
    <xdr:to>
      <xdr:col>5</xdr:col>
      <xdr:colOff>0</xdr:colOff>
      <xdr:row>24</xdr:row>
      <xdr:rowOff>22860</xdr:rowOff>
    </xdr:to>
    <xdr:graphicFrame macro="">
      <xdr:nvGraphicFramePr>
        <xdr:cNvPr id="3011102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6</xdr:row>
      <xdr:rowOff>17145</xdr:rowOff>
    </xdr:from>
    <xdr:to>
      <xdr:col>5</xdr:col>
      <xdr:colOff>19050</xdr:colOff>
      <xdr:row>23</xdr:row>
      <xdr:rowOff>146685</xdr:rowOff>
    </xdr:to>
    <xdr:graphicFrame macro="">
      <xdr:nvGraphicFramePr>
        <xdr:cNvPr id="2771913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91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4701540</xdr:colOff>
      <xdr:row>3</xdr:row>
      <xdr:rowOff>30480</xdr:rowOff>
    </xdr:to>
    <xdr:sp macro="" textlink="">
      <xdr:nvSpPr>
        <xdr:cNvPr id="27719132" name="Line 3"/>
        <xdr:cNvSpPr>
          <a:spLocks noChangeShapeType="1"/>
        </xdr:cNvSpPr>
      </xdr:nvSpPr>
      <xdr:spPr bwMode="auto">
        <a:xfrm flipH="1" flipV="1">
          <a:off x="198120" y="495300"/>
          <a:ext cx="64084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42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624840</xdr:colOff>
      <xdr:row>3</xdr:row>
      <xdr:rowOff>30480</xdr:rowOff>
    </xdr:to>
    <xdr:sp macro="" textlink="">
      <xdr:nvSpPr>
        <xdr:cNvPr id="27774270" name="Line 2"/>
        <xdr:cNvSpPr>
          <a:spLocks noChangeShapeType="1"/>
        </xdr:cNvSpPr>
      </xdr:nvSpPr>
      <xdr:spPr bwMode="auto">
        <a:xfrm flipH="1">
          <a:off x="198120" y="495300"/>
          <a:ext cx="57226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1088513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59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5927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45720</xdr:rowOff>
    </xdr:to>
    <xdr:graphicFrame macro="">
      <xdr:nvGraphicFramePr>
        <xdr:cNvPr id="277759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99060</xdr:rowOff>
    </xdr:from>
    <xdr:to>
      <xdr:col>5</xdr:col>
      <xdr:colOff>0</xdr:colOff>
      <xdr:row>24</xdr:row>
      <xdr:rowOff>45720</xdr:rowOff>
    </xdr:to>
    <xdr:graphicFrame macro="">
      <xdr:nvGraphicFramePr>
        <xdr:cNvPr id="277759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6572250</xdr:colOff>
      <xdr:row>21</xdr:row>
      <xdr:rowOff>135255</xdr:rowOff>
    </xdr:from>
    <xdr:ext cx="334013" cy="182353"/>
    <xdr:sp macro="" textlink="">
      <xdr:nvSpPr>
        <xdr:cNvPr id="1088518" name="Text Box 6"/>
        <xdr:cNvSpPr txBox="1">
          <a:spLocks noChangeArrowheads="1"/>
        </xdr:cNvSpPr>
      </xdr:nvSpPr>
      <xdr:spPr bwMode="auto">
        <a:xfrm>
          <a:off x="8475345" y="3579495"/>
          <a:ext cx="343556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22860" rIns="18288" bIns="0" anchor="t" upright="1">
          <a:noAutofit/>
        </a:bodyPr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 bajar</a:t>
          </a:r>
        </a:p>
      </xdr:txBody>
    </xdr:sp>
    <xdr:clientData/>
  </xdr:one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0.85927</cdr:x>
      <cdr:y>0.37866</cdr:y>
    </cdr:from>
    <cdr:to>
      <cdr:x>0.94722</cdr:x>
      <cdr:y>0.46284</cdr:y>
    </cdr:to>
    <cdr:sp macro="" textlink="">
      <cdr:nvSpPr>
        <cdr:cNvPr id="108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6793" y="683837"/>
          <a:ext cx="637341" cy="152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86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868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7620</xdr:colOff>
      <xdr:row>23</xdr:row>
      <xdr:rowOff>160020</xdr:rowOff>
    </xdr:to>
    <xdr:graphicFrame macro="">
      <xdr:nvGraphicFramePr>
        <xdr:cNvPr id="277786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827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82778" name="Line 2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7620</xdr:colOff>
      <xdr:row>16</xdr:row>
      <xdr:rowOff>114300</xdr:rowOff>
    </xdr:to>
    <xdr:graphicFrame macro="">
      <xdr:nvGraphicFramePr>
        <xdr:cNvPr id="277827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</xdr:colOff>
      <xdr:row>15</xdr:row>
      <xdr:rowOff>114300</xdr:rowOff>
    </xdr:from>
    <xdr:to>
      <xdr:col>5</xdr:col>
      <xdr:colOff>22860</xdr:colOff>
      <xdr:row>24</xdr:row>
      <xdr:rowOff>22860</xdr:rowOff>
    </xdr:to>
    <xdr:graphicFrame macro="">
      <xdr:nvGraphicFramePr>
        <xdr:cNvPr id="277827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1960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196005" name="Line 2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22860</xdr:colOff>
      <xdr:row>24</xdr:row>
      <xdr:rowOff>7620</xdr:rowOff>
    </xdr:to>
    <xdr:graphicFrame macro="">
      <xdr:nvGraphicFramePr>
        <xdr:cNvPr id="3019600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2</xdr:row>
      <xdr:rowOff>30480</xdr:rowOff>
    </xdr:from>
    <xdr:to>
      <xdr:col>13</xdr:col>
      <xdr:colOff>0</xdr:colOff>
      <xdr:row>2</xdr:row>
      <xdr:rowOff>30480</xdr:rowOff>
    </xdr:to>
    <xdr:sp macro="" textlink="">
      <xdr:nvSpPr>
        <xdr:cNvPr id="27785533" name="Line 3"/>
        <xdr:cNvSpPr>
          <a:spLocks noChangeShapeType="1"/>
        </xdr:cNvSpPr>
      </xdr:nvSpPr>
      <xdr:spPr bwMode="auto">
        <a:xfrm flipH="1">
          <a:off x="198120" y="495300"/>
          <a:ext cx="80314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77855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85487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74295</xdr:colOff>
      <xdr:row>2</xdr:row>
      <xdr:rowOff>211455</xdr:rowOff>
    </xdr:from>
    <xdr:to>
      <xdr:col>10</xdr:col>
      <xdr:colOff>71595</xdr:colOff>
      <xdr:row>2</xdr:row>
      <xdr:rowOff>211455</xdr:rowOff>
    </xdr:to>
    <xdr:sp macro="" textlink="">
      <xdr:nvSpPr>
        <xdr:cNvPr id="28548739" name="Line 4"/>
        <xdr:cNvSpPr>
          <a:spLocks noChangeShapeType="1"/>
        </xdr:cNvSpPr>
      </xdr:nvSpPr>
      <xdr:spPr bwMode="auto">
        <a:xfrm flipH="1">
          <a:off x="264795" y="678180"/>
          <a:ext cx="7664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228600</xdr:colOff>
      <xdr:row>1</xdr:row>
      <xdr:rowOff>167640</xdr:rowOff>
    </xdr:to>
    <xdr:pic>
      <xdr:nvPicPr>
        <xdr:cNvPr id="277865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11</xdr:col>
      <xdr:colOff>3060</xdr:colOff>
      <xdr:row>2</xdr:row>
      <xdr:rowOff>30480</xdr:rowOff>
    </xdr:to>
    <xdr:sp macro="" textlink="">
      <xdr:nvSpPr>
        <xdr:cNvPr id="27786558" name="Line 2"/>
        <xdr:cNvSpPr>
          <a:spLocks noChangeShapeType="1"/>
        </xdr:cNvSpPr>
      </xdr:nvSpPr>
      <xdr:spPr bwMode="auto">
        <a:xfrm flipH="1">
          <a:off x="205740" y="495300"/>
          <a:ext cx="75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300278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8</xdr:col>
      <xdr:colOff>760095</xdr:colOff>
      <xdr:row>2</xdr:row>
      <xdr:rowOff>30480</xdr:rowOff>
    </xdr:to>
    <xdr:sp macro="" textlink="">
      <xdr:nvSpPr>
        <xdr:cNvPr id="30027894" name="Line 2"/>
        <xdr:cNvSpPr>
          <a:spLocks noChangeShapeType="1"/>
        </xdr:cNvSpPr>
      </xdr:nvSpPr>
      <xdr:spPr bwMode="auto">
        <a:xfrm flipH="1">
          <a:off x="205740" y="495300"/>
          <a:ext cx="62941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6</xdr:row>
      <xdr:rowOff>7620</xdr:rowOff>
    </xdr:from>
    <xdr:to>
      <xdr:col>4</xdr:col>
      <xdr:colOff>7239000</xdr:colOff>
      <xdr:row>24</xdr:row>
      <xdr:rowOff>91440</xdr:rowOff>
    </xdr:to>
    <xdr:graphicFrame macro="">
      <xdr:nvGraphicFramePr>
        <xdr:cNvPr id="303680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0368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368026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279082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10</xdr:col>
      <xdr:colOff>962010</xdr:colOff>
      <xdr:row>2</xdr:row>
      <xdr:rowOff>30480</xdr:rowOff>
    </xdr:to>
    <xdr:sp macro="" textlink="">
      <xdr:nvSpPr>
        <xdr:cNvPr id="27908214" name="Line 2"/>
        <xdr:cNvSpPr>
          <a:spLocks noChangeShapeType="1"/>
        </xdr:cNvSpPr>
      </xdr:nvSpPr>
      <xdr:spPr bwMode="auto">
        <a:xfrm flipH="1">
          <a:off x="205740" y="495300"/>
          <a:ext cx="77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143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1905</xdr:colOff>
      <xdr:row>3</xdr:row>
      <xdr:rowOff>30480</xdr:rowOff>
    </xdr:to>
    <xdr:sp macro="" textlink="">
      <xdr:nvSpPr>
        <xdr:cNvPr id="214347" name="Line 6"/>
        <xdr:cNvSpPr>
          <a:spLocks noChangeShapeType="1"/>
        </xdr:cNvSpPr>
      </xdr:nvSpPr>
      <xdr:spPr bwMode="auto">
        <a:xfrm flipH="1">
          <a:off x="198120" y="495300"/>
          <a:ext cx="59359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6</xdr:row>
      <xdr:rowOff>0</xdr:rowOff>
    </xdr:from>
    <xdr:to>
      <xdr:col>4</xdr:col>
      <xdr:colOff>7239000</xdr:colOff>
      <xdr:row>23</xdr:row>
      <xdr:rowOff>144780</xdr:rowOff>
    </xdr:to>
    <xdr:graphicFrame macro="">
      <xdr:nvGraphicFramePr>
        <xdr:cNvPr id="277211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2118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21181" name="Line 7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0">
    <pageSetUpPr autoPageBreaks="0" fitToPage="1"/>
  </sheetPr>
  <dimension ref="A1:H7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1.85546875" style="16" customWidth="1"/>
    <col min="6" max="6" width="3.85546875" style="16" customWidth="1"/>
    <col min="7" max="16384" width="11.42578125" style="16"/>
  </cols>
  <sheetData>
    <row r="1" spans="2:8" ht="0.75" customHeight="1"/>
    <row r="2" spans="2:8" ht="21" customHeight="1">
      <c r="C2" s="17"/>
      <c r="D2" s="17"/>
      <c r="F2" s="95" t="s">
        <v>79</v>
      </c>
    </row>
    <row r="3" spans="2:8" ht="15" customHeight="1">
      <c r="C3" s="17"/>
      <c r="D3" s="17"/>
      <c r="F3" s="18" t="s">
        <v>355</v>
      </c>
    </row>
    <row r="4" spans="2:8" s="19" customFormat="1" ht="20.25" customHeight="1">
      <c r="B4" s="20"/>
      <c r="C4" s="21" t="s">
        <v>326</v>
      </c>
      <c r="F4" s="740" t="s">
        <v>414</v>
      </c>
    </row>
    <row r="5" spans="2:8" s="19" customFormat="1" ht="8.25" customHeight="1">
      <c r="B5" s="20"/>
      <c r="C5" s="22"/>
    </row>
    <row r="6" spans="2:8" s="19" customFormat="1" ht="3" customHeight="1">
      <c r="B6" s="20"/>
      <c r="C6" s="22"/>
    </row>
    <row r="7" spans="2:8" s="19" customFormat="1" ht="7.5" customHeight="1">
      <c r="B7" s="20"/>
      <c r="C7" s="23"/>
      <c r="D7" s="291"/>
      <c r="E7" s="291"/>
      <c r="F7" s="741"/>
    </row>
    <row r="8" spans="2:8" s="19" customFormat="1" ht="12.6" customHeight="1">
      <c r="B8" s="20"/>
      <c r="C8" s="24"/>
      <c r="D8" s="292" t="s">
        <v>37</v>
      </c>
      <c r="E8" s="293" t="str">
        <f>'C1'!$C$7</f>
        <v>Componentes del  precio final medio de la energía final peninsular. (Suministro de referencia + libre)</v>
      </c>
      <c r="F8" s="742"/>
      <c r="G8" s="189"/>
    </row>
    <row r="9" spans="2:8" s="19" customFormat="1" ht="12.6" customHeight="1">
      <c r="B9" s="20"/>
      <c r="C9" s="24"/>
      <c r="D9" s="292" t="s">
        <v>37</v>
      </c>
      <c r="E9" s="293" t="str">
        <f>'C2'!$C$7</f>
        <v>Evolución del componente del  precio final medio. (Suministro de referencia + libre)</v>
      </c>
      <c r="F9" s="742"/>
      <c r="G9" s="189"/>
    </row>
    <row r="10" spans="2:8" s="19" customFormat="1" ht="12.6" customHeight="1">
      <c r="B10" s="20"/>
      <c r="C10" s="24"/>
      <c r="D10" s="292" t="s">
        <v>37</v>
      </c>
      <c r="E10" s="293" t="str">
        <f>'C3'!$C$7</f>
        <v>Repercusión de los servicios de ajuste del sistema en el precio final medio</v>
      </c>
      <c r="F10" s="742"/>
      <c r="H10" s="120"/>
    </row>
    <row r="11" spans="2:8" s="19" customFormat="1" ht="12.6" customHeight="1">
      <c r="B11" s="20"/>
      <c r="C11" s="24"/>
      <c r="D11" s="292" t="s">
        <v>37</v>
      </c>
      <c r="E11" s="293" t="str">
        <f>'C4'!$C$7</f>
        <v>Porcentaje de adquisiciones en el mercado diario</v>
      </c>
      <c r="F11" s="742"/>
      <c r="H11" s="120"/>
    </row>
    <row r="12" spans="2:8" s="19" customFormat="1" ht="12.6" customHeight="1">
      <c r="B12" s="20"/>
      <c r="C12" s="24"/>
      <c r="D12" s="292" t="s">
        <v>37</v>
      </c>
      <c r="E12" s="293" t="str">
        <f>C4.2!$C$7</f>
        <v>Evolución de las compas en el PDBF de los comercializadores de referencia (COR) y resto de comercializadores</v>
      </c>
      <c r="F12" s="742"/>
    </row>
    <row r="13" spans="2:8" s="19" customFormat="1" ht="12.6" customHeight="1">
      <c r="B13" s="20"/>
      <c r="C13" s="24"/>
      <c r="D13" s="292" t="s">
        <v>37</v>
      </c>
      <c r="E13" s="293" t="str">
        <f>'C5'!$C$7</f>
        <v>Energía y precios medios ponderados en el mercado diario</v>
      </c>
      <c r="F13" s="742"/>
    </row>
    <row r="14" spans="2:8" s="19" customFormat="1" ht="12.6" customHeight="1">
      <c r="B14" s="20"/>
      <c r="C14" s="24"/>
      <c r="D14" s="292" t="s">
        <v>37</v>
      </c>
      <c r="E14" s="293" t="str">
        <f>'C6'!$C$7</f>
        <v>Mercado diario. Precio medio ponderado diario y energía</v>
      </c>
      <c r="F14" s="742"/>
    </row>
    <row r="15" spans="2:8" s="19" customFormat="1" ht="12.6" customHeight="1">
      <c r="B15" s="20"/>
      <c r="C15" s="24"/>
      <c r="D15" s="292" t="s">
        <v>37</v>
      </c>
      <c r="E15" s="293" t="str">
        <f>'C7'!$C$7</f>
        <v>Precio de mercados europeos</v>
      </c>
      <c r="F15" s="742"/>
    </row>
    <row r="16" spans="2:8" s="19" customFormat="1" ht="12.6" customHeight="1">
      <c r="B16" s="20"/>
      <c r="C16" s="24"/>
      <c r="D16" s="292" t="s">
        <v>37</v>
      </c>
      <c r="E16" s="293" t="str">
        <f>C7.2!$C$7</f>
        <v>Generación en España y precios</v>
      </c>
      <c r="F16" s="742"/>
    </row>
    <row r="17" spans="2:6" s="19" customFormat="1" ht="12.6" customHeight="1">
      <c r="B17" s="20"/>
      <c r="C17" s="24"/>
      <c r="D17" s="292" t="s">
        <v>37</v>
      </c>
      <c r="E17" s="293" t="str">
        <f>'C8'!$C$7</f>
        <v>Energía y precios medios ponderados en el mercado intradiario</v>
      </c>
      <c r="F17" s="742"/>
    </row>
    <row r="18" spans="2:6" s="19" customFormat="1" ht="12.6" customHeight="1">
      <c r="B18" s="20"/>
      <c r="C18" s="24"/>
      <c r="D18" s="292" t="s">
        <v>37</v>
      </c>
      <c r="E18" s="293" t="str">
        <f>'C9'!$C$7</f>
        <v xml:space="preserve">Energía gestionada en los servicios de ajuste del sistema peninsular
</v>
      </c>
      <c r="F18" s="742"/>
    </row>
    <row r="19" spans="2:6" s="19" customFormat="1" ht="24.95" customHeight="1">
      <c r="B19" s="20"/>
      <c r="C19" s="24"/>
      <c r="D19" s="292" t="s">
        <v>37</v>
      </c>
      <c r="E19" s="744" t="str">
        <f>'C10'!$C$7</f>
        <v>Energía gestionada en los servicios de ajuste del sistema peninsular respecto a la energía final. (Suministro de referencia + libre)</v>
      </c>
      <c r="F19" s="742"/>
    </row>
    <row r="20" spans="2:6" s="19" customFormat="1" ht="12.6" customHeight="1">
      <c r="B20" s="20"/>
      <c r="C20" s="24"/>
      <c r="D20" s="292" t="s">
        <v>37</v>
      </c>
      <c r="E20" s="293" t="str">
        <f>'C11'!$C$7</f>
        <v>Resolución de restricciones técnicas (PDBF) (Fase I)</v>
      </c>
      <c r="F20" s="742"/>
    </row>
    <row r="21" spans="2:6" s="19" customFormat="1" ht="12.6" customHeight="1">
      <c r="B21" s="20"/>
      <c r="C21" s="24"/>
      <c r="D21" s="292" t="s">
        <v>37</v>
      </c>
      <c r="E21" s="299" t="str">
        <f>'C12'!$C$7</f>
        <v>Resolución de restricciones técnicas (PDBF). Precios medios ponderados y energías</v>
      </c>
      <c r="F21" s="742"/>
    </row>
    <row r="22" spans="2:6" s="19" customFormat="1" ht="12.6" customHeight="1">
      <c r="B22" s="20"/>
      <c r="C22" s="24"/>
      <c r="D22" s="292" t="s">
        <v>37</v>
      </c>
      <c r="E22" s="299" t="str">
        <f>'C13'!$C$7</f>
        <v>Resolución de restricciones técnicas (PDBF). Desglose por tipo de restricciones</v>
      </c>
      <c r="F22" s="742"/>
    </row>
    <row r="23" spans="2:6" s="19" customFormat="1" ht="12.6" customHeight="1">
      <c r="B23" s="20"/>
      <c r="C23" s="24"/>
      <c r="D23" s="292" t="s">
        <v>37</v>
      </c>
      <c r="E23" s="299" t="str">
        <f>'C14'!$C$7</f>
        <v>Resolución de restricciones técnicas (PDBF). Desglose por tecnologías. Total anual</v>
      </c>
      <c r="F23" s="742"/>
    </row>
    <row r="24" spans="2:6" s="19" customFormat="1" ht="12.6" customHeight="1">
      <c r="B24" s="20"/>
      <c r="C24" s="24"/>
      <c r="D24" s="292" t="s">
        <v>37</v>
      </c>
      <c r="E24" s="293" t="str">
        <f>'C15'!$C$7</f>
        <v>Reserva de potencia adicional a subir asignada</v>
      </c>
      <c r="F24" s="742"/>
    </row>
    <row r="25" spans="2:6" s="19" customFormat="1" ht="12.6" customHeight="1">
      <c r="B25" s="20"/>
      <c r="C25" s="24"/>
      <c r="D25" s="292" t="s">
        <v>37</v>
      </c>
      <c r="E25" s="293" t="str">
        <f>'C16'!$C$7</f>
        <v>Mercados de servicios de ajuste. Energía gestionada</v>
      </c>
      <c r="F25" s="742"/>
    </row>
    <row r="26" spans="2:6" s="19" customFormat="1" ht="12.6" customHeight="1">
      <c r="B26" s="20"/>
      <c r="C26" s="24"/>
      <c r="D26" s="292" t="s">
        <v>37</v>
      </c>
      <c r="E26" s="293" t="str">
        <f>'C17'!$C$7</f>
        <v xml:space="preserve">Regulación secundaria </v>
      </c>
      <c r="F26" s="742"/>
    </row>
    <row r="27" spans="2:6" s="19" customFormat="1" ht="12.6" customHeight="1">
      <c r="B27" s="20"/>
      <c r="C27" s="24"/>
      <c r="D27" s="292" t="s">
        <v>37</v>
      </c>
      <c r="E27" s="293" t="str">
        <f>'C18'!$C$7</f>
        <v>Banda de regulación secundaria. Precios medios ponderados y banda media</v>
      </c>
      <c r="F27" s="742"/>
    </row>
    <row r="28" spans="2:6" s="19" customFormat="1" ht="12.6" customHeight="1">
      <c r="B28" s="20"/>
      <c r="C28" s="24"/>
      <c r="D28" s="292" t="s">
        <v>37</v>
      </c>
      <c r="E28" s="299" t="str">
        <f>'C19'!$C$7</f>
        <v>Total mensual de banda de regulación secundaria asignada. Desglose por tecnologías</v>
      </c>
      <c r="F28" s="742"/>
    </row>
    <row r="29" spans="2:6" s="19" customFormat="1" ht="12.6" customHeight="1">
      <c r="B29" s="20"/>
      <c r="C29" s="24"/>
      <c r="D29" s="292" t="s">
        <v>37</v>
      </c>
      <c r="E29" s="299" t="str">
        <f>'C20'!$C$7</f>
        <v>Regulación secundaria. Precios medios ponderados y energías</v>
      </c>
      <c r="F29" s="742"/>
    </row>
    <row r="30" spans="2:6" s="19" customFormat="1" ht="12.6" customHeight="1">
      <c r="B30" s="20"/>
      <c r="C30" s="24"/>
      <c r="D30" s="292" t="s">
        <v>37</v>
      </c>
      <c r="E30" s="293" t="str">
        <f>'C21'!$C$7</f>
        <v>Regulación terciaria</v>
      </c>
      <c r="F30" s="742"/>
    </row>
    <row r="31" spans="2:6" s="19" customFormat="1" ht="12.6" customHeight="1">
      <c r="B31" s="20"/>
      <c r="C31" s="24"/>
      <c r="D31" s="292" t="s">
        <v>37</v>
      </c>
      <c r="E31" s="299" t="str">
        <f>'C22'!$C$7</f>
        <v>Regulación terciaria. Precios medios ponderados y energías</v>
      </c>
      <c r="F31" s="742"/>
    </row>
    <row r="32" spans="2:6" s="19" customFormat="1" ht="12.6" customHeight="1">
      <c r="B32" s="20"/>
      <c r="C32" s="24"/>
      <c r="D32" s="292" t="s">
        <v>37</v>
      </c>
      <c r="E32" s="299" t="str">
        <f>'C23'!$C$7</f>
        <v>Regulación terciaria. Desglose por tecnologías. Total anual</v>
      </c>
      <c r="F32" s="742"/>
    </row>
    <row r="33" spans="1:6" s="19" customFormat="1" ht="12.6" customHeight="1">
      <c r="B33" s="20"/>
      <c r="C33" s="24"/>
      <c r="D33" s="292" t="s">
        <v>37</v>
      </c>
      <c r="E33" s="293" t="str">
        <f>'C24'!$C$7</f>
        <v>Gestión de desvíos</v>
      </c>
      <c r="F33" s="742"/>
    </row>
    <row r="34" spans="1:6" s="19" customFormat="1" ht="12.6" customHeight="1">
      <c r="B34" s="20"/>
      <c r="C34" s="24"/>
      <c r="D34" s="292" t="s">
        <v>37</v>
      </c>
      <c r="E34" s="299" t="str">
        <f>'C25'!$C$7</f>
        <v>Gestión de desvíos. Precios medios ponderados y energías</v>
      </c>
      <c r="F34" s="742"/>
    </row>
    <row r="35" spans="1:6" s="19" customFormat="1" ht="12.6" customHeight="1">
      <c r="B35" s="20"/>
      <c r="C35" s="24"/>
      <c r="D35" s="292" t="s">
        <v>37</v>
      </c>
      <c r="E35" s="299" t="str">
        <f>'C26'!$C$7</f>
        <v>Gestión de desvíos. Desglose por tecnologías. Total anual</v>
      </c>
      <c r="F35" s="742"/>
    </row>
    <row r="36" spans="1:6" s="19" customFormat="1" ht="12.6" customHeight="1">
      <c r="B36" s="20"/>
      <c r="C36" s="24"/>
      <c r="D36" s="292" t="s">
        <v>37</v>
      </c>
      <c r="E36" s="293" t="str">
        <f>'C27'!$C$7</f>
        <v xml:space="preserve">Restricciones en tiempo real </v>
      </c>
      <c r="F36" s="742"/>
    </row>
    <row r="37" spans="1:6" s="19" customFormat="1" ht="12.6" customHeight="1">
      <c r="B37" s="20"/>
      <c r="C37" s="24"/>
      <c r="D37" s="292" t="s">
        <v>37</v>
      </c>
      <c r="E37" s="299" t="str">
        <f>'C28'!$C$7</f>
        <v>Restricciones en tiempo real. Precios medios ponderados y energías</v>
      </c>
      <c r="F37" s="742"/>
    </row>
    <row r="38" spans="1:6" s="19" customFormat="1" ht="12.6" customHeight="1">
      <c r="B38" s="20"/>
      <c r="C38" s="24"/>
      <c r="D38" s="292" t="s">
        <v>37</v>
      </c>
      <c r="E38" s="299" t="str">
        <f>'C29'!$C$7</f>
        <v>Evolución medio anual del precio ponderado a subir  de los servicios de ajustes</v>
      </c>
      <c r="F38" s="742"/>
    </row>
    <row r="39" spans="1:6" ht="12.6" customHeight="1">
      <c r="A39" s="19"/>
      <c r="B39" s="20"/>
      <c r="C39" s="24"/>
      <c r="D39" s="292" t="s">
        <v>37</v>
      </c>
      <c r="E39" s="299" t="str">
        <f>'C30'!$C$7</f>
        <v>Desvíos netos medidos. Precios medios ponderados mensuales y energía neta de los mercados de balance</v>
      </c>
      <c r="F39" s="742"/>
    </row>
    <row r="40" spans="1:6" ht="12.6" customHeight="1">
      <c r="B40" s="20"/>
      <c r="C40" s="24"/>
      <c r="D40" s="292" t="s">
        <v>37</v>
      </c>
      <c r="E40" s="299" t="str">
        <f>'C31'!$C$7</f>
        <v>Desvíos netos medidos</v>
      </c>
      <c r="F40" s="742"/>
    </row>
    <row r="41" spans="1:6" ht="12.6" customHeight="1">
      <c r="B41" s="20"/>
      <c r="C41" s="24"/>
      <c r="D41" s="292" t="s">
        <v>37</v>
      </c>
      <c r="E41" s="299" t="str">
        <f>'C32'!$C$7</f>
        <v>Precio del desvío en relación al precio del mercado diario</v>
      </c>
      <c r="F41" s="743"/>
    </row>
    <row r="42" spans="1:6" ht="12.6" customHeight="1">
      <c r="A42" s="19"/>
      <c r="D42" s="292" t="s">
        <v>37</v>
      </c>
      <c r="E42" s="299" t="str">
        <f>'C33'!$C$7</f>
        <v>Horas de desvíos contrarios al sistema</v>
      </c>
      <c r="F42" s="741"/>
    </row>
    <row r="43" spans="1:6" ht="12.6" customHeight="1">
      <c r="B43" s="20"/>
      <c r="C43" s="24"/>
      <c r="D43" s="292" t="s">
        <v>37</v>
      </c>
      <c r="E43" s="299" t="str">
        <f>'C34'!$C$7</f>
        <v>Evolución del PVPC frente al precio mercado diario</v>
      </c>
      <c r="F43" s="337"/>
    </row>
    <row r="44" spans="1:6" ht="10.15" customHeight="1">
      <c r="B44" s="20"/>
      <c r="C44" s="24"/>
      <c r="D44" s="292"/>
      <c r="E44" s="293"/>
      <c r="F44" s="337"/>
    </row>
    <row r="45" spans="1:6" ht="8.4499999999999993" customHeight="1"/>
    <row r="46" spans="1:6">
      <c r="C46" s="294" t="s">
        <v>330</v>
      </c>
      <c r="E46" s="19"/>
    </row>
    <row r="49" spans="5:5">
      <c r="E49" s="15"/>
    </row>
    <row r="50" spans="5:5">
      <c r="E50" s="15"/>
    </row>
    <row r="51" spans="5:5">
      <c r="E51" s="15"/>
    </row>
    <row r="52" spans="5:5">
      <c r="E52" s="40"/>
    </row>
    <row r="53" spans="5:5">
      <c r="E53" s="57"/>
    </row>
    <row r="78" spans="2:2">
      <c r="B78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phoneticPr fontId="0" type="noConversion"/>
  <hyperlinks>
    <hyperlink ref="E42" location="'C33'!A1" display="'C33'!A1"/>
    <hyperlink ref="E20" location="'C11'!A1" display="Resolución de restricciones técnicas"/>
    <hyperlink ref="E19" location="'C10'!A1" display="'C10'!A1"/>
    <hyperlink ref="E35" location="'C26'!A1" display="Gestión de desvíos. Desglose por tecnologías. Total anual"/>
    <hyperlink ref="E32" location="'C23'!A1" display="Regulación terciaria. Desglose por tecnologías. Total anual"/>
    <hyperlink ref="E28" location="'C19'!A1" display="Total mensual de banda de regulación secundaria asignada. "/>
    <hyperlink ref="E23" location="'C14'!A1" display="Resolución de restricciones técnicas. Desglose por tecnologías."/>
    <hyperlink ref="E22" location="'C13'!A1" display="Resolución de restricciones técnicas. Desglose por tipo de restricciones"/>
    <hyperlink ref="E39" location="'C30'!A1" display="'C30'!A1"/>
    <hyperlink ref="E40" location="'C31'!A1" display="'C31'!A1"/>
    <hyperlink ref="E8" location="'C1'!A1" display="Precio final en el mercado de producción"/>
    <hyperlink ref="E9" location="'C2'!A1" display="Mercado de producción. Demanda y precios finales"/>
    <hyperlink ref="E37" location="'C28'!A1" display="Restricciones en tiempo real. Precios medios ponderados y energías"/>
    <hyperlink ref="E25" location="'C16'!A1" display="Mercados de servicios de ajuste. Energía gestionada"/>
    <hyperlink ref="E10" location="'C3'!A1" display="Repercusión de los procesos de operación del sistema en el precio "/>
    <hyperlink ref="E18" location="'C9'!A1" display="'C9'!A1"/>
    <hyperlink ref="E11" location="'C4'!A1" display="Demanda peninsular (Mercado regulado + libre). Evolución de los "/>
    <hyperlink ref="E30" location="'C21'!A1" display="Regulación terciaria"/>
    <hyperlink ref="E21" location="'C12'!A1" display="Resolución de restricciones técnicas. Precios medios ponderados"/>
    <hyperlink ref="E36" location="'C27'!A1" display="Restricciones en tiempo real"/>
    <hyperlink ref="E34" location="'C25'!A1" display="Gestión de desvíos. Precios medios ponderados y energías"/>
    <hyperlink ref="E31" location="'C22'!A1" display="Regulación terciaria. Precios medios ponderados y energías"/>
    <hyperlink ref="E29" location="'C20'!A1" display="Regulación secundaria. Precios medios ponderados y energías"/>
    <hyperlink ref="E33" location="'C24'!A1" display="Gestión de desvíos"/>
    <hyperlink ref="E27" location="'C18'!A1" display="Banda de regulación secundaria. Precios medios ponderados y "/>
    <hyperlink ref="E26" location="'C17'!A1" display="Regulación secundaria"/>
    <hyperlink ref="E17" location="'C8'!A1" display="'C8'!A1"/>
    <hyperlink ref="E14" location="'C6'!A1" display="Mercado diario. Precio medio ponderado diario y energía"/>
    <hyperlink ref="E13" location="'C5'!A1" display="Energía y precios medios ponderados en el mercado diario"/>
    <hyperlink ref="E24" location="'C15'!A1" display="Reserva de potencia adicional a subir asignada"/>
    <hyperlink ref="E41" location="'C32'!A1" display="'C32'!A1"/>
    <hyperlink ref="E15" location="'C7'!A1" display="'C7'!A1"/>
    <hyperlink ref="E38" location="'C29'!A1" display="'C29'!A1"/>
    <hyperlink ref="E43" location="'C34'!A1" display="'C34'!A1"/>
    <hyperlink ref="E12" location="C4.2!A1" display="Evolución de las compas en el PDBF de los comercializadores de "/>
    <hyperlink ref="E16" location="C7.2!A1" display="C7.2!A1"/>
  </hyperlinks>
  <printOptions horizontalCentered="1" verticalCentered="1"/>
  <pageMargins left="0.39370078740157483" right="0.78740157480314965" top="0.39370078740157483" bottom="0.98425196850393704" header="0" footer="0"/>
  <pageSetup paperSize="9"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E24"/>
  <sheetViews>
    <sheetView showGridLines="0" showRowColHeaders="0" topLeftCell="A2" workbookViewId="0">
      <selection activeCell="F40" sqref="F4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355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412" customFormat="1" ht="13.15" customHeight="1">
      <c r="D6" s="413" t="s">
        <v>35</v>
      </c>
      <c r="E6" s="414" t="s">
        <v>35</v>
      </c>
    </row>
    <row r="7" spans="2:5" ht="12.6" customHeight="1">
      <c r="C7" s="749" t="s">
        <v>334</v>
      </c>
      <c r="D7" s="39" t="s">
        <v>35</v>
      </c>
      <c r="E7" s="336" t="s">
        <v>35</v>
      </c>
    </row>
    <row r="8" spans="2:5" ht="12.6" customHeight="1">
      <c r="C8" s="749"/>
      <c r="D8" s="39" t="s">
        <v>35</v>
      </c>
      <c r="E8" s="336" t="s">
        <v>35</v>
      </c>
    </row>
    <row r="9" spans="2:5" ht="12.6" customHeight="1">
      <c r="B9" s="254"/>
      <c r="C9" s="254" t="s">
        <v>83</v>
      </c>
      <c r="D9" s="39" t="s">
        <v>35</v>
      </c>
      <c r="E9" s="336" t="s">
        <v>35</v>
      </c>
    </row>
    <row r="10" spans="2:5" ht="12.6" customHeight="1">
      <c r="C10" s="254"/>
      <c r="D10" s="39" t="s">
        <v>35</v>
      </c>
      <c r="E10" s="336" t="s">
        <v>35</v>
      </c>
    </row>
    <row r="11" spans="2:5" ht="12.6" customHeight="1">
      <c r="C11" s="25" t="s">
        <v>35</v>
      </c>
      <c r="D11" s="39" t="s">
        <v>35</v>
      </c>
      <c r="E11" s="291" t="s">
        <v>35</v>
      </c>
    </row>
    <row r="12" spans="2:5" ht="12.6" customHeight="1">
      <c r="C12" s="25" t="s">
        <v>35</v>
      </c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291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7" t="s">
        <v>35</v>
      </c>
    </row>
    <row r="24" spans="3:5" ht="12.6" customHeight="1">
      <c r="E24" s="337" t="s">
        <v>35</v>
      </c>
    </row>
  </sheetData>
  <mergeCells count="1">
    <mergeCell ref="C7:C8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autoPageBreaks="0"/>
  </sheetPr>
  <dimension ref="A1:T82"/>
  <sheetViews>
    <sheetView showGridLines="0" showRowColHeaders="0" showOutlineSymbols="0" topLeftCell="A2" zoomScaleNormal="100" workbookViewId="0">
      <selection activeCell="I11" sqref="I11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8.7109375" style="4" bestFit="1" customWidth="1"/>
    <col min="6" max="7" width="10.7109375" style="4" customWidth="1"/>
    <col min="8" max="8" width="1.28515625" style="4" customWidth="1"/>
    <col min="9" max="9" width="13" style="4" bestFit="1" customWidth="1"/>
    <col min="10" max="10" width="13.85546875" style="1" customWidth="1"/>
    <col min="11" max="11" width="2.42578125" style="4" customWidth="1"/>
    <col min="12" max="12" width="6.42578125" style="4" customWidth="1"/>
    <col min="13" max="13" width="6.140625" style="4" bestFit="1" customWidth="1"/>
    <col min="14" max="21" width="4.5703125" style="4" customWidth="1"/>
    <col min="22" max="16384" width="11.42578125" style="4"/>
  </cols>
  <sheetData>
    <row r="1" spans="1:20" s="16" customFormat="1" ht="0.6" customHeight="1"/>
    <row r="2" spans="1:20" s="16" customFormat="1" ht="21" customHeight="1">
      <c r="D2" s="746" t="s">
        <v>79</v>
      </c>
      <c r="E2" s="746"/>
      <c r="F2" s="746"/>
      <c r="G2" s="746"/>
      <c r="H2" s="746"/>
      <c r="I2" s="746"/>
      <c r="J2" s="746"/>
      <c r="R2" s="45"/>
    </row>
    <row r="3" spans="1:20" s="16" customFormat="1" ht="15" customHeight="1">
      <c r="D3" s="747" t="s">
        <v>355</v>
      </c>
      <c r="E3" s="747"/>
      <c r="F3" s="747"/>
      <c r="G3" s="747"/>
      <c r="H3" s="747"/>
      <c r="I3" s="747"/>
      <c r="J3" s="747"/>
      <c r="R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5" customFormat="1" ht="18" customHeight="1">
      <c r="A7" s="19"/>
      <c r="B7" s="20"/>
      <c r="C7" s="748" t="s">
        <v>119</v>
      </c>
      <c r="D7" s="39"/>
      <c r="E7" s="9"/>
      <c r="F7" s="757" t="s">
        <v>216</v>
      </c>
      <c r="G7" s="759" t="s">
        <v>230</v>
      </c>
      <c r="H7" s="50"/>
      <c r="I7" s="756" t="s">
        <v>85</v>
      </c>
      <c r="J7" s="756"/>
      <c r="K7" s="55"/>
      <c r="L7" s="755"/>
      <c r="M7" s="755"/>
    </row>
    <row r="8" spans="1:20" s="6" customFormat="1" ht="18" customHeight="1">
      <c r="A8" s="19"/>
      <c r="B8" s="20"/>
      <c r="C8" s="749"/>
      <c r="D8" s="39"/>
      <c r="E8" s="53"/>
      <c r="F8" s="758"/>
      <c r="G8" s="760"/>
      <c r="H8" s="51"/>
      <c r="I8" s="51" t="s">
        <v>66</v>
      </c>
      <c r="J8" s="51" t="s">
        <v>80</v>
      </c>
      <c r="L8" s="8"/>
      <c r="M8" s="8"/>
    </row>
    <row r="9" spans="1:20" s="6" customFormat="1" ht="12.75" customHeight="1">
      <c r="A9" s="19"/>
      <c r="B9" s="20"/>
      <c r="C9" s="749"/>
      <c r="D9" s="39"/>
      <c r="E9" s="339" t="s">
        <v>51</v>
      </c>
      <c r="F9" s="348">
        <f>'Data 1'!H77+'Data 1'!H91+'Data 1'!H105</f>
        <v>2400.9690000000001</v>
      </c>
      <c r="G9" s="348">
        <f>'Data 1'!H105+'Data 1'!I105</f>
        <v>749.95600000000013</v>
      </c>
      <c r="H9" s="349"/>
      <c r="I9" s="698" t="s">
        <v>378</v>
      </c>
      <c r="J9" s="699">
        <v>72.599999999999994</v>
      </c>
      <c r="K9" s="108"/>
      <c r="L9" s="73"/>
      <c r="M9" s="63"/>
      <c r="N9" s="63"/>
      <c r="O9" s="63"/>
      <c r="P9" s="72"/>
      <c r="Q9" s="72"/>
      <c r="R9" s="72"/>
      <c r="S9" s="72"/>
      <c r="T9" s="72"/>
    </row>
    <row r="10" spans="1:20" s="6" customFormat="1" ht="12.75" customHeight="1">
      <c r="A10" s="19"/>
      <c r="B10" s="20"/>
      <c r="C10" s="749"/>
      <c r="D10" s="39"/>
      <c r="E10" s="339" t="s">
        <v>52</v>
      </c>
      <c r="F10" s="348">
        <f>'Data 1'!H78+'Data 1'!H92+'Data 1'!H106</f>
        <v>2280.7139999999999</v>
      </c>
      <c r="G10" s="348">
        <f>'Data 1'!H106+'Data 1'!I106</f>
        <v>680.42100000000005</v>
      </c>
      <c r="H10" s="349"/>
      <c r="I10" s="696" t="s">
        <v>379</v>
      </c>
      <c r="J10" s="699">
        <v>56.25</v>
      </c>
      <c r="K10" s="108"/>
      <c r="L10" s="73"/>
      <c r="M10" s="63"/>
      <c r="N10" s="159"/>
      <c r="O10" s="63"/>
      <c r="P10" s="72"/>
      <c r="Q10" s="72"/>
      <c r="R10" s="72"/>
      <c r="S10" s="72"/>
      <c r="T10" s="72"/>
    </row>
    <row r="11" spans="1:20" s="6" customFormat="1" ht="12.75" customHeight="1">
      <c r="A11" s="19"/>
      <c r="B11" s="20"/>
      <c r="C11" s="36"/>
      <c r="D11" s="39"/>
      <c r="E11" s="339" t="s">
        <v>53</v>
      </c>
      <c r="F11" s="348">
        <f>'Data 1'!H79+'Data 1'!H93+'Data 1'!H107</f>
        <v>2239.7980000000002</v>
      </c>
      <c r="G11" s="348">
        <f>'Data 1'!H107+'Data 1'!I107</f>
        <v>668.0010000000002</v>
      </c>
      <c r="H11" s="349"/>
      <c r="I11" s="696" t="s">
        <v>380</v>
      </c>
      <c r="J11" s="699">
        <v>57.81</v>
      </c>
      <c r="K11" s="108"/>
      <c r="L11" s="73"/>
      <c r="M11" s="63"/>
      <c r="N11" s="159"/>
      <c r="O11" s="63"/>
      <c r="P11" s="72"/>
      <c r="Q11" s="72"/>
      <c r="R11" s="72"/>
      <c r="S11" s="72"/>
      <c r="T11" s="72"/>
    </row>
    <row r="12" spans="1:20" s="6" customFormat="1" ht="12.75" customHeight="1">
      <c r="A12" s="19"/>
      <c r="B12" s="20"/>
      <c r="D12" s="39"/>
      <c r="E12" s="339" t="s">
        <v>54</v>
      </c>
      <c r="F12" s="348">
        <f>'Data 1'!H80+'Data 1'!H94+'Data 1'!H108</f>
        <v>2255.5129999999999</v>
      </c>
      <c r="G12" s="348">
        <f>'Data 1'!H108+'Data 1'!I108</f>
        <v>701.39300000000003</v>
      </c>
      <c r="H12" s="349"/>
      <c r="I12" s="696" t="s">
        <v>381</v>
      </c>
      <c r="J12" s="699">
        <v>90</v>
      </c>
      <c r="K12" s="108"/>
      <c r="L12" s="73"/>
      <c r="M12" s="63"/>
      <c r="N12" s="159"/>
      <c r="O12" s="63"/>
      <c r="P12" s="72"/>
      <c r="Q12" s="72"/>
      <c r="R12" s="72"/>
      <c r="S12" s="72"/>
      <c r="T12" s="72"/>
    </row>
    <row r="13" spans="1:20" s="6" customFormat="1" ht="12.75" customHeight="1">
      <c r="A13" s="19"/>
      <c r="B13" s="20"/>
      <c r="C13" s="8"/>
      <c r="D13" s="39"/>
      <c r="E13" s="339" t="s">
        <v>55</v>
      </c>
      <c r="F13" s="348">
        <f>'Data 1'!H81+'Data 1'!H95+'Data 1'!H109</f>
        <v>2424.105</v>
      </c>
      <c r="G13" s="348">
        <f>'Data 1'!H109+'Data 1'!I109</f>
        <v>758.2360000000001</v>
      </c>
      <c r="H13" s="349"/>
      <c r="I13" s="696" t="s">
        <v>382</v>
      </c>
      <c r="J13" s="699">
        <v>59.98</v>
      </c>
      <c r="K13" s="108"/>
      <c r="L13" s="73"/>
      <c r="M13" s="63"/>
      <c r="N13" s="159"/>
      <c r="O13" s="63"/>
      <c r="P13" s="72"/>
      <c r="Q13" s="72"/>
      <c r="R13" s="72"/>
      <c r="S13" s="72"/>
      <c r="T13" s="72"/>
    </row>
    <row r="14" spans="1:20" s="6" customFormat="1" ht="12.75" customHeight="1">
      <c r="A14" s="19"/>
      <c r="B14" s="20"/>
      <c r="C14" s="59"/>
      <c r="D14" s="39"/>
      <c r="E14" s="339" t="s">
        <v>56</v>
      </c>
      <c r="F14" s="348">
        <f>'Data 1'!H82+'Data 1'!H96+'Data 1'!H110</f>
        <v>2183.0439999999999</v>
      </c>
      <c r="G14" s="348">
        <f>'Data 1'!H110+'Data 1'!I110</f>
        <v>848.70700000000011</v>
      </c>
      <c r="H14" s="349"/>
      <c r="I14" s="696" t="s">
        <v>383</v>
      </c>
      <c r="J14" s="699">
        <v>54.41</v>
      </c>
      <c r="K14" s="108"/>
      <c r="L14" s="73"/>
      <c r="M14" s="63"/>
      <c r="N14" s="159"/>
      <c r="O14" s="63"/>
      <c r="P14" s="72"/>
      <c r="Q14" s="72"/>
      <c r="R14" s="72"/>
      <c r="S14" s="72"/>
      <c r="T14" s="72"/>
    </row>
    <row r="15" spans="1:20" s="6" customFormat="1" ht="12.75" customHeight="1">
      <c r="A15" s="16"/>
      <c r="B15" s="16"/>
      <c r="C15" s="60"/>
      <c r="D15" s="16"/>
      <c r="E15" s="339" t="s">
        <v>57</v>
      </c>
      <c r="F15" s="348">
        <f>'Data 1'!H83+'Data 1'!H97+'Data 1'!H111</f>
        <v>2232.3870000000002</v>
      </c>
      <c r="G15" s="348">
        <f>'Data 1'!H111+'Data 1'!I111</f>
        <v>806.87000000000012</v>
      </c>
      <c r="H15" s="349"/>
      <c r="I15" s="696" t="s">
        <v>384</v>
      </c>
      <c r="J15" s="699">
        <v>54.97</v>
      </c>
      <c r="K15" s="108"/>
      <c r="L15" s="73"/>
      <c r="M15" s="63"/>
      <c r="N15" s="159"/>
      <c r="O15" s="63"/>
      <c r="P15" s="72"/>
      <c r="Q15" s="72"/>
      <c r="R15" s="72"/>
      <c r="S15" s="72"/>
      <c r="T15" s="72"/>
    </row>
    <row r="16" spans="1:20" s="6" customFormat="1" ht="12.75" customHeight="1">
      <c r="A16" s="16"/>
      <c r="B16" s="16"/>
      <c r="C16" s="8"/>
      <c r="D16" s="16"/>
      <c r="E16" s="339" t="s">
        <v>58</v>
      </c>
      <c r="F16" s="348">
        <f>'Data 1'!H84+'Data 1'!H98+'Data 1'!H112</f>
        <v>2105.761</v>
      </c>
      <c r="G16" s="348">
        <f>'Data 1'!H112+'Data 1'!I112</f>
        <v>795.79899999999998</v>
      </c>
      <c r="H16" s="349"/>
      <c r="I16" s="696" t="s">
        <v>385</v>
      </c>
      <c r="J16" s="699">
        <v>51.89</v>
      </c>
      <c r="K16" s="108"/>
      <c r="L16" s="73"/>
      <c r="M16" s="63"/>
      <c r="N16" s="159"/>
      <c r="O16" s="63"/>
      <c r="P16" s="72"/>
      <c r="Q16" s="72"/>
      <c r="R16" s="72"/>
      <c r="S16" s="72"/>
      <c r="T16" s="72"/>
    </row>
    <row r="17" spans="1:20" s="6" customFormat="1" ht="12.75" customHeight="1">
      <c r="A17" s="16"/>
      <c r="B17" s="16"/>
      <c r="C17" s="121"/>
      <c r="D17" s="16"/>
      <c r="E17" s="339" t="s">
        <v>59</v>
      </c>
      <c r="F17" s="348">
        <f>'Data 1'!H85+'Data 1'!H99+'Data 1'!H113</f>
        <v>2222.7370000000001</v>
      </c>
      <c r="G17" s="348">
        <f>'Data 1'!H113+'Data 1'!I113</f>
        <v>683.40200000000004</v>
      </c>
      <c r="H17" s="349"/>
      <c r="I17" s="696" t="s">
        <v>386</v>
      </c>
      <c r="J17" s="699">
        <v>64.02</v>
      </c>
      <c r="K17" s="108"/>
      <c r="L17" s="73"/>
      <c r="M17" s="63"/>
      <c r="N17" s="159"/>
      <c r="O17" s="63"/>
      <c r="P17" s="72"/>
      <c r="Q17" s="72"/>
      <c r="R17" s="72"/>
      <c r="S17" s="72"/>
      <c r="T17" s="72"/>
    </row>
    <row r="18" spans="1:20" s="6" customFormat="1" ht="12.75" customHeight="1">
      <c r="A18" s="16"/>
      <c r="B18" s="16"/>
      <c r="C18" s="56"/>
      <c r="D18" s="16"/>
      <c r="E18" s="339" t="s">
        <v>60</v>
      </c>
      <c r="F18" s="348">
        <f>'Data 1'!H86+'Data 1'!H100+'Data 1'!H114</f>
        <v>2681.1080000000002</v>
      </c>
      <c r="G18" s="348">
        <f>'Data 1'!H114+'Data 1'!I114</f>
        <v>1013.385</v>
      </c>
      <c r="H18" s="349"/>
      <c r="I18" s="696" t="s">
        <v>387</v>
      </c>
      <c r="J18" s="699">
        <v>68.36</v>
      </c>
      <c r="K18" s="108"/>
      <c r="L18" s="73"/>
      <c r="M18" s="63"/>
      <c r="N18" s="159"/>
      <c r="O18" s="63"/>
      <c r="P18" s="72"/>
      <c r="Q18" s="72"/>
      <c r="R18" s="72"/>
      <c r="S18" s="72"/>
      <c r="T18" s="72"/>
    </row>
    <row r="19" spans="1:20" s="6" customFormat="1" ht="12.75" customHeight="1">
      <c r="A19" s="16"/>
      <c r="B19" s="16"/>
      <c r="C19" s="59"/>
      <c r="D19" s="16"/>
      <c r="E19" s="339" t="s">
        <v>61</v>
      </c>
      <c r="F19" s="348">
        <f>'Data 1'!H87+'Data 1'!H101+'Data 1'!H115</f>
        <v>2440.0829999999996</v>
      </c>
      <c r="G19" s="348">
        <f>'Data 1'!H115+'Data 1'!I115</f>
        <v>809.64699999999971</v>
      </c>
      <c r="H19" s="349"/>
      <c r="I19" s="696" t="s">
        <v>388</v>
      </c>
      <c r="J19" s="699">
        <v>78.010000000000005</v>
      </c>
      <c r="K19"/>
      <c r="L19" s="73"/>
      <c r="M19" s="63"/>
      <c r="N19" s="159"/>
      <c r="O19" s="63"/>
      <c r="P19" s="72"/>
      <c r="Q19" s="72"/>
      <c r="R19" s="72"/>
      <c r="S19" s="72"/>
      <c r="T19" s="72"/>
    </row>
    <row r="20" spans="1:20" ht="12.75" customHeight="1">
      <c r="C20" s="60"/>
      <c r="E20" s="343" t="s">
        <v>62</v>
      </c>
      <c r="F20" s="348">
        <f>'Data 1'!H88+'Data 1'!H102+'Data 1'!H116</f>
        <v>2167.933</v>
      </c>
      <c r="G20" s="348">
        <f>'Data 1'!H116+'Data 1'!I116</f>
        <v>723.94799999999987</v>
      </c>
      <c r="H20" s="350"/>
      <c r="I20" s="696" t="s">
        <v>389</v>
      </c>
      <c r="J20" s="699">
        <v>79.010000000000005</v>
      </c>
      <c r="K20"/>
      <c r="L20" s="73"/>
      <c r="M20" s="63"/>
      <c r="N20" s="159"/>
      <c r="O20" s="63"/>
      <c r="P20" s="72"/>
      <c r="Q20" s="72"/>
      <c r="R20" s="72"/>
      <c r="S20" s="72"/>
      <c r="T20" s="72"/>
    </row>
    <row r="21" spans="1:20" ht="16.5" customHeight="1">
      <c r="E21" s="345" t="s">
        <v>185</v>
      </c>
      <c r="F21" s="351">
        <f>SUM(F9:F20)</f>
        <v>27634.151999999998</v>
      </c>
      <c r="G21" s="351">
        <f>SUM('Data 1'!H105:H116)+SUM('Data 1'!I105:I116)</f>
        <v>9239.7649999999994</v>
      </c>
      <c r="H21" s="350"/>
      <c r="I21" s="697">
        <v>40.950000000000003</v>
      </c>
      <c r="J21" s="700">
        <f>MAX(J9:J20)</f>
        <v>90</v>
      </c>
      <c r="K21"/>
      <c r="L21" s="206"/>
      <c r="M21" s="269"/>
      <c r="N21" s="159"/>
      <c r="O21" s="79"/>
      <c r="P21" s="72"/>
      <c r="Q21" s="72"/>
      <c r="R21" s="72"/>
      <c r="S21" s="72"/>
      <c r="T21" s="72"/>
    </row>
    <row r="22" spans="1:20" ht="16.149999999999999" customHeight="1">
      <c r="E22" s="754" t="s">
        <v>231</v>
      </c>
      <c r="F22" s="754"/>
      <c r="G22" s="754"/>
      <c r="H22" s="754"/>
      <c r="I22" s="754"/>
      <c r="J22" s="754"/>
      <c r="L22" s="207"/>
      <c r="M22" s="205"/>
      <c r="O22" s="159"/>
    </row>
    <row r="23" spans="1:20">
      <c r="E23" s="754"/>
      <c r="F23" s="754"/>
      <c r="G23" s="754"/>
      <c r="H23" s="754"/>
      <c r="I23" s="754"/>
      <c r="J23" s="754"/>
      <c r="O23" s="159"/>
    </row>
    <row r="24" spans="1:20">
      <c r="F24" s="152"/>
      <c r="G24" s="682"/>
      <c r="H24" s="179"/>
      <c r="I24" s="180"/>
      <c r="J24" s="7"/>
      <c r="O24" s="159"/>
    </row>
    <row r="25" spans="1:20">
      <c r="E25" s="7"/>
      <c r="F25" s="152"/>
      <c r="G25" s="7"/>
      <c r="H25" s="7"/>
      <c r="I25" s="180"/>
      <c r="J25" s="7"/>
      <c r="M25" s="270"/>
      <c r="O25" s="159"/>
    </row>
    <row r="26" spans="1:20">
      <c r="E26" s="7"/>
      <c r="F26" s="152"/>
      <c r="G26" s="7"/>
      <c r="H26" s="7"/>
      <c r="I26" s="270"/>
      <c r="J26" s="7"/>
      <c r="O26" s="159"/>
    </row>
    <row r="27" spans="1:20">
      <c r="E27" s="7"/>
      <c r="F27" s="152"/>
      <c r="G27" s="7"/>
      <c r="H27" s="7"/>
      <c r="I27" s="7"/>
      <c r="J27" s="7"/>
      <c r="O27" s="159"/>
    </row>
    <row r="28" spans="1:20">
      <c r="E28" s="7"/>
      <c r="F28" s="152"/>
      <c r="G28" s="7"/>
      <c r="H28" s="7"/>
      <c r="I28" s="7"/>
      <c r="J28" s="7"/>
      <c r="O28" s="159"/>
    </row>
    <row r="29" spans="1:20">
      <c r="E29" s="7"/>
      <c r="F29" s="152"/>
      <c r="G29" s="7"/>
      <c r="H29" s="7"/>
      <c r="I29" s="7"/>
      <c r="J29" s="7"/>
      <c r="O29" s="159"/>
    </row>
    <row r="30" spans="1:20">
      <c r="E30" s="7"/>
      <c r="F30" s="152"/>
      <c r="G30" s="7"/>
      <c r="H30" s="7"/>
      <c r="I30" s="7"/>
      <c r="J30" s="7"/>
      <c r="O30" s="159"/>
    </row>
    <row r="31" spans="1:20">
      <c r="E31" s="7"/>
      <c r="F31" s="152"/>
      <c r="G31" s="7"/>
      <c r="H31" s="7"/>
      <c r="I31" s="7"/>
      <c r="J31" s="7"/>
      <c r="O31" s="159"/>
    </row>
    <row r="32" spans="1:20">
      <c r="E32" s="7"/>
      <c r="F32" s="152"/>
      <c r="G32" s="7"/>
      <c r="H32" s="7"/>
      <c r="I32" s="7"/>
      <c r="J32" s="7"/>
      <c r="O32" s="159"/>
    </row>
    <row r="33" spans="5:15">
      <c r="E33" s="7"/>
      <c r="F33" s="152"/>
      <c r="G33" s="7"/>
      <c r="H33" s="7"/>
      <c r="I33" s="7"/>
      <c r="J33" s="7"/>
      <c r="O33" s="159"/>
    </row>
    <row r="34" spans="5:15">
      <c r="E34" s="7"/>
      <c r="F34" s="152"/>
      <c r="G34" s="7"/>
      <c r="H34" s="7"/>
      <c r="I34" s="7"/>
      <c r="J34" s="7"/>
    </row>
    <row r="35" spans="5:15">
      <c r="E35" s="7"/>
      <c r="F35" s="152"/>
      <c r="G35" s="7"/>
      <c r="H35" s="7"/>
      <c r="I35" s="7"/>
      <c r="J35" s="7"/>
    </row>
    <row r="36" spans="5:15">
      <c r="E36" s="7"/>
      <c r="F36" s="7"/>
      <c r="G36" s="7"/>
      <c r="H36" s="7"/>
      <c r="I36" s="7"/>
      <c r="J36" s="7"/>
    </row>
    <row r="37" spans="5:15">
      <c r="E37" s="7"/>
      <c r="F37" s="7"/>
      <c r="G37" s="7"/>
      <c r="H37" s="7"/>
      <c r="I37" s="7"/>
      <c r="J37" s="7"/>
    </row>
    <row r="38" spans="5:15">
      <c r="E38" s="7"/>
      <c r="F38" s="7"/>
      <c r="G38" s="7"/>
      <c r="H38" s="7"/>
      <c r="I38" s="7"/>
      <c r="J38" s="7"/>
    </row>
    <row r="39" spans="5:15">
      <c r="E39" s="7"/>
      <c r="F39" s="7"/>
      <c r="G39" s="7"/>
      <c r="H39" s="7"/>
      <c r="I39" s="7"/>
      <c r="J39" s="7"/>
    </row>
    <row r="40" spans="5:15">
      <c r="E40" s="7"/>
      <c r="F40" s="7"/>
      <c r="G40" s="7"/>
      <c r="H40" s="7"/>
      <c r="I40" s="7"/>
      <c r="J40" s="7"/>
    </row>
    <row r="41" spans="5:15">
      <c r="E41" s="7"/>
      <c r="F41" s="7"/>
      <c r="G41" s="7"/>
      <c r="H41" s="7"/>
      <c r="I41" s="7"/>
      <c r="J41" s="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9">
    <mergeCell ref="E22:J22"/>
    <mergeCell ref="E23:J23"/>
    <mergeCell ref="C7:C10"/>
    <mergeCell ref="L7:M7"/>
    <mergeCell ref="D2:J2"/>
    <mergeCell ref="D3:J3"/>
    <mergeCell ref="I7:J7"/>
    <mergeCell ref="F7:F8"/>
    <mergeCell ref="G7:G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cellComments="asDisplayed" verticalDpi="4294967292" r:id="rId1"/>
  <headerFooter alignWithMargins="0">
    <oddFooter>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A1:S85"/>
  <sheetViews>
    <sheetView showGridLines="0" showRowColHeaders="0" showOutlineSymbols="0" topLeftCell="A2" zoomScaleNormal="100" workbookViewId="0">
      <selection activeCell="P17" sqref="P17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29" style="16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</cols>
  <sheetData>
    <row r="1" spans="2:19" s="16" customFormat="1" ht="0.6" customHeight="1"/>
    <row r="2" spans="2:19" s="16" customFormat="1" ht="21" customHeight="1">
      <c r="E2" s="746" t="s">
        <v>79</v>
      </c>
      <c r="F2" s="746"/>
      <c r="G2" s="746"/>
      <c r="H2" s="746"/>
      <c r="I2" s="746"/>
      <c r="J2" s="746"/>
      <c r="K2" s="746"/>
      <c r="L2" s="746"/>
      <c r="M2" s="746"/>
    </row>
    <row r="3" spans="2:19" s="16" customFormat="1" ht="15" customHeight="1">
      <c r="E3" s="747" t="s">
        <v>355</v>
      </c>
      <c r="F3" s="747"/>
      <c r="G3" s="747"/>
      <c r="H3" s="747"/>
      <c r="I3" s="747"/>
      <c r="J3" s="747"/>
      <c r="K3" s="747"/>
      <c r="L3" s="747"/>
      <c r="M3" s="747"/>
    </row>
    <row r="4" spans="2:19" s="19" customFormat="1" ht="19.899999999999999" customHeight="1">
      <c r="B4" s="20"/>
      <c r="C4" s="21" t="str">
        <f>Indice!C4</f>
        <v>Mercados eléctricos</v>
      </c>
    </row>
    <row r="5" spans="2:19" s="19" customFormat="1" ht="12.6" customHeight="1">
      <c r="B5" s="20"/>
      <c r="C5" s="22"/>
    </row>
    <row r="6" spans="2:19" s="19" customFormat="1" ht="13.15" customHeight="1">
      <c r="B6" s="20"/>
      <c r="C6" s="25"/>
      <c r="D6" s="39"/>
      <c r="E6" s="39"/>
    </row>
    <row r="7" spans="2:19" s="19" customFormat="1" ht="12.75" customHeight="1">
      <c r="B7" s="20"/>
      <c r="C7" s="751" t="s">
        <v>336</v>
      </c>
      <c r="D7" s="39"/>
      <c r="E7" s="9"/>
      <c r="F7" s="762">
        <v>2015</v>
      </c>
      <c r="G7" s="762"/>
      <c r="H7" s="50"/>
      <c r="I7" s="762">
        <v>2016</v>
      </c>
      <c r="J7" s="762"/>
      <c r="K7" s="50"/>
      <c r="L7" s="762" t="s">
        <v>373</v>
      </c>
      <c r="M7" s="763"/>
      <c r="Q7" s="129"/>
    </row>
    <row r="8" spans="2:19" s="19" customFormat="1" ht="12.75" customHeight="1">
      <c r="B8" s="20"/>
      <c r="C8" s="751"/>
      <c r="D8" s="39"/>
      <c r="E8" s="53"/>
      <c r="F8" s="211" t="s">
        <v>63</v>
      </c>
      <c r="G8" s="211" t="s">
        <v>64</v>
      </c>
      <c r="H8" s="212"/>
      <c r="I8" s="211" t="s">
        <v>63</v>
      </c>
      <c r="J8" s="211" t="s">
        <v>64</v>
      </c>
      <c r="K8" s="211"/>
      <c r="L8" s="211" t="s">
        <v>63</v>
      </c>
      <c r="M8" s="211" t="s">
        <v>64</v>
      </c>
      <c r="N8" s="279"/>
      <c r="O8" s="279"/>
      <c r="P8" s="766"/>
      <c r="Q8" s="766"/>
      <c r="R8" s="761"/>
      <c r="S8" s="761"/>
    </row>
    <row r="9" spans="2:19" s="19" customFormat="1" ht="12.75" hidden="1" customHeight="1">
      <c r="B9" s="20"/>
      <c r="C9" s="751"/>
      <c r="D9" s="39"/>
      <c r="E9" s="26"/>
      <c r="F9" s="181"/>
      <c r="G9" s="181"/>
      <c r="H9" s="181"/>
      <c r="I9" s="181"/>
      <c r="J9" s="181"/>
      <c r="K9" s="181"/>
      <c r="L9" s="182"/>
      <c r="M9" s="181"/>
      <c r="N9" s="280">
        <f>F9</f>
        <v>0</v>
      </c>
      <c r="O9" s="280">
        <f>I9</f>
        <v>0</v>
      </c>
      <c r="P9" s="281" t="e">
        <f t="shared" ref="P9:P15" si="0">((O9/N9)-1)*100</f>
        <v>#DIV/0!</v>
      </c>
      <c r="Q9" s="282"/>
      <c r="R9" s="138"/>
      <c r="S9" s="138"/>
    </row>
    <row r="10" spans="2:19" s="19" customFormat="1" ht="0.95" customHeight="1">
      <c r="B10" s="20"/>
      <c r="C10" s="751"/>
      <c r="D10" s="39"/>
      <c r="E10" s="339"/>
      <c r="F10" s="354"/>
      <c r="G10" s="355"/>
      <c r="H10" s="355"/>
      <c r="I10" s="355"/>
      <c r="J10" s="355"/>
      <c r="K10" s="355"/>
      <c r="L10" s="356"/>
      <c r="M10" s="355"/>
      <c r="N10" s="280"/>
      <c r="O10" s="280"/>
      <c r="P10" s="281"/>
      <c r="Q10" s="285"/>
      <c r="R10" s="138"/>
      <c r="S10" s="138"/>
    </row>
    <row r="11" spans="2:19" s="19" customFormat="1" ht="12.75" customHeight="1">
      <c r="B11" s="20"/>
      <c r="C11" s="751"/>
      <c r="D11" s="39"/>
      <c r="E11" s="339" t="s">
        <v>269</v>
      </c>
      <c r="F11" s="716">
        <f>'Data 2'!E25</f>
        <v>6283.1513000000004</v>
      </c>
      <c r="G11" s="716">
        <f>'Data 2'!F25</f>
        <v>178.17789999999999</v>
      </c>
      <c r="H11" s="717"/>
      <c r="I11" s="716">
        <f>'Data 2'!G25</f>
        <v>11833.686</v>
      </c>
      <c r="J11" s="716">
        <f>'Data 2'!H25</f>
        <v>180.9111</v>
      </c>
      <c r="K11" s="717"/>
      <c r="L11" s="718">
        <f>(I11/F11-1)*100</f>
        <v>88.33998156307328</v>
      </c>
      <c r="M11" s="718">
        <f>(J11/G11-1)*100</f>
        <v>1.5339725072525789</v>
      </c>
      <c r="O11" s="280">
        <f>I11+J11</f>
        <v>12014.597099999999</v>
      </c>
      <c r="P11" s="281" t="e">
        <f>((O11/I25)-1)*100</f>
        <v>#DIV/0!</v>
      </c>
      <c r="Q11" s="282"/>
      <c r="R11" s="138"/>
      <c r="S11" s="138"/>
    </row>
    <row r="12" spans="2:19" s="19" customFormat="1" ht="12.75" customHeight="1">
      <c r="B12" s="20"/>
      <c r="C12" s="255" t="s">
        <v>48</v>
      </c>
      <c r="D12" s="39"/>
      <c r="E12" s="339" t="s">
        <v>30</v>
      </c>
      <c r="F12" s="716">
        <f>'Data 2'!E26</f>
        <v>1366.3029999999999</v>
      </c>
      <c r="G12" s="716">
        <f>'Data 2'!F26</f>
        <v>1193.0090000000002</v>
      </c>
      <c r="H12" s="719"/>
      <c r="I12" s="716">
        <f>'Data 2'!G26</f>
        <v>1529.9850000000001</v>
      </c>
      <c r="J12" s="716">
        <f>'Data 2'!H26</f>
        <v>1012.3274000000001</v>
      </c>
      <c r="K12" s="719"/>
      <c r="L12" s="718">
        <f t="shared" ref="L12:M15" si="1">(I12/F12-1)*100</f>
        <v>11.979919534685957</v>
      </c>
      <c r="M12" s="718">
        <f t="shared" si="1"/>
        <v>-15.145032434793038</v>
      </c>
      <c r="N12" s="280">
        <f>F12+G12</f>
        <v>2559.3119999999999</v>
      </c>
      <c r="O12" s="280">
        <f>I12+J12</f>
        <v>2542.3124000000003</v>
      </c>
      <c r="P12" s="281">
        <f t="shared" si="0"/>
        <v>-0.664225385572359</v>
      </c>
      <c r="Q12" s="282"/>
      <c r="R12" s="138"/>
      <c r="S12" s="138"/>
    </row>
    <row r="13" spans="2:19" s="19" customFormat="1" ht="12.75" customHeight="1">
      <c r="B13" s="20"/>
      <c r="C13" s="255"/>
      <c r="D13" s="39"/>
      <c r="E13" s="358" t="s">
        <v>31</v>
      </c>
      <c r="F13" s="716">
        <f>'Data 2'!E27</f>
        <v>3125.9391000000005</v>
      </c>
      <c r="G13" s="716">
        <f>'Data 2'!F27</f>
        <v>1626.5712000000003</v>
      </c>
      <c r="H13" s="719"/>
      <c r="I13" s="716">
        <f>'Data 2'!G27</f>
        <v>2556.7547999999997</v>
      </c>
      <c r="J13" s="716">
        <f>'Data 2'!H27</f>
        <v>1553.3404</v>
      </c>
      <c r="K13" s="719"/>
      <c r="L13" s="718">
        <f t="shared" si="1"/>
        <v>-18.208425749561176</v>
      </c>
      <c r="M13" s="718">
        <f t="shared" si="1"/>
        <v>-4.5021576676139485</v>
      </c>
      <c r="N13" s="280">
        <f>F13+G13</f>
        <v>4752.5103000000008</v>
      </c>
      <c r="O13" s="280">
        <f>I13+J13</f>
        <v>4110.0951999999997</v>
      </c>
      <c r="P13" s="281">
        <f t="shared" si="0"/>
        <v>-13.517384696672853</v>
      </c>
      <c r="Q13" s="282"/>
      <c r="R13" s="138"/>
      <c r="S13" s="138"/>
    </row>
    <row r="14" spans="2:19" s="19" customFormat="1" ht="12.75" customHeight="1">
      <c r="B14" s="20"/>
      <c r="C14" s="255"/>
      <c r="D14" s="39"/>
      <c r="E14" s="339" t="s">
        <v>34</v>
      </c>
      <c r="F14" s="716">
        <f>'Data 2'!E28</f>
        <v>2214.2889000000005</v>
      </c>
      <c r="G14" s="716">
        <f>'Data 2'!F28</f>
        <v>548.60639999999989</v>
      </c>
      <c r="H14" s="719"/>
      <c r="I14" s="716">
        <f>'Data 2'!G28</f>
        <v>1183.2825</v>
      </c>
      <c r="J14" s="716">
        <f>'Data 2'!H28</f>
        <v>465.09500000000003</v>
      </c>
      <c r="K14" s="719"/>
      <c r="L14" s="718">
        <f t="shared" si="1"/>
        <v>-46.561512366340288</v>
      </c>
      <c r="M14" s="718">
        <f t="shared" si="1"/>
        <v>-15.22246185972309</v>
      </c>
      <c r="N14" s="280">
        <f>F14+G14</f>
        <v>2762.8953000000001</v>
      </c>
      <c r="O14" s="280">
        <f>I14+J14</f>
        <v>1648.3775000000001</v>
      </c>
      <c r="P14" s="281">
        <f t="shared" si="0"/>
        <v>-40.338763470334904</v>
      </c>
      <c r="Q14" s="282"/>
      <c r="R14" s="138"/>
      <c r="S14" s="138"/>
    </row>
    <row r="15" spans="2:19" s="19" customFormat="1" ht="12.75" customHeight="1">
      <c r="B15" s="20"/>
      <c r="C15" s="25"/>
      <c r="D15" s="39"/>
      <c r="E15" s="359" t="s">
        <v>270</v>
      </c>
      <c r="F15" s="720">
        <f>'Data 2'!E29</f>
        <v>518.82560000000001</v>
      </c>
      <c r="G15" s="720">
        <f>'Data 2'!F29</f>
        <v>1151.5720000000001</v>
      </c>
      <c r="H15" s="721"/>
      <c r="I15" s="720">
        <f>'Data 2'!G29</f>
        <v>390.45070000000004</v>
      </c>
      <c r="J15" s="720">
        <f>'Data 2'!H29</f>
        <v>645.17320000000007</v>
      </c>
      <c r="K15" s="721"/>
      <c r="L15" s="722">
        <f t="shared" si="1"/>
        <v>-24.743362702225944</v>
      </c>
      <c r="M15" s="722">
        <f t="shared" si="1"/>
        <v>-43.974566939800553</v>
      </c>
      <c r="N15" s="280">
        <f>F15+G15</f>
        <v>1670.3976000000002</v>
      </c>
      <c r="O15" s="280">
        <f>I15+J15</f>
        <v>1035.6239</v>
      </c>
      <c r="P15" s="281">
        <f t="shared" si="0"/>
        <v>-38.001353689684422</v>
      </c>
      <c r="Q15" s="276"/>
    </row>
    <row r="16" spans="2:19" ht="6" customHeight="1">
      <c r="O16" s="139"/>
      <c r="P16" s="139"/>
      <c r="Q16" s="139"/>
      <c r="R16" s="139"/>
      <c r="S16" s="139"/>
    </row>
    <row r="17" spans="5:19" ht="17.25" customHeight="1">
      <c r="E17" s="360" t="s">
        <v>136</v>
      </c>
      <c r="F17" s="768">
        <f>SUM(F11:F15)+SUM(G11:G15)</f>
        <v>18206.4444</v>
      </c>
      <c r="G17" s="768"/>
      <c r="H17" s="361"/>
      <c r="I17" s="768">
        <f>SUM(I11:I15)+SUM(J11:J15)</f>
        <v>21351.006100000006</v>
      </c>
      <c r="J17" s="768"/>
      <c r="K17" s="361"/>
      <c r="L17" s="767">
        <f>((I17/F17)-1)*100</f>
        <v>17.271695839743462</v>
      </c>
      <c r="M17" s="767"/>
      <c r="P17" s="139"/>
      <c r="Q17" s="139"/>
      <c r="R17" s="139"/>
      <c r="S17" s="139"/>
    </row>
    <row r="18" spans="5:19" ht="25.15" customHeight="1">
      <c r="E18" s="764" t="s">
        <v>335</v>
      </c>
      <c r="F18" s="764"/>
      <c r="G18" s="764"/>
      <c r="H18" s="764"/>
      <c r="I18" s="764"/>
      <c r="J18" s="764"/>
      <c r="K18" s="764"/>
      <c r="L18" s="764"/>
      <c r="M18" s="764"/>
      <c r="O18" s="139"/>
      <c r="P18" s="139"/>
      <c r="Q18" s="139"/>
      <c r="R18" s="139"/>
      <c r="S18" s="139"/>
    </row>
    <row r="19" spans="5:19" ht="23.45" customHeight="1">
      <c r="E19" s="764" t="s">
        <v>267</v>
      </c>
      <c r="F19" s="764"/>
      <c r="G19" s="764"/>
      <c r="H19" s="764"/>
      <c r="I19" s="764"/>
      <c r="J19" s="764"/>
      <c r="K19" s="764"/>
      <c r="L19" s="764"/>
      <c r="M19" s="764"/>
      <c r="O19" s="139"/>
      <c r="P19" s="139"/>
      <c r="Q19" s="139"/>
      <c r="R19" s="139"/>
      <c r="S19" s="139"/>
    </row>
    <row r="20" spans="5:19" ht="14.45" customHeight="1">
      <c r="E20" s="765" t="s">
        <v>268</v>
      </c>
      <c r="F20" s="765"/>
      <c r="G20" s="765"/>
      <c r="H20" s="765"/>
      <c r="I20" s="765"/>
      <c r="J20" s="765"/>
      <c r="K20" s="765"/>
      <c r="L20" s="765"/>
      <c r="M20" s="765"/>
      <c r="O20" s="139"/>
      <c r="P20" s="139"/>
      <c r="Q20" s="139"/>
      <c r="R20" s="139"/>
      <c r="S20" s="139"/>
    </row>
    <row r="21" spans="5:19" ht="15" customHeight="1">
      <c r="E21" s="765"/>
      <c r="F21" s="765"/>
      <c r="G21" s="765"/>
      <c r="H21" s="765"/>
      <c r="I21" s="765"/>
      <c r="J21" s="765"/>
      <c r="K21" s="765"/>
      <c r="L21" s="765"/>
      <c r="M21" s="765"/>
      <c r="O21" s="139"/>
      <c r="P21" s="139"/>
      <c r="Q21" s="139"/>
      <c r="R21" s="139"/>
      <c r="S21" s="139"/>
    </row>
    <row r="22" spans="5:19" ht="12.75" customHeight="1">
      <c r="F22" s="233"/>
      <c r="G22" s="234"/>
      <c r="H22" s="168"/>
      <c r="I22" s="234"/>
      <c r="J22" s="234"/>
      <c r="K22" s="168"/>
      <c r="L22" s="168"/>
      <c r="M22" s="168"/>
    </row>
    <row r="23" spans="5:19">
      <c r="F23" s="233"/>
      <c r="G23" s="234"/>
      <c r="H23" s="168"/>
      <c r="I23" s="234"/>
      <c r="J23" s="234"/>
      <c r="K23" s="168"/>
      <c r="L23" s="168"/>
      <c r="M23" s="168"/>
      <c r="N23" s="168"/>
    </row>
    <row r="24" spans="5:19">
      <c r="F24" s="94"/>
      <c r="G24" s="81"/>
      <c r="I24" s="81"/>
      <c r="J24" s="81"/>
    </row>
    <row r="25" spans="5:19">
      <c r="F25" s="94"/>
      <c r="G25" s="81"/>
      <c r="I25" s="723"/>
      <c r="J25" s="81"/>
    </row>
    <row r="26" spans="5:19">
      <c r="I26" s="723"/>
    </row>
    <row r="27" spans="5:19">
      <c r="I27" s="723"/>
    </row>
    <row r="28" spans="5:19">
      <c r="I28" s="723"/>
    </row>
    <row r="29" spans="5:19">
      <c r="I29" s="723"/>
    </row>
    <row r="85" spans="2:2">
      <c r="B85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4">
    <mergeCell ref="E19:M19"/>
    <mergeCell ref="C7:C11"/>
    <mergeCell ref="E20:M21"/>
    <mergeCell ref="P8:Q8"/>
    <mergeCell ref="E2:M2"/>
    <mergeCell ref="E3:M3"/>
    <mergeCell ref="L17:M17"/>
    <mergeCell ref="F17:G17"/>
    <mergeCell ref="I17:J17"/>
    <mergeCell ref="R8:S8"/>
    <mergeCell ref="F7:G7"/>
    <mergeCell ref="I7:J7"/>
    <mergeCell ref="L7:M7"/>
    <mergeCell ref="E18:M1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F82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9" t="s">
        <v>346</v>
      </c>
      <c r="D7" s="39"/>
      <c r="E7" s="336" t="s">
        <v>35</v>
      </c>
    </row>
    <row r="8" spans="2:5" s="19" customFormat="1" ht="12.75" customHeight="1">
      <c r="B8" s="20"/>
      <c r="C8" s="769"/>
      <c r="D8" s="39"/>
      <c r="E8" s="336" t="s">
        <v>35</v>
      </c>
    </row>
    <row r="9" spans="2:5" s="19" customFormat="1" ht="12.75" customHeight="1">
      <c r="B9" s="20"/>
      <c r="C9" s="769"/>
      <c r="D9" s="39"/>
      <c r="E9" s="336" t="s">
        <v>35</v>
      </c>
    </row>
    <row r="10" spans="2:5" s="19" customFormat="1" ht="12.75" customHeight="1">
      <c r="B10" s="20"/>
      <c r="C10" s="769"/>
      <c r="D10" s="39"/>
      <c r="E10" s="336" t="s">
        <v>35</v>
      </c>
    </row>
    <row r="11" spans="2:5" s="19" customFormat="1" ht="12.75" customHeight="1">
      <c r="B11" s="20"/>
      <c r="C11" s="769"/>
      <c r="D11" s="39"/>
      <c r="E11" s="291" t="s">
        <v>35</v>
      </c>
    </row>
    <row r="12" spans="2:5" s="19" customFormat="1" ht="12.75" customHeight="1">
      <c r="B12" s="20"/>
      <c r="C12" s="300" t="s">
        <v>337</v>
      </c>
      <c r="D12" s="39"/>
      <c r="E12" s="291" t="s">
        <v>35</v>
      </c>
    </row>
    <row r="13" spans="2:5" s="19" customFormat="1" ht="12.75" customHeight="1">
      <c r="B13" s="20"/>
      <c r="C13" s="255"/>
      <c r="D13" s="39"/>
      <c r="E13" s="291" t="s">
        <v>35</v>
      </c>
    </row>
    <row r="14" spans="2:5" s="19" customFormat="1" ht="12.75" customHeight="1">
      <c r="B14" s="20"/>
      <c r="C14" s="255"/>
      <c r="D14" s="39"/>
      <c r="E14" s="291" t="s">
        <v>35</v>
      </c>
    </row>
    <row r="15" spans="2:5" s="19" customFormat="1" ht="12.75" customHeight="1">
      <c r="B15" s="20"/>
      <c r="C15" s="255"/>
      <c r="D15" s="39"/>
      <c r="E15" s="291" t="s">
        <v>35</v>
      </c>
    </row>
    <row r="16" spans="2:5" s="19" customFormat="1" ht="12.75" customHeight="1">
      <c r="B16" s="20"/>
      <c r="C16" s="25"/>
      <c r="D16" s="39"/>
      <c r="E16" s="291" t="s">
        <v>35</v>
      </c>
    </row>
    <row r="17" spans="2:5" s="19" customFormat="1" ht="12.75" customHeight="1">
      <c r="B17" s="20"/>
      <c r="C17" s="25"/>
      <c r="D17" s="39"/>
      <c r="E17" s="291" t="s">
        <v>35</v>
      </c>
    </row>
    <row r="18" spans="2:5" s="19" customFormat="1" ht="12.75" customHeight="1">
      <c r="B18" s="20"/>
      <c r="C18" s="25"/>
      <c r="D18" s="39"/>
      <c r="E18" s="291" t="s">
        <v>35</v>
      </c>
    </row>
    <row r="19" spans="2:5" s="19" customFormat="1" ht="12.75" customHeight="1">
      <c r="B19" s="20"/>
      <c r="C19" s="25"/>
      <c r="D19" s="39"/>
      <c r="E19" s="291" t="s">
        <v>35</v>
      </c>
    </row>
    <row r="20" spans="2:5" s="19" customFormat="1" ht="12.75" customHeight="1">
      <c r="B20" s="20"/>
      <c r="C20" s="25"/>
      <c r="D20" s="39"/>
      <c r="E20" s="291" t="s">
        <v>35</v>
      </c>
    </row>
    <row r="21" spans="2:5" s="19" customFormat="1" ht="12.75" customHeight="1">
      <c r="B21" s="20"/>
      <c r="C21" s="25"/>
      <c r="D21" s="39"/>
      <c r="E21" s="291" t="s">
        <v>35</v>
      </c>
    </row>
    <row r="22" spans="2:5">
      <c r="E22" s="337" t="s">
        <v>35</v>
      </c>
    </row>
    <row r="23" spans="2:5">
      <c r="E23" s="337" t="s">
        <v>35</v>
      </c>
    </row>
    <row r="24" spans="2:5">
      <c r="E24" s="337" t="s">
        <v>35</v>
      </c>
    </row>
    <row r="82" spans="2:2">
      <c r="B82" s="96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autoPageBreaks="0"/>
  </sheetPr>
  <dimension ref="A1:V83"/>
  <sheetViews>
    <sheetView showGridLines="0" showRowColHeaders="0" showOutlineSymbols="0" topLeftCell="A2" zoomScaleNormal="100" workbookViewId="0">
      <selection activeCell="J28" sqref="J28"/>
    </sheetView>
  </sheetViews>
  <sheetFormatPr baseColWidth="10" defaultColWidth="11.42578125" defaultRowHeight="12.75"/>
  <cols>
    <col min="1" max="1" width="0.140625" style="47" customWidth="1"/>
    <col min="2" max="2" width="2.7109375" style="47" customWidth="1"/>
    <col min="3" max="3" width="23.7109375" style="47" customWidth="1"/>
    <col min="4" max="4" width="1.28515625" style="47" customWidth="1"/>
    <col min="5" max="5" width="8.85546875" style="13" customWidth="1"/>
    <col min="6" max="6" width="10.28515625" style="13" customWidth="1"/>
    <col min="7" max="7" width="9.7109375" style="219" customWidth="1"/>
    <col min="8" max="8" width="11.85546875" style="219" bestFit="1" customWidth="1"/>
    <col min="9" max="9" width="1.140625" style="219" customWidth="1"/>
    <col min="10" max="10" width="10.28515625" style="219" customWidth="1"/>
    <col min="11" max="11" width="9.7109375" style="219" customWidth="1"/>
    <col min="12" max="12" width="8" style="13" customWidth="1"/>
    <col min="13" max="13" width="13" style="13" customWidth="1"/>
    <col min="14" max="15" width="4.5703125" style="13" customWidth="1"/>
    <col min="16" max="16" width="7.28515625" style="13" customWidth="1"/>
    <col min="17" max="17" width="6" style="13" customWidth="1"/>
    <col min="18" max="16384" width="11.42578125" style="13"/>
  </cols>
  <sheetData>
    <row r="1" spans="1:22" s="47" customFormat="1" ht="0.6" customHeight="1"/>
    <row r="2" spans="1:22" s="47" customFormat="1" ht="21" customHeight="1">
      <c r="E2" s="746" t="s">
        <v>79</v>
      </c>
      <c r="F2" s="746"/>
      <c r="G2" s="746"/>
      <c r="H2" s="746"/>
      <c r="I2" s="746"/>
      <c r="J2" s="746"/>
      <c r="K2" s="746"/>
      <c r="L2" s="746"/>
      <c r="R2" s="45"/>
    </row>
    <row r="3" spans="1:22" s="47" customFormat="1" ht="15" customHeight="1">
      <c r="E3" s="747" t="s">
        <v>355</v>
      </c>
      <c r="F3" s="747"/>
      <c r="G3" s="747"/>
      <c r="H3" s="747"/>
      <c r="I3" s="747"/>
      <c r="J3" s="747"/>
      <c r="K3" s="747"/>
      <c r="L3" s="747"/>
      <c r="R3" s="45"/>
    </row>
    <row r="4" spans="1:22" s="46" customFormat="1" ht="19.899999999999999" customHeight="1">
      <c r="B4" s="48"/>
      <c r="C4" s="21" t="str">
        <f>Indice!C4</f>
        <v>Mercados eléctricos</v>
      </c>
    </row>
    <row r="5" spans="1:22" s="46" customFormat="1" ht="12.6" customHeight="1">
      <c r="B5" s="48"/>
      <c r="C5" s="22"/>
    </row>
    <row r="6" spans="1:22" s="46" customFormat="1" ht="13.15" customHeight="1">
      <c r="B6" s="48"/>
      <c r="C6" s="25"/>
      <c r="D6" s="39"/>
      <c r="E6" s="39"/>
      <c r="F6" s="39"/>
    </row>
    <row r="7" spans="1:22" s="12" customFormat="1" ht="12.75" customHeight="1">
      <c r="A7" s="46"/>
      <c r="B7" s="48"/>
      <c r="C7" s="749" t="s">
        <v>338</v>
      </c>
      <c r="D7" s="39"/>
      <c r="E7" s="10"/>
      <c r="F7" s="756" t="s">
        <v>32</v>
      </c>
      <c r="G7" s="756"/>
      <c r="H7" s="756"/>
      <c r="I7" s="50"/>
      <c r="J7" s="756" t="s">
        <v>33</v>
      </c>
      <c r="K7" s="756"/>
      <c r="L7" s="756"/>
      <c r="O7" s="160"/>
      <c r="P7" s="770"/>
      <c r="Q7" s="770"/>
      <c r="R7" s="770"/>
      <c r="S7" s="161"/>
      <c r="T7" s="770"/>
      <c r="U7" s="770"/>
      <c r="V7" s="770"/>
    </row>
    <row r="8" spans="1:22" s="12" customFormat="1">
      <c r="A8" s="46"/>
      <c r="B8" s="48"/>
      <c r="C8" s="749"/>
      <c r="D8" s="39"/>
      <c r="E8" s="10"/>
      <c r="F8" s="774" t="s">
        <v>166</v>
      </c>
      <c r="G8" s="772" t="s">
        <v>82</v>
      </c>
      <c r="H8" s="772"/>
      <c r="I8" s="50"/>
      <c r="J8" s="774" t="s">
        <v>166</v>
      </c>
      <c r="K8" s="773" t="s">
        <v>82</v>
      </c>
      <c r="L8" s="773"/>
      <c r="O8" s="160"/>
      <c r="P8" s="161"/>
      <c r="Q8" s="161"/>
      <c r="R8" s="161"/>
      <c r="S8" s="161"/>
      <c r="T8" s="161"/>
      <c r="U8" s="161"/>
      <c r="V8" s="161"/>
    </row>
    <row r="9" spans="1:22" s="12" customFormat="1" ht="22.5">
      <c r="A9" s="46"/>
      <c r="B9" s="48"/>
      <c r="C9" s="749"/>
      <c r="D9" s="39"/>
      <c r="E9" s="53"/>
      <c r="F9" s="760"/>
      <c r="G9" s="202" t="s">
        <v>164</v>
      </c>
      <c r="H9" s="51" t="s">
        <v>73</v>
      </c>
      <c r="I9" s="51"/>
      <c r="J9" s="760"/>
      <c r="K9" s="202" t="s">
        <v>164</v>
      </c>
      <c r="L9" s="51" t="s">
        <v>73</v>
      </c>
      <c r="O9" s="160"/>
      <c r="P9" s="161"/>
      <c r="Q9" s="770"/>
      <c r="R9" s="770"/>
      <c r="S9" s="161"/>
      <c r="T9" s="161"/>
      <c r="U9" s="771"/>
      <c r="V9" s="771"/>
    </row>
    <row r="10" spans="1:22" s="12" customFormat="1">
      <c r="A10" s="46"/>
      <c r="B10" s="48"/>
      <c r="C10" s="749"/>
      <c r="D10" s="39"/>
      <c r="E10" s="339" t="s">
        <v>51</v>
      </c>
      <c r="F10" s="362">
        <f>'Data 2'!D56</f>
        <v>591.29240000000004</v>
      </c>
      <c r="G10" s="363">
        <f>'Data 2'!F56</f>
        <v>124.3329213697</v>
      </c>
      <c r="H10" s="363">
        <v>1311.5269784172999</v>
      </c>
      <c r="I10" s="362"/>
      <c r="J10" s="362">
        <f>IF('Data 2'!E56=0,"-      ",'Data 2'!E56)</f>
        <v>0.70610000000000006</v>
      </c>
      <c r="K10" s="363">
        <f>'Data 2'!G56</f>
        <v>30.929877522000002</v>
      </c>
      <c r="L10" s="644" t="s">
        <v>134</v>
      </c>
      <c r="M10" s="106"/>
      <c r="N10" s="130"/>
      <c r="O10" s="162"/>
      <c r="P10" s="161"/>
      <c r="Q10" s="161"/>
      <c r="R10" s="161"/>
      <c r="S10" s="161"/>
      <c r="T10" s="161"/>
      <c r="U10" s="161"/>
      <c r="V10" s="161"/>
    </row>
    <row r="11" spans="1:22" s="12" customFormat="1">
      <c r="A11" s="46"/>
      <c r="B11" s="48"/>
      <c r="C11" s="56"/>
      <c r="D11" s="39"/>
      <c r="E11" s="339" t="s">
        <v>52</v>
      </c>
      <c r="F11" s="362">
        <f>'Data 2'!D57</f>
        <v>863.6377</v>
      </c>
      <c r="G11" s="363">
        <f>'Data 2'!F57</f>
        <v>88.608715282000006</v>
      </c>
      <c r="H11" s="363">
        <v>466.71735003800001</v>
      </c>
      <c r="I11" s="362"/>
      <c r="J11" s="362">
        <f>'Data 2'!E57</f>
        <v>5.7798999999999996</v>
      </c>
      <c r="K11" s="363">
        <f>'Data 2'!G57</f>
        <v>24.4162007155</v>
      </c>
      <c r="L11" s="363">
        <v>82.01</v>
      </c>
      <c r="M11" s="106"/>
      <c r="N11" s="65"/>
      <c r="O11" s="86"/>
      <c r="P11" s="245"/>
      <c r="Q11" s="240"/>
      <c r="R11" s="245"/>
    </row>
    <row r="12" spans="1:22" s="12" customFormat="1">
      <c r="A12" s="46"/>
      <c r="B12" s="48"/>
      <c r="C12" s="121"/>
      <c r="D12" s="39"/>
      <c r="E12" s="339" t="s">
        <v>53</v>
      </c>
      <c r="F12" s="362">
        <f>'Data 2'!D58</f>
        <v>1251.4126000000001</v>
      </c>
      <c r="G12" s="363">
        <f>'Data 2'!F58</f>
        <v>73.164030670700001</v>
      </c>
      <c r="H12" s="363">
        <v>412.22612470399997</v>
      </c>
      <c r="I12" s="362"/>
      <c r="J12" s="362">
        <f>'Data 2'!E58</f>
        <v>19.823</v>
      </c>
      <c r="K12" s="363">
        <f>'Data 2'!G58</f>
        <v>23.901165632600001</v>
      </c>
      <c r="L12" s="363">
        <v>67.319999999999993</v>
      </c>
      <c r="M12" s="106"/>
      <c r="N12" s="65"/>
      <c r="O12" s="86"/>
      <c r="P12" s="245"/>
      <c r="Q12" s="240"/>
      <c r="R12" s="245"/>
    </row>
    <row r="13" spans="1:22" s="12" customFormat="1">
      <c r="A13" s="46"/>
      <c r="B13" s="48"/>
      <c r="C13" s="56"/>
      <c r="D13" s="39"/>
      <c r="E13" s="339" t="s">
        <v>54</v>
      </c>
      <c r="F13" s="362">
        <f>'Data 2'!D59</f>
        <v>1168.0611999999999</v>
      </c>
      <c r="G13" s="363">
        <f>'Data 2'!F59</f>
        <v>65.409304643200002</v>
      </c>
      <c r="H13" s="363">
        <v>242.88518715160001</v>
      </c>
      <c r="I13" s="362"/>
      <c r="J13" s="362">
        <f>'Data 2'!E59</f>
        <v>7.3641000000000005</v>
      </c>
      <c r="K13" s="363">
        <f>'Data 2'!G59</f>
        <v>21.101353744600001</v>
      </c>
      <c r="L13" s="363">
        <v>67.010000000000005</v>
      </c>
      <c r="M13" s="106"/>
      <c r="N13" s="65"/>
      <c r="O13" s="86"/>
      <c r="P13" s="245"/>
      <c r="Q13" s="240"/>
      <c r="R13" s="245"/>
    </row>
    <row r="14" spans="1:22" s="12" customFormat="1">
      <c r="A14" s="46"/>
      <c r="B14" s="48"/>
      <c r="C14" s="121"/>
      <c r="D14" s="39"/>
      <c r="E14" s="339" t="s">
        <v>55</v>
      </c>
      <c r="F14" s="362">
        <f>'Data 2'!D60</f>
        <v>1321.8996000000002</v>
      </c>
      <c r="G14" s="363">
        <f>'Data 2'!F60</f>
        <v>67.422804182700006</v>
      </c>
      <c r="H14" s="363">
        <v>312.78199999999998</v>
      </c>
      <c r="I14" s="362"/>
      <c r="J14" s="362">
        <f>'Data 2'!E60</f>
        <v>21.687200000000001</v>
      </c>
      <c r="K14" s="363">
        <f>'Data 2'!G60</f>
        <v>22.957616940000001</v>
      </c>
      <c r="L14" s="363">
        <v>58.1</v>
      </c>
      <c r="M14" s="106"/>
      <c r="N14" s="65"/>
      <c r="O14" s="86"/>
      <c r="P14" s="245"/>
      <c r="Q14" s="240"/>
      <c r="R14" s="245"/>
    </row>
    <row r="15" spans="1:22" s="12" customFormat="1">
      <c r="A15" s="46"/>
      <c r="B15" s="48"/>
      <c r="C15" s="56"/>
      <c r="D15" s="39"/>
      <c r="E15" s="339" t="s">
        <v>56</v>
      </c>
      <c r="F15" s="362">
        <f>'Data 2'!D61</f>
        <v>1124.9643999999998</v>
      </c>
      <c r="G15" s="363">
        <f>'Data 2'!F61</f>
        <v>69.294063389200005</v>
      </c>
      <c r="H15" s="363">
        <v>350.54871794870002</v>
      </c>
      <c r="I15" s="362"/>
      <c r="J15" s="362">
        <f>'Data 2'!E61</f>
        <v>12.966700000000001</v>
      </c>
      <c r="K15" s="363">
        <f>'Data 2'!G61</f>
        <v>36.162127474000002</v>
      </c>
      <c r="L15" s="363">
        <v>67.569999999999993</v>
      </c>
      <c r="M15" s="106"/>
      <c r="N15" s="65"/>
      <c r="O15" s="86"/>
      <c r="P15" s="245"/>
      <c r="Q15" s="240"/>
      <c r="R15" s="245"/>
    </row>
    <row r="16" spans="1:22" s="12" customFormat="1">
      <c r="A16" s="46"/>
      <c r="B16" s="48"/>
      <c r="C16" s="49"/>
      <c r="D16" s="39"/>
      <c r="E16" s="339" t="s">
        <v>57</v>
      </c>
      <c r="F16" s="362">
        <f>'Data 2'!D62</f>
        <v>1093.5413999999998</v>
      </c>
      <c r="G16" s="363">
        <f>'Data 2'!F62</f>
        <v>71.028984581700001</v>
      </c>
      <c r="H16" s="363">
        <v>2657.6704545455</v>
      </c>
      <c r="I16" s="362"/>
      <c r="J16" s="362">
        <f>'Data 2'!E62</f>
        <v>27.926299999999998</v>
      </c>
      <c r="K16" s="363">
        <f>'Data 2'!G62</f>
        <v>39.4696110362</v>
      </c>
      <c r="L16" s="363">
        <v>71.67</v>
      </c>
      <c r="M16" s="106"/>
      <c r="N16" s="65"/>
      <c r="O16" s="86"/>
      <c r="P16" s="245"/>
      <c r="Q16" s="240"/>
      <c r="R16" s="245"/>
    </row>
    <row r="17" spans="1:21" s="12" customFormat="1">
      <c r="A17" s="47"/>
      <c r="B17" s="47"/>
      <c r="C17" s="47"/>
      <c r="D17" s="47"/>
      <c r="E17" s="339" t="s">
        <v>58</v>
      </c>
      <c r="F17" s="362">
        <f>'Data 2'!D63</f>
        <v>1174.5786000000001</v>
      </c>
      <c r="G17" s="363">
        <f>'Data 2'!F63</f>
        <v>74.004674094600006</v>
      </c>
      <c r="H17" s="363">
        <v>2055.0363636364</v>
      </c>
      <c r="I17" s="362"/>
      <c r="J17" s="362">
        <f>'Data 2'!E63</f>
        <v>18.417400000000001</v>
      </c>
      <c r="K17" s="363">
        <f>'Data 2'!G63</f>
        <v>40.262245998899999</v>
      </c>
      <c r="L17" s="363">
        <v>71.689991636499997</v>
      </c>
      <c r="M17" s="106"/>
      <c r="N17" s="65"/>
      <c r="O17" s="86"/>
      <c r="P17" s="245"/>
      <c r="Q17" s="240"/>
      <c r="R17" s="245"/>
    </row>
    <row r="18" spans="1:21" s="12" customFormat="1">
      <c r="A18" s="47"/>
      <c r="B18" s="47"/>
      <c r="C18" s="47"/>
      <c r="D18" s="47"/>
      <c r="E18" s="339" t="s">
        <v>59</v>
      </c>
      <c r="F18" s="362">
        <f>'Data 2'!D64</f>
        <v>1084.4208000000001</v>
      </c>
      <c r="G18" s="363">
        <f>'Data 2'!F64</f>
        <v>79.845896002700002</v>
      </c>
      <c r="H18" s="363">
        <v>357.57857142860001</v>
      </c>
      <c r="I18" s="362"/>
      <c r="J18" s="362">
        <f>'Data 2'!E64</f>
        <v>9.5167999999999999</v>
      </c>
      <c r="K18" s="363">
        <f>'Data 2'!G64</f>
        <v>43.377224108900002</v>
      </c>
      <c r="L18" s="363">
        <v>67.599999999999994</v>
      </c>
      <c r="M18" s="106"/>
      <c r="N18" s="65"/>
      <c r="O18" s="86"/>
      <c r="P18" s="245"/>
      <c r="Q18" s="240"/>
      <c r="R18" s="245"/>
    </row>
    <row r="19" spans="1:21" s="12" customFormat="1">
      <c r="A19" s="47"/>
      <c r="B19" s="47"/>
      <c r="C19" s="47"/>
      <c r="D19" s="47"/>
      <c r="E19" s="339" t="s">
        <v>60</v>
      </c>
      <c r="F19" s="362">
        <f>'Data 2'!D65</f>
        <v>772.88800000000003</v>
      </c>
      <c r="G19" s="363">
        <f>'Data 2'!F65</f>
        <v>101.99315780080001</v>
      </c>
      <c r="H19" s="363">
        <v>310.13063583820002</v>
      </c>
      <c r="I19" s="362"/>
      <c r="J19" s="362">
        <f>'Data 2'!E65</f>
        <v>47.090400000000002</v>
      </c>
      <c r="K19" s="363">
        <f>'Data 2'!G65</f>
        <v>49.637430701600003</v>
      </c>
      <c r="L19" s="363">
        <v>65</v>
      </c>
      <c r="M19" s="109"/>
      <c r="N19" s="65"/>
      <c r="O19" s="86"/>
      <c r="P19" s="245"/>
      <c r="Q19" s="240"/>
      <c r="R19" s="245"/>
    </row>
    <row r="20" spans="1:21">
      <c r="E20" s="339" t="s">
        <v>61</v>
      </c>
      <c r="F20" s="362">
        <f>'Data 2'!D66</f>
        <v>653.77319999999997</v>
      </c>
      <c r="G20" s="363">
        <f>'Data 2'!F66</f>
        <v>80.507212944800003</v>
      </c>
      <c r="H20" s="363">
        <v>1473.3225</v>
      </c>
      <c r="I20" s="362"/>
      <c r="J20" s="362">
        <f>'Data 2'!E66</f>
        <v>6.2157999999999998</v>
      </c>
      <c r="K20" s="363">
        <f>'Data 2'!G66</f>
        <v>52.391312002399999</v>
      </c>
      <c r="L20" s="363">
        <v>69.489999999999995</v>
      </c>
      <c r="M20" s="106"/>
      <c r="N20" s="246"/>
      <c r="O20" s="86"/>
      <c r="P20" s="245"/>
      <c r="Q20" s="240"/>
      <c r="R20" s="245"/>
      <c r="S20" s="12"/>
    </row>
    <row r="21" spans="1:21">
      <c r="E21" s="343" t="s">
        <v>62</v>
      </c>
      <c r="F21" s="364">
        <f>'Data 2'!D67</f>
        <v>733.21609999999998</v>
      </c>
      <c r="G21" s="365">
        <f>'Data 2'!F67</f>
        <v>89.317822472200007</v>
      </c>
      <c r="H21" s="366">
        <v>1400.16</v>
      </c>
      <c r="I21" s="362"/>
      <c r="J21" s="364">
        <f>'Data 2'!E67</f>
        <v>3.4174000000000002</v>
      </c>
      <c r="K21" s="365">
        <f>'Data 2'!G67</f>
        <v>55.995791417</v>
      </c>
      <c r="L21" s="366">
        <v>64.990909090900004</v>
      </c>
      <c r="M21" s="106"/>
      <c r="N21" s="65"/>
      <c r="O21" s="86"/>
      <c r="P21" s="245"/>
      <c r="Q21" s="240"/>
      <c r="R21" s="245"/>
      <c r="S21" s="12"/>
    </row>
    <row r="22" spans="1:21">
      <c r="E22" s="345" t="s">
        <v>185</v>
      </c>
      <c r="F22" s="367">
        <f>'Data 2'!D68</f>
        <v>11833.686</v>
      </c>
      <c r="G22" s="368">
        <f>'Data 2'!F68</f>
        <v>78.869189545500006</v>
      </c>
      <c r="H22" s="369">
        <f>MAX(H10:H21)</f>
        <v>2657.6704545455</v>
      </c>
      <c r="I22" s="370">
        <f>MAX(I10:I21)</f>
        <v>0</v>
      </c>
      <c r="J22" s="367">
        <f>SUM(J10:J21)</f>
        <v>180.9111</v>
      </c>
      <c r="K22" s="368">
        <f>'Data 2'!G68</f>
        <v>35.169086569599997</v>
      </c>
      <c r="L22" s="369">
        <f>MAX(L10:L21)</f>
        <v>82.01</v>
      </c>
      <c r="M22" s="64"/>
      <c r="N22" s="143"/>
      <c r="O22" s="86"/>
      <c r="P22" s="245"/>
      <c r="Q22" s="245"/>
      <c r="R22" s="245"/>
    </row>
    <row r="23" spans="1:21">
      <c r="E23" s="156"/>
      <c r="F23" s="156"/>
      <c r="G23" s="237"/>
      <c r="J23" s="237"/>
      <c r="K23" s="13"/>
    </row>
    <row r="26" spans="1:21">
      <c r="S26" s="247"/>
      <c r="T26" s="247"/>
      <c r="U26" s="247"/>
    </row>
    <row r="30" spans="1:21">
      <c r="G30" s="271"/>
    </row>
    <row r="31" spans="1:21">
      <c r="G31" s="271"/>
    </row>
    <row r="32" spans="1:21">
      <c r="G32" s="271"/>
    </row>
    <row r="33" spans="7:7">
      <c r="G33" s="271"/>
    </row>
    <row r="34" spans="7:7">
      <c r="G34" s="271"/>
    </row>
    <row r="35" spans="7:7">
      <c r="G35" s="271"/>
    </row>
    <row r="36" spans="7:7">
      <c r="G36" s="271"/>
    </row>
    <row r="37" spans="7:7">
      <c r="G37" s="208"/>
    </row>
    <row r="38" spans="7:7">
      <c r="G38" s="208"/>
    </row>
    <row r="39" spans="7:7">
      <c r="G39" s="208"/>
    </row>
    <row r="40" spans="7:7">
      <c r="G40" s="208"/>
    </row>
    <row r="41" spans="7:7">
      <c r="G41" s="271"/>
    </row>
    <row r="83" spans="2:2">
      <c r="B83" s="97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3">
    <mergeCell ref="C7:C10"/>
    <mergeCell ref="E2:L2"/>
    <mergeCell ref="E3:L3"/>
    <mergeCell ref="Q9:R9"/>
    <mergeCell ref="U9:V9"/>
    <mergeCell ref="G8:H8"/>
    <mergeCell ref="K8:L8"/>
    <mergeCell ref="P7:R7"/>
    <mergeCell ref="T7:V7"/>
    <mergeCell ref="F7:H7"/>
    <mergeCell ref="J7:L7"/>
    <mergeCell ref="F8:F9"/>
    <mergeCell ref="J8:J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L82"/>
  <sheetViews>
    <sheetView showGridLines="0" showRowColHeaders="0" showOutlineSymbols="0" topLeftCell="A2" zoomScaleNormal="100" workbookViewId="0">
      <selection activeCell="E41" sqref="E41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12" s="16" customFormat="1" ht="0.6" customHeight="1"/>
    <row r="2" spans="2:12" s="16" customFormat="1" ht="21" customHeight="1">
      <c r="E2" s="95" t="s">
        <v>79</v>
      </c>
    </row>
    <row r="3" spans="2:12" s="16" customFormat="1" ht="15" customHeight="1">
      <c r="E3" s="18" t="s">
        <v>355</v>
      </c>
    </row>
    <row r="4" spans="2:12" s="19" customFormat="1" ht="19.899999999999999" customHeight="1">
      <c r="B4" s="20"/>
      <c r="C4" s="21" t="str">
        <f>Indice!C4</f>
        <v>Mercados eléctricos</v>
      </c>
    </row>
    <row r="5" spans="2:12" s="19" customFormat="1" ht="12.6" customHeight="1">
      <c r="B5" s="20"/>
      <c r="C5" s="22"/>
    </row>
    <row r="6" spans="2:12" s="19" customFormat="1" ht="13.15" customHeight="1">
      <c r="B6" s="20"/>
      <c r="C6" s="25"/>
      <c r="D6" s="39"/>
      <c r="E6" s="39"/>
    </row>
    <row r="7" spans="2:12" s="19" customFormat="1" ht="12.75" customHeight="1">
      <c r="B7" s="20"/>
      <c r="C7" s="775" t="s">
        <v>215</v>
      </c>
      <c r="D7" s="39"/>
      <c r="E7" s="336" t="s">
        <v>35</v>
      </c>
    </row>
    <row r="8" spans="2:12" s="19" customFormat="1" ht="12.75" customHeight="1">
      <c r="B8" s="20"/>
      <c r="C8" s="775"/>
      <c r="D8" s="39"/>
      <c r="E8" s="336" t="s">
        <v>35</v>
      </c>
    </row>
    <row r="9" spans="2:12" s="19" customFormat="1" ht="12.75" customHeight="1">
      <c r="B9" s="20"/>
      <c r="C9" s="775"/>
      <c r="D9" s="39"/>
      <c r="E9" s="336" t="s">
        <v>35</v>
      </c>
    </row>
    <row r="10" spans="2:12" s="19" customFormat="1" ht="12.75" customHeight="1">
      <c r="B10" s="20"/>
      <c r="C10" s="775"/>
      <c r="D10" s="39"/>
      <c r="E10" s="336" t="s">
        <v>35</v>
      </c>
      <c r="J10" s="273" t="s">
        <v>134</v>
      </c>
      <c r="L10" s="273"/>
    </row>
    <row r="11" spans="2:12" s="19" customFormat="1" ht="12.75" customHeight="1">
      <c r="B11" s="20"/>
      <c r="C11" s="775"/>
      <c r="D11" s="39"/>
      <c r="E11" s="291" t="s">
        <v>35</v>
      </c>
      <c r="J11" s="273" t="s">
        <v>134</v>
      </c>
      <c r="L11" s="273"/>
    </row>
    <row r="12" spans="2:12" s="19" customFormat="1" ht="12.75" customHeight="1">
      <c r="B12" s="20"/>
      <c r="C12" s="25"/>
      <c r="D12" s="39"/>
      <c r="E12" s="291" t="s">
        <v>35</v>
      </c>
      <c r="L12" s="272"/>
    </row>
    <row r="13" spans="2:12" s="19" customFormat="1" ht="12.75" customHeight="1">
      <c r="B13" s="20"/>
      <c r="C13" s="25"/>
      <c r="D13" s="39"/>
      <c r="E13" s="291" t="s">
        <v>35</v>
      </c>
      <c r="L13" s="272"/>
    </row>
    <row r="14" spans="2:12" s="19" customFormat="1" ht="12.75" customHeight="1">
      <c r="B14" s="20"/>
      <c r="C14" s="56"/>
      <c r="D14" s="39"/>
      <c r="E14" s="291" t="s">
        <v>35</v>
      </c>
      <c r="L14" s="272"/>
    </row>
    <row r="15" spans="2:12" s="19" customFormat="1" ht="12.75" customHeight="1">
      <c r="B15" s="20"/>
      <c r="C15" s="25"/>
      <c r="D15" s="39"/>
      <c r="E15" s="291" t="s">
        <v>35</v>
      </c>
      <c r="L15" s="272"/>
    </row>
    <row r="16" spans="2:12" s="19" customFormat="1" ht="12.75" customHeight="1">
      <c r="B16" s="20"/>
      <c r="C16" s="25"/>
      <c r="D16" s="39"/>
      <c r="E16" s="291" t="s">
        <v>35</v>
      </c>
      <c r="L16" s="272"/>
    </row>
    <row r="17" spans="1:12" s="19" customFormat="1" ht="12.75" customHeight="1">
      <c r="B17" s="20"/>
      <c r="C17" s="25"/>
      <c r="D17" s="39"/>
      <c r="E17" s="291" t="s">
        <v>35</v>
      </c>
      <c r="L17" s="272"/>
    </row>
    <row r="18" spans="1:12" s="19" customFormat="1" ht="12.75" customHeight="1">
      <c r="B18" s="20"/>
      <c r="C18" s="25"/>
      <c r="D18" s="39"/>
      <c r="E18" s="291" t="s">
        <v>35</v>
      </c>
      <c r="L18" s="272"/>
    </row>
    <row r="19" spans="1:12" s="19" customFormat="1" ht="12.75" customHeight="1">
      <c r="B19" s="20"/>
      <c r="C19" s="25"/>
      <c r="D19" s="39"/>
      <c r="E19" s="291" t="s">
        <v>35</v>
      </c>
      <c r="L19" s="272"/>
    </row>
    <row r="20" spans="1:12" s="19" customFormat="1" ht="12.75" customHeight="1">
      <c r="B20" s="20"/>
      <c r="C20" s="25"/>
      <c r="D20" s="39"/>
      <c r="E20" s="291" t="s">
        <v>35</v>
      </c>
      <c r="L20" s="272"/>
    </row>
    <row r="21" spans="1:12" s="19" customFormat="1" ht="12.75" customHeight="1">
      <c r="B21" s="20"/>
      <c r="C21" s="25"/>
      <c r="D21" s="39"/>
      <c r="E21" s="291" t="s">
        <v>35</v>
      </c>
      <c r="L21" s="272"/>
    </row>
    <row r="22" spans="1:12">
      <c r="E22" s="337" t="s">
        <v>35</v>
      </c>
    </row>
    <row r="23" spans="1:12">
      <c r="E23" s="337" t="s">
        <v>35</v>
      </c>
    </row>
    <row r="24" spans="1:12">
      <c r="E24" s="337" t="s">
        <v>35</v>
      </c>
    </row>
    <row r="25" spans="1:12" s="412" customFormat="1">
      <c r="A25" s="415"/>
      <c r="B25" s="415"/>
      <c r="C25" s="415"/>
      <c r="D25" s="415"/>
      <c r="E25" s="415"/>
      <c r="F25" s="416"/>
    </row>
    <row r="30" spans="1:12">
      <c r="G30" s="271"/>
    </row>
    <row r="31" spans="1:12">
      <c r="G31" s="271"/>
    </row>
    <row r="32" spans="1:12">
      <c r="G32" s="271"/>
    </row>
    <row r="33" spans="7:7">
      <c r="G33" s="271"/>
    </row>
    <row r="34" spans="7:7">
      <c r="G34" s="271"/>
    </row>
    <row r="35" spans="7:7">
      <c r="G35" s="271"/>
    </row>
    <row r="36" spans="7:7">
      <c r="G36" s="271"/>
    </row>
    <row r="37" spans="7:7">
      <c r="G37" s="208"/>
    </row>
    <row r="38" spans="7:7">
      <c r="G38" s="208"/>
    </row>
    <row r="39" spans="7:7">
      <c r="G39" s="208"/>
    </row>
    <row r="40" spans="7:7">
      <c r="G40" s="208"/>
    </row>
    <row r="41" spans="7:7">
      <c r="G41" s="271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1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/>
  </sheetPr>
  <dimension ref="A1:L82"/>
  <sheetViews>
    <sheetView showGridLines="0" showRowColHeaders="0" showOutlineSymbols="0" topLeftCell="A2" zoomScaleNormal="100" workbookViewId="0">
      <selection activeCell="E35" sqref="E35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12" s="16" customFormat="1" ht="0.6" customHeight="1"/>
    <row r="2" spans="2:12" s="16" customFormat="1" ht="21" customHeight="1">
      <c r="E2" s="95" t="s">
        <v>79</v>
      </c>
    </row>
    <row r="3" spans="2:12" s="16" customFormat="1" ht="15" customHeight="1">
      <c r="E3" s="18" t="s">
        <v>355</v>
      </c>
    </row>
    <row r="4" spans="2:12" s="19" customFormat="1" ht="19.899999999999999" customHeight="1">
      <c r="B4" s="20"/>
      <c r="C4" s="21" t="str">
        <f>Indice!C4</f>
        <v>Mercados eléctricos</v>
      </c>
    </row>
    <row r="5" spans="2:12" s="19" customFormat="1" ht="12.6" customHeight="1">
      <c r="B5" s="20"/>
      <c r="C5" s="22"/>
    </row>
    <row r="6" spans="2:12" s="19" customFormat="1" ht="13.15" customHeight="1">
      <c r="B6" s="20"/>
      <c r="C6" s="25"/>
      <c r="D6" s="39"/>
      <c r="E6" s="39"/>
    </row>
    <row r="7" spans="2:12" s="19" customFormat="1" ht="12.75" customHeight="1">
      <c r="B7" s="20"/>
      <c r="C7" s="775" t="s">
        <v>339</v>
      </c>
      <c r="D7" s="39"/>
      <c r="E7" s="336" t="s">
        <v>35</v>
      </c>
    </row>
    <row r="8" spans="2:12" s="19" customFormat="1" ht="12.75" customHeight="1">
      <c r="B8" s="20"/>
      <c r="C8" s="775"/>
      <c r="D8" s="39"/>
      <c r="E8" s="336" t="s">
        <v>35</v>
      </c>
    </row>
    <row r="9" spans="2:12" s="19" customFormat="1" ht="12.75" customHeight="1">
      <c r="B9" s="20"/>
      <c r="C9" s="775"/>
      <c r="D9" s="39"/>
      <c r="E9" s="336" t="s">
        <v>35</v>
      </c>
    </row>
    <row r="10" spans="2:12" s="19" customFormat="1" ht="12.75" customHeight="1">
      <c r="B10" s="20"/>
      <c r="C10" s="775" t="s">
        <v>48</v>
      </c>
      <c r="D10" s="39"/>
      <c r="E10" s="336" t="s">
        <v>35</v>
      </c>
      <c r="J10" s="273" t="s">
        <v>134</v>
      </c>
      <c r="L10" s="273"/>
    </row>
    <row r="11" spans="2:12" s="19" customFormat="1" ht="12.75" customHeight="1">
      <c r="B11" s="20"/>
      <c r="C11" s="775"/>
      <c r="D11" s="39"/>
      <c r="E11" s="291" t="s">
        <v>35</v>
      </c>
      <c r="J11" s="273" t="s">
        <v>134</v>
      </c>
      <c r="L11" s="273"/>
    </row>
    <row r="12" spans="2:12" s="19" customFormat="1" ht="12.75" customHeight="1">
      <c r="B12" s="20"/>
      <c r="C12" s="775"/>
      <c r="D12" s="39"/>
      <c r="E12" s="291" t="s">
        <v>35</v>
      </c>
      <c r="L12" s="272"/>
    </row>
    <row r="13" spans="2:12" s="19" customFormat="1" ht="12.75" customHeight="1">
      <c r="B13" s="20"/>
      <c r="C13" s="25"/>
      <c r="D13" s="39"/>
      <c r="E13" s="291" t="s">
        <v>35</v>
      </c>
      <c r="L13" s="272"/>
    </row>
    <row r="14" spans="2:12" s="19" customFormat="1" ht="12.75" customHeight="1">
      <c r="B14" s="20"/>
      <c r="C14" s="56"/>
      <c r="D14" s="39"/>
      <c r="E14" s="291" t="s">
        <v>35</v>
      </c>
      <c r="L14" s="272"/>
    </row>
    <row r="15" spans="2:12" s="19" customFormat="1" ht="12.75" customHeight="1">
      <c r="B15" s="20"/>
      <c r="C15" s="25"/>
      <c r="D15" s="39"/>
      <c r="E15" s="291" t="s">
        <v>35</v>
      </c>
      <c r="L15" s="272"/>
    </row>
    <row r="16" spans="2:12" s="19" customFormat="1" ht="12.75" customHeight="1">
      <c r="B16" s="20"/>
      <c r="C16" s="25"/>
      <c r="D16" s="39"/>
      <c r="E16" s="291" t="s">
        <v>35</v>
      </c>
      <c r="L16" s="272"/>
    </row>
    <row r="17" spans="2:12" s="19" customFormat="1" ht="12.75" customHeight="1">
      <c r="B17" s="20"/>
      <c r="C17" s="25"/>
      <c r="D17" s="39"/>
      <c r="E17" s="291" t="s">
        <v>35</v>
      </c>
      <c r="L17" s="272"/>
    </row>
    <row r="18" spans="2:12" s="19" customFormat="1" ht="12.75" customHeight="1">
      <c r="B18" s="20"/>
      <c r="C18" s="25"/>
      <c r="D18" s="39"/>
      <c r="E18" s="291" t="s">
        <v>35</v>
      </c>
      <c r="L18" s="272"/>
    </row>
    <row r="19" spans="2:12" s="19" customFormat="1" ht="12.75" customHeight="1">
      <c r="B19" s="20"/>
      <c r="C19" s="25"/>
      <c r="D19" s="39"/>
      <c r="E19" s="291" t="s">
        <v>35</v>
      </c>
      <c r="L19" s="272"/>
    </row>
    <row r="20" spans="2:12" s="19" customFormat="1" ht="12.75" customHeight="1">
      <c r="B20" s="20"/>
      <c r="C20" s="25"/>
      <c r="D20" s="39"/>
      <c r="E20" s="291" t="s">
        <v>35</v>
      </c>
      <c r="L20" s="272"/>
    </row>
    <row r="21" spans="2:12" s="19" customFormat="1" ht="12.75" customHeight="1">
      <c r="B21" s="20"/>
      <c r="C21" s="25"/>
      <c r="D21" s="39"/>
      <c r="E21" s="291" t="s">
        <v>35</v>
      </c>
      <c r="L21" s="272"/>
    </row>
    <row r="22" spans="2:12">
      <c r="E22" s="337" t="s">
        <v>35</v>
      </c>
    </row>
    <row r="23" spans="2:12">
      <c r="E23" s="337" t="s">
        <v>35</v>
      </c>
    </row>
    <row r="24" spans="2:12">
      <c r="E24" s="337" t="s">
        <v>35</v>
      </c>
    </row>
    <row r="26" spans="2:12">
      <c r="E26" s="200"/>
    </row>
    <row r="30" spans="2:12">
      <c r="G30" s="271"/>
    </row>
    <row r="31" spans="2:12">
      <c r="G31" s="271"/>
    </row>
    <row r="32" spans="2:12">
      <c r="G32" s="271"/>
    </row>
    <row r="33" spans="7:7">
      <c r="G33" s="271"/>
    </row>
    <row r="34" spans="7:7">
      <c r="G34" s="271"/>
    </row>
    <row r="35" spans="7:7">
      <c r="G35" s="271"/>
    </row>
    <row r="36" spans="7:7">
      <c r="G36" s="271"/>
    </row>
    <row r="37" spans="7:7">
      <c r="G37" s="208"/>
    </row>
    <row r="38" spans="7:7">
      <c r="G38" s="208"/>
    </row>
    <row r="39" spans="7:7">
      <c r="G39" s="208"/>
    </row>
    <row r="40" spans="7:7">
      <c r="G40" s="208"/>
    </row>
    <row r="41" spans="7:7">
      <c r="G41" s="271"/>
    </row>
    <row r="82" spans="2:2">
      <c r="B82" s="96"/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 fitToPage="1"/>
  </sheetPr>
  <dimension ref="A1:F82"/>
  <sheetViews>
    <sheetView showGridLines="0" showRowColHeaders="0" showOutlineSymbols="0" topLeftCell="A2" zoomScaleNormal="100" workbookViewId="0">
      <selection activeCell="F14" sqref="F1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295"/>
    </row>
    <row r="3" spans="2:6" s="16" customFormat="1" ht="15" customHeight="1">
      <c r="E3" s="18" t="s">
        <v>355</v>
      </c>
      <c r="F3" s="296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75" t="s">
        <v>340</v>
      </c>
      <c r="D7" s="39"/>
      <c r="E7" s="336" t="s">
        <v>35</v>
      </c>
      <c r="F7" s="419"/>
    </row>
    <row r="8" spans="2:6" s="19" customFormat="1" ht="12.75" customHeight="1">
      <c r="B8" s="20"/>
      <c r="C8" s="775"/>
      <c r="D8" s="39"/>
      <c r="E8" s="336" t="s">
        <v>35</v>
      </c>
      <c r="F8" s="40"/>
    </row>
    <row r="9" spans="2:6" s="19" customFormat="1" ht="12.75" customHeight="1">
      <c r="B9" s="20"/>
      <c r="C9" s="775"/>
      <c r="D9" s="39"/>
      <c r="E9" s="336" t="s">
        <v>35</v>
      </c>
      <c r="F9" s="40"/>
    </row>
    <row r="10" spans="2:6" s="19" customFormat="1" ht="12.75" customHeight="1">
      <c r="B10" s="20"/>
      <c r="C10" s="302" t="s">
        <v>337</v>
      </c>
      <c r="D10" s="39"/>
      <c r="E10" s="336" t="s">
        <v>35</v>
      </c>
      <c r="F10" s="40"/>
    </row>
    <row r="11" spans="2:6" s="19" customFormat="1" ht="12.75" customHeight="1">
      <c r="B11" s="20"/>
      <c r="C11" s="301"/>
      <c r="D11" s="39"/>
      <c r="E11" s="291" t="s">
        <v>35</v>
      </c>
      <c r="F11" s="39"/>
    </row>
    <row r="12" spans="2:6" s="19" customFormat="1" ht="12.75" customHeight="1">
      <c r="B12" s="20"/>
      <c r="C12" s="301" t="s">
        <v>35</v>
      </c>
      <c r="D12" s="39"/>
      <c r="E12" s="291" t="s">
        <v>35</v>
      </c>
      <c r="F12" s="39"/>
    </row>
    <row r="13" spans="2:6" s="19" customFormat="1" ht="12.75" customHeight="1">
      <c r="B13" s="20"/>
      <c r="D13" s="39"/>
      <c r="E13" s="291" t="s">
        <v>35</v>
      </c>
      <c r="F13" s="39"/>
    </row>
    <row r="14" spans="2:6" s="19" customFormat="1" ht="12.75" customHeight="1">
      <c r="B14" s="20"/>
      <c r="C14" s="56"/>
      <c r="D14" s="39"/>
      <c r="E14" s="291" t="s">
        <v>35</v>
      </c>
      <c r="F14" s="39"/>
    </row>
    <row r="15" spans="2:6" s="19" customFormat="1" ht="12.75" customHeight="1">
      <c r="B15" s="20"/>
      <c r="C15" s="25"/>
      <c r="D15" s="39"/>
      <c r="E15" s="291" t="s">
        <v>35</v>
      </c>
      <c r="F15" s="39"/>
    </row>
    <row r="16" spans="2:6" s="19" customFormat="1" ht="12.75" customHeight="1">
      <c r="B16" s="20"/>
      <c r="C16" s="25"/>
      <c r="D16" s="39"/>
      <c r="E16" s="291" t="s">
        <v>35</v>
      </c>
      <c r="F16" s="39"/>
    </row>
    <row r="17" spans="2:6" s="19" customFormat="1" ht="12.75" customHeight="1">
      <c r="B17" s="20"/>
      <c r="C17" s="25"/>
      <c r="D17" s="39"/>
      <c r="E17" s="291" t="s">
        <v>35</v>
      </c>
      <c r="F17" s="39"/>
    </row>
    <row r="18" spans="2:6" s="19" customFormat="1" ht="12.75" customHeight="1">
      <c r="B18" s="20"/>
      <c r="C18" s="25"/>
      <c r="D18" s="39"/>
      <c r="E18" s="291" t="s">
        <v>35</v>
      </c>
      <c r="F18" s="39"/>
    </row>
    <row r="19" spans="2:6" s="19" customFormat="1" ht="12.75" customHeight="1">
      <c r="B19" s="20"/>
      <c r="C19" s="25"/>
      <c r="D19" s="39"/>
      <c r="E19" s="291" t="s">
        <v>35</v>
      </c>
      <c r="F19" s="39"/>
    </row>
    <row r="20" spans="2:6" s="19" customFormat="1" ht="12.75" customHeight="1">
      <c r="B20" s="20"/>
      <c r="C20" s="25"/>
      <c r="D20" s="39"/>
      <c r="E20" s="291" t="s">
        <v>35</v>
      </c>
      <c r="F20" s="39"/>
    </row>
    <row r="21" spans="2:6" s="19" customFormat="1" ht="12.75" customHeight="1">
      <c r="B21" s="20"/>
      <c r="C21" s="25"/>
      <c r="D21" s="39"/>
      <c r="E21" s="291" t="s">
        <v>35</v>
      </c>
      <c r="F21" s="39"/>
    </row>
    <row r="22" spans="2:6">
      <c r="E22" s="337" t="s">
        <v>35</v>
      </c>
    </row>
    <row r="23" spans="2:6">
      <c r="E23" s="337" t="s">
        <v>35</v>
      </c>
    </row>
    <row r="24" spans="2:6">
      <c r="E24" s="337" t="s">
        <v>35</v>
      </c>
    </row>
    <row r="25" spans="2:6">
      <c r="E25" s="337"/>
    </row>
    <row r="26" spans="2:6">
      <c r="E26" s="337"/>
    </row>
    <row r="27" spans="2:6">
      <c r="E27" s="337"/>
    </row>
    <row r="28" spans="2:6">
      <c r="E28" s="337"/>
    </row>
    <row r="29" spans="2:6">
      <c r="E29" s="337"/>
    </row>
    <row r="30" spans="2:6">
      <c r="E30" s="337"/>
    </row>
    <row r="31" spans="2:6">
      <c r="E31" s="337"/>
    </row>
    <row r="32" spans="2:6">
      <c r="E32" s="337"/>
    </row>
    <row r="33" spans="5:5">
      <c r="E33" s="337"/>
    </row>
    <row r="34" spans="5:5">
      <c r="E34" s="337"/>
    </row>
    <row r="35" spans="5:5">
      <c r="E35" s="337"/>
    </row>
    <row r="36" spans="5:5">
      <c r="E36" s="337"/>
    </row>
    <row r="82" spans="2:2">
      <c r="B82" s="96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0" orientation="landscape" verticalDpi="300" r:id="rId1"/>
  <headerFooter alignWithMargins="0">
    <oddFooter>&amp;R&amp;A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/>
  </sheetPr>
  <dimension ref="A1:F80"/>
  <sheetViews>
    <sheetView showGridLines="0" showRowColHeaders="0" showOutlineSymbols="0" topLeftCell="A2" zoomScaleNormal="100" workbookViewId="0">
      <selection activeCell="E34" sqref="E3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49" t="s">
        <v>194</v>
      </c>
      <c r="D7" s="39"/>
      <c r="E7" s="336"/>
    </row>
    <row r="8" spans="2:5" s="19" customFormat="1" ht="12.75" customHeight="1">
      <c r="B8" s="20"/>
      <c r="C8" s="749"/>
      <c r="D8" s="39"/>
      <c r="E8" s="336"/>
    </row>
    <row r="9" spans="2:5" s="19" customFormat="1" ht="12.75" customHeight="1">
      <c r="B9" s="20"/>
      <c r="C9" s="749"/>
      <c r="D9" s="39"/>
      <c r="E9" s="336"/>
    </row>
    <row r="10" spans="2:5" s="19" customFormat="1" ht="12.75" customHeight="1">
      <c r="B10" s="20"/>
      <c r="C10" s="749"/>
      <c r="D10" s="39"/>
      <c r="E10" s="336"/>
    </row>
    <row r="11" spans="2:5" s="19" customFormat="1" ht="12.75" customHeight="1">
      <c r="B11" s="20"/>
      <c r="C11" s="244"/>
      <c r="D11" s="39"/>
      <c r="E11" s="291"/>
    </row>
    <row r="12" spans="2:5" s="19" customFormat="1" ht="12.75" customHeight="1">
      <c r="B12" s="20"/>
      <c r="C12" s="244"/>
      <c r="D12" s="39"/>
      <c r="E12" s="291"/>
    </row>
    <row r="13" spans="2:5" s="19" customFormat="1" ht="12.75" customHeight="1">
      <c r="B13" s="20"/>
      <c r="C13" s="244"/>
      <c r="D13" s="39"/>
      <c r="E13" s="291"/>
    </row>
    <row r="14" spans="2:5" s="19" customFormat="1" ht="12.75" customHeight="1">
      <c r="B14" s="20"/>
      <c r="C14" s="12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5" s="19" customFormat="1" ht="12.75" customHeight="1">
      <c r="B17" s="20"/>
      <c r="C17" s="25"/>
      <c r="D17" s="39"/>
      <c r="E17" s="291"/>
    </row>
    <row r="18" spans="1:5" s="19" customFormat="1" ht="12.75" customHeight="1">
      <c r="B18" s="20"/>
      <c r="C18" s="25"/>
      <c r="D18" s="39"/>
      <c r="E18" s="291"/>
    </row>
    <row r="19" spans="1:5" s="19" customFormat="1" ht="12.75" customHeight="1">
      <c r="B19" s="20"/>
      <c r="C19" s="25"/>
      <c r="D19" s="39"/>
      <c r="E19" s="291"/>
    </row>
    <row r="20" spans="1:5" s="19" customFormat="1" ht="12.75" customHeight="1">
      <c r="B20" s="20"/>
      <c r="C20" s="25"/>
      <c r="D20" s="39"/>
      <c r="E20" s="291"/>
    </row>
    <row r="21" spans="1:5" s="42" customFormat="1">
      <c r="A21" s="16"/>
      <c r="B21" s="16"/>
      <c r="C21" s="16"/>
      <c r="D21" s="16"/>
      <c r="E21" s="417"/>
    </row>
    <row r="22" spans="1:5">
      <c r="E22" s="337"/>
    </row>
    <row r="23" spans="1:5">
      <c r="E23" s="337"/>
    </row>
    <row r="24" spans="1:5">
      <c r="E24" s="337"/>
    </row>
    <row r="80" spans="2:2">
      <c r="B80" s="96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1:F82"/>
  <sheetViews>
    <sheetView showGridLines="0" showRowColHeaders="0" showOutlineSymbols="0" topLeftCell="A2" zoomScaleNormal="100" workbookViewId="0">
      <selection activeCell="E34" sqref="E3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1" t="s">
        <v>127</v>
      </c>
      <c r="D7" s="39"/>
      <c r="E7" s="336"/>
    </row>
    <row r="8" spans="2:5" s="19" customFormat="1" ht="12.75" customHeight="1">
      <c r="B8" s="20"/>
      <c r="C8" s="751"/>
      <c r="D8" s="39"/>
      <c r="E8" s="336"/>
    </row>
    <row r="9" spans="2:5" s="19" customFormat="1" ht="12.75" customHeight="1">
      <c r="B9" s="20"/>
      <c r="C9" s="751" t="s">
        <v>48</v>
      </c>
      <c r="D9" s="39"/>
      <c r="E9" s="336"/>
    </row>
    <row r="10" spans="2:5" s="19" customFormat="1" ht="12.75" customHeight="1">
      <c r="B10" s="20"/>
      <c r="C10" s="751"/>
      <c r="D10" s="39"/>
      <c r="E10" s="336"/>
    </row>
    <row r="11" spans="2:5" s="19" customFormat="1" ht="12.75" customHeight="1">
      <c r="B11" s="20"/>
      <c r="C11" s="40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140"/>
      <c r="D13" s="39"/>
      <c r="E13" s="291"/>
    </row>
    <row r="14" spans="2:5" s="19" customFormat="1" ht="12.75" customHeight="1">
      <c r="B14" s="20"/>
      <c r="C14" s="140"/>
      <c r="D14" s="39"/>
      <c r="E14" s="291"/>
    </row>
    <row r="15" spans="2:5" s="19" customFormat="1" ht="12.75" customHeight="1">
      <c r="B15" s="20"/>
      <c r="C15" s="140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6" s="19" customFormat="1" ht="12.75" customHeight="1">
      <c r="B17" s="20"/>
      <c r="C17" s="25"/>
      <c r="D17" s="39"/>
      <c r="E17" s="291"/>
    </row>
    <row r="18" spans="1:6" s="19" customFormat="1" ht="12.75" customHeight="1">
      <c r="B18" s="20"/>
      <c r="C18" s="25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337"/>
    </row>
    <row r="23" spans="1:6">
      <c r="E23" s="337"/>
    </row>
    <row r="24" spans="1:6">
      <c r="E24" s="337"/>
    </row>
    <row r="25" spans="1:6" s="168" customFormat="1">
      <c r="A25" s="16"/>
      <c r="B25" s="16"/>
      <c r="C25" s="16"/>
      <c r="D25" s="16"/>
      <c r="E25" s="16"/>
      <c r="F25" s="42"/>
    </row>
    <row r="26" spans="1:6" s="168" customFormat="1">
      <c r="A26" s="16"/>
      <c r="B26" s="16"/>
      <c r="C26" s="16"/>
      <c r="D26" s="16"/>
      <c r="E26" s="140" t="s">
        <v>341</v>
      </c>
      <c r="F26" s="42"/>
    </row>
    <row r="27" spans="1:6" s="168" customFormat="1">
      <c r="A27" s="16"/>
      <c r="B27" s="16"/>
      <c r="C27" s="16"/>
      <c r="D27" s="16"/>
      <c r="E27" s="16"/>
      <c r="F27" s="42"/>
    </row>
    <row r="28" spans="1:6" s="168" customFormat="1">
      <c r="A28" s="16"/>
      <c r="B28" s="16"/>
      <c r="C28" s="16"/>
      <c r="D28" s="16"/>
      <c r="E28" s="16"/>
      <c r="F28" s="42"/>
    </row>
    <row r="29" spans="1:6" s="168" customFormat="1">
      <c r="A29" s="16"/>
      <c r="B29" s="16"/>
      <c r="C29" s="16"/>
      <c r="D29" s="16"/>
      <c r="E29" s="16"/>
      <c r="F29" s="42"/>
    </row>
    <row r="30" spans="1:6" s="168" customFormat="1">
      <c r="A30" s="16"/>
      <c r="B30" s="16"/>
      <c r="C30" s="16"/>
      <c r="D30" s="16"/>
      <c r="E30" s="16"/>
      <c r="F30" s="42"/>
    </row>
    <row r="31" spans="1:6" s="168" customFormat="1">
      <c r="A31" s="16"/>
      <c r="B31" s="16"/>
      <c r="C31" s="16"/>
      <c r="D31" s="16"/>
      <c r="F31" s="42"/>
    </row>
    <row r="32" spans="1:6" s="168" customFormat="1">
      <c r="A32" s="16"/>
      <c r="B32" s="16"/>
      <c r="C32" s="16"/>
      <c r="D32" s="16"/>
      <c r="E32" s="16"/>
      <c r="F32" s="42"/>
    </row>
    <row r="33" spans="1:6" s="168" customFormat="1">
      <c r="A33" s="16"/>
      <c r="B33" s="16"/>
      <c r="C33" s="16"/>
      <c r="D33" s="16"/>
      <c r="E33" s="16"/>
      <c r="F33" s="42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A1:AB69"/>
  <sheetViews>
    <sheetView showGridLines="0" showRowColHeaders="0" showOutlineSymbols="0" topLeftCell="A2" zoomScaleNormal="100" workbookViewId="0">
      <selection activeCell="F38" sqref="F38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.42578125" style="13" customWidth="1"/>
    <col min="6" max="6" width="14.140625" style="13" bestFit="1" customWidth="1"/>
    <col min="7" max="7" width="12.85546875" style="214" customWidth="1"/>
    <col min="8" max="8" width="6" style="219" customWidth="1"/>
    <col min="9" max="19" width="6" style="13" customWidth="1"/>
    <col min="20" max="20" width="0.85546875" style="13" customWidth="1"/>
    <col min="21" max="21" width="8.5703125" style="13" customWidth="1"/>
    <col min="22" max="22" width="8" style="13" customWidth="1"/>
    <col min="23" max="16384" width="11.42578125" style="13"/>
  </cols>
  <sheetData>
    <row r="1" spans="1:28" s="16" customFormat="1" ht="0.6" customHeight="1"/>
    <row r="2" spans="1:28" s="16" customFormat="1" ht="21" customHeight="1">
      <c r="E2" s="18"/>
      <c r="G2" s="746" t="s">
        <v>79</v>
      </c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</row>
    <row r="3" spans="1:28" s="16" customFormat="1" ht="15" customHeight="1">
      <c r="E3" s="18"/>
      <c r="G3" s="747" t="s">
        <v>355</v>
      </c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747"/>
      <c r="S3" s="747"/>
      <c r="T3" s="747"/>
      <c r="U3" s="747"/>
      <c r="V3" s="747"/>
    </row>
    <row r="4" spans="1:28" s="19" customFormat="1" ht="19.899999999999999" customHeight="1">
      <c r="B4" s="20"/>
      <c r="C4" s="21" t="str">
        <f>Indice!C4</f>
        <v>Mercados eléctricos</v>
      </c>
    </row>
    <row r="5" spans="1:28" s="19" customFormat="1" ht="12.6" customHeight="1">
      <c r="B5" s="20"/>
      <c r="C5" s="22"/>
      <c r="W5" s="163"/>
      <c r="X5" s="163"/>
    </row>
    <row r="6" spans="1:28" s="19" customFormat="1" ht="13.15" customHeight="1">
      <c r="B6" s="20"/>
      <c r="C6" s="25"/>
      <c r="D6" s="39"/>
      <c r="E6" s="39"/>
      <c r="T6"/>
      <c r="W6" s="276"/>
      <c r="X6" s="163"/>
    </row>
    <row r="7" spans="1:28" s="12" customFormat="1" ht="12.6" customHeight="1">
      <c r="A7" s="19"/>
      <c r="B7" s="20"/>
      <c r="C7" s="748" t="s">
        <v>331</v>
      </c>
      <c r="D7" s="39"/>
      <c r="E7" s="745" t="s">
        <v>232</v>
      </c>
      <c r="F7" s="745"/>
      <c r="G7" s="745"/>
      <c r="H7" s="52" t="s">
        <v>14</v>
      </c>
      <c r="I7" s="52" t="s">
        <v>15</v>
      </c>
      <c r="J7" s="52" t="s">
        <v>16</v>
      </c>
      <c r="K7" s="52" t="s">
        <v>17</v>
      </c>
      <c r="L7" s="52" t="s">
        <v>18</v>
      </c>
      <c r="M7" s="52" t="s">
        <v>19</v>
      </c>
      <c r="N7" s="52" t="s">
        <v>20</v>
      </c>
      <c r="O7" s="52" t="s">
        <v>21</v>
      </c>
      <c r="P7" s="52" t="s">
        <v>22</v>
      </c>
      <c r="Q7" s="52" t="s">
        <v>23</v>
      </c>
      <c r="R7" s="52" t="s">
        <v>24</v>
      </c>
      <c r="S7" s="52" t="s">
        <v>25</v>
      </c>
      <c r="T7" s="174"/>
      <c r="U7" s="52" t="s">
        <v>3</v>
      </c>
      <c r="V7" s="144" t="s">
        <v>368</v>
      </c>
      <c r="W7" s="277"/>
      <c r="X7" s="174"/>
      <c r="Y7" s="175"/>
      <c r="Z7" s="164"/>
      <c r="AA7" s="164"/>
      <c r="AB7" s="164"/>
    </row>
    <row r="8" spans="1:28" s="12" customFormat="1" ht="12.75" customHeight="1">
      <c r="A8" s="19"/>
      <c r="B8" s="20"/>
      <c r="C8" s="748"/>
      <c r="D8" s="39"/>
      <c r="E8" s="306" t="s">
        <v>26</v>
      </c>
      <c r="F8" s="306"/>
      <c r="G8" s="307"/>
      <c r="H8" s="308">
        <f>'Data 1'!D35</f>
        <v>38.5</v>
      </c>
      <c r="I8" s="308">
        <f>'Data 1'!E35</f>
        <v>28.8</v>
      </c>
      <c r="J8" s="308">
        <f>'Data 1'!F35</f>
        <v>28.65</v>
      </c>
      <c r="K8" s="308">
        <f>'Data 1'!G35</f>
        <v>24.85</v>
      </c>
      <c r="L8" s="308">
        <f>'Data 1'!H35</f>
        <v>26.74</v>
      </c>
      <c r="M8" s="308">
        <f>'Data 1'!I35</f>
        <v>39.29</v>
      </c>
      <c r="N8" s="308">
        <f>'Data 1'!J35</f>
        <v>41.07</v>
      </c>
      <c r="O8" s="308">
        <f>'Data 1'!K35</f>
        <v>41.63</v>
      </c>
      <c r="P8" s="308">
        <f>'Data 1'!L35</f>
        <v>44.17</v>
      </c>
      <c r="Q8" s="308">
        <f>'Data 1'!M35</f>
        <v>53.79</v>
      </c>
      <c r="R8" s="308">
        <f>'Data 1'!N35</f>
        <v>57.4</v>
      </c>
      <c r="S8" s="308">
        <f>'Data 1'!O35</f>
        <v>61.86</v>
      </c>
      <c r="T8" s="174"/>
      <c r="U8" s="308">
        <f>'Data 1'!Q35</f>
        <v>40.630000000000003</v>
      </c>
      <c r="V8" s="318">
        <f>(('Data 1'!Q35/'Data 1'!Q56)-1)*100</f>
        <v>-21.366363460421912</v>
      </c>
      <c r="W8" s="278"/>
      <c r="Y8" s="176"/>
      <c r="Z8" s="58"/>
      <c r="AA8" s="119"/>
      <c r="AB8" s="164"/>
    </row>
    <row r="9" spans="1:28" s="12" customFormat="1" ht="12.75" customHeight="1">
      <c r="A9" s="19"/>
      <c r="B9" s="20"/>
      <c r="C9" s="748"/>
      <c r="D9" s="39"/>
      <c r="E9" s="306" t="s">
        <v>27</v>
      </c>
      <c r="F9" s="306"/>
      <c r="G9" s="307"/>
      <c r="H9" s="308">
        <f>'Data 1'!D38</f>
        <v>-0.03</v>
      </c>
      <c r="I9" s="308">
        <f>'Data 1'!E38</f>
        <v>-0.03</v>
      </c>
      <c r="J9" s="308">
        <f>'Data 1'!F38</f>
        <v>0</v>
      </c>
      <c r="K9" s="308">
        <f>'Data 1'!G38</f>
        <v>0</v>
      </c>
      <c r="L9" s="308">
        <f>'Data 1'!H38</f>
        <v>0</v>
      </c>
      <c r="M9" s="308">
        <f>'Data 1'!I38</f>
        <v>0.01</v>
      </c>
      <c r="N9" s="308">
        <f>'Data 1'!J38</f>
        <v>-0.01</v>
      </c>
      <c r="O9" s="308">
        <f>'Data 1'!K38</f>
        <v>-0.01</v>
      </c>
      <c r="P9" s="308">
        <f>'Data 1'!L38</f>
        <v>0</v>
      </c>
      <c r="Q9" s="308">
        <f>'Data 1'!M38</f>
        <v>-0.01</v>
      </c>
      <c r="R9" s="308">
        <f>'Data 1'!N38</f>
        <v>0.01</v>
      </c>
      <c r="S9" s="308">
        <f>'Data 1'!O38</f>
        <v>0.01</v>
      </c>
      <c r="T9" s="174"/>
      <c r="U9" s="308">
        <f>'Data 1'!Q38</f>
        <v>0</v>
      </c>
      <c r="V9" s="318" t="s">
        <v>134</v>
      </c>
      <c r="W9" s="134"/>
      <c r="Y9" s="176"/>
      <c r="Z9" s="58"/>
      <c r="AA9" s="119"/>
      <c r="AB9" s="164"/>
    </row>
    <row r="10" spans="1:28" s="12" customFormat="1" ht="12.75" customHeight="1">
      <c r="A10" s="19"/>
      <c r="B10" s="20"/>
      <c r="C10" s="748"/>
      <c r="D10" s="39"/>
      <c r="E10" s="306" t="s">
        <v>137</v>
      </c>
      <c r="F10" s="306"/>
      <c r="G10" s="307"/>
      <c r="H10" s="308">
        <f>SUM(H11:H21)</f>
        <v>3.92</v>
      </c>
      <c r="I10" s="308">
        <f t="shared" ref="I10:S10" si="0">SUM(I11:I21)</f>
        <v>4.2</v>
      </c>
      <c r="J10" s="308">
        <f t="shared" si="0"/>
        <v>4.5399999999999991</v>
      </c>
      <c r="K10" s="308">
        <f t="shared" si="0"/>
        <v>4.07</v>
      </c>
      <c r="L10" s="308">
        <f t="shared" si="0"/>
        <v>4.3600000000000003</v>
      </c>
      <c r="M10" s="308">
        <f t="shared" si="0"/>
        <v>2.5100000000000002</v>
      </c>
      <c r="N10" s="308">
        <f t="shared" si="0"/>
        <v>2.0300000000000002</v>
      </c>
      <c r="O10" s="308">
        <f t="shared" si="0"/>
        <v>2.4000000000000004</v>
      </c>
      <c r="P10" s="308">
        <f t="shared" si="0"/>
        <v>2.4600000000000009</v>
      </c>
      <c r="Q10" s="308">
        <f t="shared" si="0"/>
        <v>3.0000000000000004</v>
      </c>
      <c r="R10" s="308">
        <f t="shared" si="0"/>
        <v>1.93</v>
      </c>
      <c r="S10" s="308">
        <f t="shared" si="0"/>
        <v>2.0899999999999994</v>
      </c>
      <c r="T10" s="174"/>
      <c r="U10" s="308">
        <f t="shared" ref="U10" si="1">SUM(U11:U21)</f>
        <v>3.0999999999999996</v>
      </c>
      <c r="V10" s="319">
        <f>(('Data 1'!Q29/'Data 1'!R29-1)*100)</f>
        <v>-27.230046948356822</v>
      </c>
      <c r="W10" s="249"/>
      <c r="Y10" s="176"/>
      <c r="Z10" s="58"/>
      <c r="AA10" s="119"/>
      <c r="AB10" s="164"/>
    </row>
    <row r="11" spans="1:28" s="12" customFormat="1" ht="12.75" customHeight="1">
      <c r="A11" s="19"/>
      <c r="B11" s="20"/>
      <c r="C11" s="749" t="s">
        <v>83</v>
      </c>
      <c r="D11" s="39"/>
      <c r="E11" s="309"/>
      <c r="F11" s="424" t="s">
        <v>183</v>
      </c>
      <c r="G11" s="310"/>
      <c r="H11" s="311">
        <f>'Data 1'!D18</f>
        <v>2.56</v>
      </c>
      <c r="I11" s="311">
        <f>'Data 1'!E18</f>
        <v>2.65</v>
      </c>
      <c r="J11" s="311">
        <f>'Data 1'!F18</f>
        <v>2.88</v>
      </c>
      <c r="K11" s="311">
        <f>'Data 1'!G18</f>
        <v>2.59</v>
      </c>
      <c r="L11" s="311">
        <f>'Data 1'!H18</f>
        <v>2.99</v>
      </c>
      <c r="M11" s="311">
        <f>'Data 1'!I18</f>
        <v>1.84</v>
      </c>
      <c r="N11" s="311">
        <f>'Data 1'!J18</f>
        <v>1.55</v>
      </c>
      <c r="O11" s="311">
        <f>'Data 1'!K18</f>
        <v>1.85</v>
      </c>
      <c r="P11" s="311">
        <f>'Data 1'!L18</f>
        <v>1.91</v>
      </c>
      <c r="Q11" s="311">
        <f>'Data 1'!M18</f>
        <v>2.04</v>
      </c>
      <c r="R11" s="311">
        <f>'Data 1'!N18</f>
        <v>0.89</v>
      </c>
      <c r="S11" s="311">
        <f>'Data 1'!O18</f>
        <v>1.1299999999999999</v>
      </c>
      <c r="T11" s="174"/>
      <c r="U11" s="311">
        <f>'Data 1'!Q18</f>
        <v>2.0699999999999998</v>
      </c>
      <c r="V11" s="320">
        <f>(('Data 1'!Q18/'Data 1'!R18)-1)*100</f>
        <v>-25.806451612903235</v>
      </c>
      <c r="W11" s="134"/>
      <c r="Y11" s="177"/>
      <c r="Z11" s="142"/>
      <c r="AA11" s="118"/>
      <c r="AB11" s="164"/>
    </row>
    <row r="12" spans="1:28" s="12" customFormat="1" ht="12.75" customHeight="1">
      <c r="A12" s="19"/>
      <c r="B12" s="20"/>
      <c r="C12" s="748"/>
      <c r="D12" s="39"/>
      <c r="E12" s="309"/>
      <c r="F12" s="424" t="s">
        <v>237</v>
      </c>
      <c r="G12" s="310"/>
      <c r="H12" s="312">
        <f>'Data 1'!D19</f>
        <v>0.12</v>
      </c>
      <c r="I12" s="312">
        <f>'Data 1'!E19</f>
        <v>0.13</v>
      </c>
      <c r="J12" s="312">
        <f>'Data 1'!F19</f>
        <v>0.16</v>
      </c>
      <c r="K12" s="312">
        <f>'Data 1'!G19</f>
        <v>0.18</v>
      </c>
      <c r="L12" s="312">
        <f>'Data 1'!H19</f>
        <v>0.13</v>
      </c>
      <c r="M12" s="312">
        <f>'Data 1'!I19</f>
        <v>0.1</v>
      </c>
      <c r="N12" s="312">
        <f>'Data 1'!J19</f>
        <v>0.03</v>
      </c>
      <c r="O12" s="312">
        <f>'Data 1'!K19</f>
        <v>7.0000000000000007E-2</v>
      </c>
      <c r="P12" s="312">
        <f>'Data 1'!L19</f>
        <v>0.09</v>
      </c>
      <c r="Q12" s="312">
        <f>'Data 1'!M19</f>
        <v>0.21</v>
      </c>
      <c r="R12" s="312">
        <f>'Data 1'!N19</f>
        <v>0.16</v>
      </c>
      <c r="S12" s="312">
        <f>'Data 1'!O19</f>
        <v>0.13</v>
      </c>
      <c r="T12" s="174"/>
      <c r="U12" s="312">
        <f>'Data 1'!Q19</f>
        <v>0.12</v>
      </c>
      <c r="V12" s="320">
        <f>(('Data 1'!Q19/'Data 1'!R19)-1)*100</f>
        <v>-33.333333333333336</v>
      </c>
      <c r="W12" s="134"/>
      <c r="Y12" s="177"/>
      <c r="Z12" s="142"/>
      <c r="AA12" s="118"/>
      <c r="AB12" s="164"/>
    </row>
    <row r="13" spans="1:28" s="12" customFormat="1" ht="12.75" customHeight="1">
      <c r="A13" s="19"/>
      <c r="B13" s="20"/>
      <c r="C13" s="748"/>
      <c r="D13" s="39"/>
      <c r="E13" s="309"/>
      <c r="F13" s="424" t="s">
        <v>360</v>
      </c>
      <c r="G13" s="310"/>
      <c r="H13" s="312">
        <f>'Data 1'!D20</f>
        <v>0</v>
      </c>
      <c r="I13" s="312">
        <f>'Data 1'!E20</f>
        <v>0</v>
      </c>
      <c r="J13" s="312">
        <f>'Data 1'!F20</f>
        <v>0</v>
      </c>
      <c r="K13" s="312">
        <f>'Data 1'!G20</f>
        <v>0</v>
      </c>
      <c r="L13" s="312">
        <f>'Data 1'!H20</f>
        <v>0</v>
      </c>
      <c r="M13" s="312">
        <f>'Data 1'!I20</f>
        <v>0</v>
      </c>
      <c r="N13" s="312">
        <f>'Data 1'!J20</f>
        <v>0</v>
      </c>
      <c r="O13" s="312">
        <f>'Data 1'!K20</f>
        <v>0</v>
      </c>
      <c r="P13" s="312">
        <f>'Data 1'!L20</f>
        <v>0</v>
      </c>
      <c r="Q13" s="312">
        <f>'Data 1'!M20</f>
        <v>0</v>
      </c>
      <c r="R13" s="312">
        <f>'Data 1'!N20</f>
        <v>0</v>
      </c>
      <c r="S13" s="312">
        <f>'Data 1'!O20</f>
        <v>0</v>
      </c>
      <c r="T13" s="174"/>
      <c r="U13" s="312">
        <f>'Data 1'!Q20</f>
        <v>0</v>
      </c>
      <c r="V13" s="320" t="s">
        <v>134</v>
      </c>
      <c r="W13" s="134"/>
      <c r="Y13" s="177"/>
      <c r="Z13" s="142"/>
      <c r="AA13" s="118"/>
      <c r="AB13" s="164"/>
    </row>
    <row r="14" spans="1:28" s="12" customFormat="1" ht="12.75" customHeight="1">
      <c r="A14" s="19"/>
      <c r="B14" s="20"/>
      <c r="C14" s="748"/>
      <c r="D14" s="39"/>
      <c r="E14" s="309"/>
      <c r="F14" s="424" t="s">
        <v>236</v>
      </c>
      <c r="G14" s="310"/>
      <c r="H14" s="312">
        <f>'Data 1'!D21</f>
        <v>0.16</v>
      </c>
      <c r="I14" s="312">
        <f>'Data 1'!E21</f>
        <v>0.25</v>
      </c>
      <c r="J14" s="312">
        <f>'Data 1'!F21</f>
        <v>0.37</v>
      </c>
      <c r="K14" s="312">
        <f>'Data 1'!G21</f>
        <v>0.28999999999999998</v>
      </c>
      <c r="L14" s="312">
        <f>'Data 1'!H21</f>
        <v>0.3</v>
      </c>
      <c r="M14" s="312">
        <f>'Data 1'!I21</f>
        <v>0</v>
      </c>
      <c r="N14" s="312">
        <f>'Data 1'!J21</f>
        <v>0</v>
      </c>
      <c r="O14" s="312">
        <f>'Data 1'!K21</f>
        <v>0</v>
      </c>
      <c r="P14" s="312">
        <f>'Data 1'!L21</f>
        <v>0.02</v>
      </c>
      <c r="Q14" s="312">
        <f>'Data 1'!M21</f>
        <v>0.25</v>
      </c>
      <c r="R14" s="312">
        <f>'Data 1'!N21</f>
        <v>0.15</v>
      </c>
      <c r="S14" s="312">
        <f>'Data 1'!O21</f>
        <v>0.08</v>
      </c>
      <c r="T14" s="174"/>
      <c r="U14" s="312">
        <f>'Data 1'!Q21</f>
        <v>0.15</v>
      </c>
      <c r="V14" s="320">
        <f>(('Data 1'!Q21/'Data 1'!R21)-1)*100</f>
        <v>-21.052631578947366</v>
      </c>
      <c r="W14" s="134"/>
      <c r="Y14" s="177"/>
      <c r="Z14" s="142"/>
      <c r="AA14" s="118"/>
      <c r="AB14" s="164"/>
    </row>
    <row r="15" spans="1:28" s="12" customFormat="1" ht="12.75" customHeight="1">
      <c r="A15" s="19"/>
      <c r="B15" s="20"/>
      <c r="C15" s="674"/>
      <c r="D15" s="39"/>
      <c r="E15" s="309"/>
      <c r="F15" s="424" t="s">
        <v>65</v>
      </c>
      <c r="G15" s="310"/>
      <c r="H15" s="312">
        <f>'Data 1'!D22</f>
        <v>0.95</v>
      </c>
      <c r="I15" s="312">
        <f>'Data 1'!E22</f>
        <v>1.1299999999999999</v>
      </c>
      <c r="J15" s="312">
        <f>'Data 1'!F22</f>
        <v>1.01</v>
      </c>
      <c r="K15" s="312">
        <f>'Data 1'!G22</f>
        <v>0.9</v>
      </c>
      <c r="L15" s="312">
        <f>'Data 1'!H22</f>
        <v>0.93</v>
      </c>
      <c r="M15" s="312">
        <f>'Data 1'!I22</f>
        <v>0.52</v>
      </c>
      <c r="N15" s="312">
        <f>'Data 1'!J22</f>
        <v>0.47</v>
      </c>
      <c r="O15" s="312">
        <f>'Data 1'!K22</f>
        <v>0.48</v>
      </c>
      <c r="P15" s="312">
        <f>'Data 1'!L22</f>
        <v>0.39</v>
      </c>
      <c r="Q15" s="312">
        <f>'Data 1'!M22</f>
        <v>0.51</v>
      </c>
      <c r="R15" s="312">
        <f>'Data 1'!N22</f>
        <v>0.68</v>
      </c>
      <c r="S15" s="312">
        <f>'Data 1'!O22</f>
        <v>0.63</v>
      </c>
      <c r="T15" s="174"/>
      <c r="U15" s="312">
        <f>'Data 1'!Q22</f>
        <v>0.71</v>
      </c>
      <c r="V15" s="320">
        <f>(('Data 1'!Q22/'Data 1'!R22)-1)*100</f>
        <v>-21.978021978021989</v>
      </c>
      <c r="W15" s="134"/>
      <c r="Y15" s="177"/>
      <c r="Z15" s="142"/>
      <c r="AA15" s="118"/>
      <c r="AB15" s="164"/>
    </row>
    <row r="16" spans="1:28" s="12" customFormat="1" ht="12.75" customHeight="1">
      <c r="A16" s="19"/>
      <c r="B16" s="20"/>
      <c r="C16" s="674"/>
      <c r="D16" s="39"/>
      <c r="E16" s="309"/>
      <c r="F16" s="424" t="s">
        <v>357</v>
      </c>
      <c r="G16" s="310"/>
      <c r="H16" s="312">
        <f>'Data 1'!D23</f>
        <v>0</v>
      </c>
      <c r="I16" s="312">
        <f>'Data 1'!E23</f>
        <v>-0.01</v>
      </c>
      <c r="J16" s="312">
        <f>'Data 1'!F23</f>
        <v>-0.01</v>
      </c>
      <c r="K16" s="312">
        <f>'Data 1'!G23</f>
        <v>-0.01</v>
      </c>
      <c r="L16" s="312">
        <f>'Data 1'!H23</f>
        <v>-0.02</v>
      </c>
      <c r="M16" s="312">
        <f>'Data 1'!I23</f>
        <v>-0.02</v>
      </c>
      <c r="N16" s="312">
        <f>'Data 1'!J23</f>
        <v>-0.02</v>
      </c>
      <c r="O16" s="312">
        <f>'Data 1'!K23</f>
        <v>-0.02</v>
      </c>
      <c r="P16" s="312">
        <f>'Data 1'!L23</f>
        <v>-0.03</v>
      </c>
      <c r="Q16" s="312">
        <f>'Data 1'!M23</f>
        <v>-0.03</v>
      </c>
      <c r="R16" s="312">
        <f>'Data 1'!N23</f>
        <v>-0.05</v>
      </c>
      <c r="S16" s="312">
        <f>'Data 1'!O23</f>
        <v>-0.04</v>
      </c>
      <c r="T16" s="174"/>
      <c r="U16" s="312">
        <f>'Data 1'!Q23</f>
        <v>-0.02</v>
      </c>
      <c r="V16" s="320" t="s">
        <v>134</v>
      </c>
      <c r="W16" s="134"/>
      <c r="Y16" s="177"/>
      <c r="Z16" s="142"/>
      <c r="AA16" s="118"/>
      <c r="AB16" s="164"/>
    </row>
    <row r="17" spans="1:28" s="12" customFormat="1" ht="12.75" customHeight="1">
      <c r="A17" s="19"/>
      <c r="B17" s="20"/>
      <c r="C17" s="674"/>
      <c r="D17" s="39"/>
      <c r="E17" s="309"/>
      <c r="F17" s="424" t="s">
        <v>356</v>
      </c>
      <c r="G17" s="310"/>
      <c r="H17" s="312">
        <f>'Data 1'!D24</f>
        <v>0.31</v>
      </c>
      <c r="I17" s="312">
        <f>'Data 1'!E24</f>
        <v>0.24</v>
      </c>
      <c r="J17" s="312">
        <f>'Data 1'!F24</f>
        <v>0.27</v>
      </c>
      <c r="K17" s="312">
        <f>'Data 1'!G24</f>
        <v>0.23</v>
      </c>
      <c r="L17" s="312">
        <f>'Data 1'!H24</f>
        <v>0.15</v>
      </c>
      <c r="M17" s="312">
        <f>'Data 1'!I24</f>
        <v>0.14000000000000001</v>
      </c>
      <c r="N17" s="312">
        <f>'Data 1'!J24</f>
        <v>0.12</v>
      </c>
      <c r="O17" s="312">
        <f>'Data 1'!K24</f>
        <v>0.11</v>
      </c>
      <c r="P17" s="312">
        <f>'Data 1'!L24</f>
        <v>0.2</v>
      </c>
      <c r="Q17" s="312">
        <f>'Data 1'!M24</f>
        <v>0.14000000000000001</v>
      </c>
      <c r="R17" s="312">
        <f>'Data 1'!N24</f>
        <v>0.23</v>
      </c>
      <c r="S17" s="312">
        <f>'Data 1'!O24</f>
        <v>0.26</v>
      </c>
      <c r="T17" s="174"/>
      <c r="U17" s="312">
        <f>'Data 1'!Q24</f>
        <v>0.2</v>
      </c>
      <c r="V17" s="320">
        <f>(('Data 1'!Q24/'Data 1'!R24)-1)*100</f>
        <v>-23.076923076923073</v>
      </c>
      <c r="W17" s="134"/>
      <c r="Y17" s="177"/>
      <c r="Z17" s="142"/>
      <c r="AA17" s="118"/>
      <c r="AB17" s="164"/>
    </row>
    <row r="18" spans="1:28" s="12" customFormat="1" ht="12.75" customHeight="1">
      <c r="A18" s="19"/>
      <c r="B18" s="20"/>
      <c r="D18" s="39"/>
      <c r="E18" s="309"/>
      <c r="F18" s="424" t="s">
        <v>219</v>
      </c>
      <c r="G18" s="309"/>
      <c r="H18" s="312">
        <f>'Data 1'!D25</f>
        <v>-0.13</v>
      </c>
      <c r="I18" s="312">
        <f>'Data 1'!E25</f>
        <v>-0.11</v>
      </c>
      <c r="J18" s="312">
        <f>'Data 1'!F25</f>
        <v>-0.08</v>
      </c>
      <c r="K18" s="312">
        <f>'Data 1'!G25</f>
        <v>-7.0000000000000007E-2</v>
      </c>
      <c r="L18" s="312">
        <f>'Data 1'!H25</f>
        <v>-0.05</v>
      </c>
      <c r="M18" s="312">
        <f>'Data 1'!I25</f>
        <v>-0.05</v>
      </c>
      <c r="N18" s="312">
        <f>'Data 1'!J25</f>
        <v>-0.06</v>
      </c>
      <c r="O18" s="312">
        <f>'Data 1'!K25</f>
        <v>-0.05</v>
      </c>
      <c r="P18" s="312">
        <f>'Data 1'!L25</f>
        <v>-0.06</v>
      </c>
      <c r="Q18" s="312">
        <f>'Data 1'!M25</f>
        <v>-0.06</v>
      </c>
      <c r="R18" s="312">
        <f>'Data 1'!N25</f>
        <v>-0.08</v>
      </c>
      <c r="S18" s="312">
        <f>'Data 1'!O25</f>
        <v>-0.1</v>
      </c>
      <c r="T18" s="174"/>
      <c r="U18" s="312">
        <f>'Data 1'!Q25</f>
        <v>-0.08</v>
      </c>
      <c r="V18" s="320">
        <f>(('Data 1'!Q25/'Data 1'!R25)-1)*100</f>
        <v>300</v>
      </c>
      <c r="W18" s="134"/>
      <c r="Y18" s="176"/>
      <c r="Z18" s="58"/>
      <c r="AA18" s="119"/>
      <c r="AB18" s="164"/>
    </row>
    <row r="19" spans="1:28" s="12" customFormat="1" ht="12.75" customHeight="1">
      <c r="A19" s="19"/>
      <c r="B19" s="20"/>
      <c r="C19" s="56"/>
      <c r="D19" s="56"/>
      <c r="E19" s="309"/>
      <c r="F19" s="424" t="s">
        <v>220</v>
      </c>
      <c r="G19" s="309"/>
      <c r="H19" s="312">
        <f>'Data 1'!D26</f>
        <v>-7.0000000000000007E-2</v>
      </c>
      <c r="I19" s="312">
        <f>'Data 1'!E26</f>
        <v>-0.09</v>
      </c>
      <c r="J19" s="312">
        <f>'Data 1'!F26</f>
        <v>-7.0000000000000007E-2</v>
      </c>
      <c r="K19" s="312">
        <f>'Data 1'!G26</f>
        <v>-0.06</v>
      </c>
      <c r="L19" s="312">
        <f>'Data 1'!H26</f>
        <v>-7.0000000000000007E-2</v>
      </c>
      <c r="M19" s="312">
        <f>'Data 1'!I26</f>
        <v>-0.05</v>
      </c>
      <c r="N19" s="312">
        <f>'Data 1'!J26</f>
        <v>-0.05</v>
      </c>
      <c r="O19" s="312">
        <f>'Data 1'!K26</f>
        <v>-0.05</v>
      </c>
      <c r="P19" s="312">
        <f>'Data 1'!L26</f>
        <v>-0.05</v>
      </c>
      <c r="Q19" s="312">
        <f>'Data 1'!M26</f>
        <v>-0.05</v>
      </c>
      <c r="R19" s="312">
        <f>'Data 1'!N26</f>
        <v>-0.06</v>
      </c>
      <c r="S19" s="312">
        <f>'Data 1'!O26</f>
        <v>0</v>
      </c>
      <c r="T19" s="174"/>
      <c r="U19" s="312">
        <f>'Data 1'!Q26</f>
        <v>-0.06</v>
      </c>
      <c r="V19" s="320">
        <f>(('Data 1'!Q26/'Data 1'!R26)-1)*100</f>
        <v>0</v>
      </c>
      <c r="W19" s="134"/>
      <c r="Y19" s="176"/>
      <c r="Z19" s="142"/>
      <c r="AA19" s="119"/>
      <c r="AB19" s="164"/>
    </row>
    <row r="20" spans="1:28" s="12" customFormat="1" ht="12.75" customHeight="1">
      <c r="A20" s="19"/>
      <c r="B20" s="20"/>
      <c r="C20" s="56"/>
      <c r="D20" s="56"/>
      <c r="E20" s="309"/>
      <c r="F20" s="424" t="s">
        <v>129</v>
      </c>
      <c r="G20" s="309"/>
      <c r="H20" s="312">
        <f>'Data 1'!D27</f>
        <v>0.02</v>
      </c>
      <c r="I20" s="312">
        <f>'Data 1'!E27</f>
        <v>0.01</v>
      </c>
      <c r="J20" s="312">
        <f>'Data 1'!F27</f>
        <v>0.01</v>
      </c>
      <c r="K20" s="312">
        <f>'Data 1'!G27</f>
        <v>0.02</v>
      </c>
      <c r="L20" s="312">
        <f>'Data 1'!H27</f>
        <v>0</v>
      </c>
      <c r="M20" s="312">
        <f>'Data 1'!I27</f>
        <v>0.03</v>
      </c>
      <c r="N20" s="312">
        <f>'Data 1'!J27</f>
        <v>-0.01</v>
      </c>
      <c r="O20" s="312">
        <f>'Data 1'!K27</f>
        <v>0.01</v>
      </c>
      <c r="P20" s="312">
        <f>'Data 1'!L27</f>
        <v>-0.01</v>
      </c>
      <c r="Q20" s="312">
        <f>'Data 1'!M27</f>
        <v>-0.01</v>
      </c>
      <c r="R20" s="312">
        <f>'Data 1'!N27</f>
        <v>0.01</v>
      </c>
      <c r="S20" s="312">
        <f>'Data 1'!O27</f>
        <v>0</v>
      </c>
      <c r="T20" s="174"/>
      <c r="U20" s="312">
        <f>'Data 1'!Q27</f>
        <v>0.01</v>
      </c>
      <c r="V20" s="320">
        <f>(('Data 1'!Q27/'Data 1'!R27)-1)*100</f>
        <v>0</v>
      </c>
      <c r="W20" s="249"/>
      <c r="Y20" s="176"/>
      <c r="Z20" s="142"/>
      <c r="AA20" s="119"/>
      <c r="AB20" s="164"/>
    </row>
    <row r="21" spans="1:28" s="12" customFormat="1">
      <c r="A21" s="16"/>
      <c r="B21" s="16"/>
      <c r="C21" s="56"/>
      <c r="D21" s="56"/>
      <c r="E21" s="309"/>
      <c r="F21" s="424" t="s">
        <v>359</v>
      </c>
      <c r="G21" s="309"/>
      <c r="H21" s="312">
        <f>'Data 1'!D28</f>
        <v>0</v>
      </c>
      <c r="I21" s="312">
        <f>'Data 1'!E28</f>
        <v>0</v>
      </c>
      <c r="J21" s="312">
        <f>'Data 1'!F28</f>
        <v>0</v>
      </c>
      <c r="K21" s="312">
        <f>'Data 1'!G28</f>
        <v>0</v>
      </c>
      <c r="L21" s="312">
        <f>'Data 1'!H28</f>
        <v>0</v>
      </c>
      <c r="M21" s="312">
        <f>'Data 1'!I28</f>
        <v>0</v>
      </c>
      <c r="N21" s="312">
        <f>'Data 1'!J28</f>
        <v>0</v>
      </c>
      <c r="O21" s="312">
        <f>'Data 1'!K28</f>
        <v>0</v>
      </c>
      <c r="P21" s="312">
        <f>'Data 1'!L28</f>
        <v>0</v>
      </c>
      <c r="Q21" s="312">
        <f>'Data 1'!M28</f>
        <v>0</v>
      </c>
      <c r="R21" s="312">
        <f>'Data 1'!N28</f>
        <v>0</v>
      </c>
      <c r="S21" s="312">
        <f>'Data 1'!O28</f>
        <v>0</v>
      </c>
      <c r="T21" s="174"/>
      <c r="U21" s="312">
        <f>'Data 1'!Q28</f>
        <v>0</v>
      </c>
      <c r="V21" s="320" t="s">
        <v>134</v>
      </c>
      <c r="W21" s="684"/>
      <c r="X21" s="137"/>
      <c r="Y21" s="172"/>
    </row>
    <row r="22" spans="1:28" s="12" customFormat="1">
      <c r="A22" s="16"/>
      <c r="B22" s="16"/>
      <c r="C22" s="56"/>
      <c r="D22" s="56"/>
      <c r="E22" s="313" t="s">
        <v>128</v>
      </c>
      <c r="F22" s="313"/>
      <c r="G22" s="313"/>
      <c r="H22" s="308">
        <f>'Data 1'!D46</f>
        <v>3.16</v>
      </c>
      <c r="I22" s="308">
        <f>'Data 1'!E46</f>
        <v>3.22</v>
      </c>
      <c r="J22" s="308">
        <f>'Data 1'!F46</f>
        <v>2.63</v>
      </c>
      <c r="K22" s="308">
        <f>'Data 1'!G46</f>
        <v>2.48</v>
      </c>
      <c r="L22" s="308">
        <f>'Data 1'!H46</f>
        <v>2.4300000000000002</v>
      </c>
      <c r="M22" s="308">
        <f>'Data 1'!I46</f>
        <v>2.89</v>
      </c>
      <c r="N22" s="308">
        <f>'Data 1'!J46</f>
        <v>3.27</v>
      </c>
      <c r="O22" s="308">
        <f>'Data 1'!K46</f>
        <v>2.2200000000000002</v>
      </c>
      <c r="P22" s="308">
        <f>'Data 1'!L46</f>
        <v>2.52</v>
      </c>
      <c r="Q22" s="308">
        <f>'Data 1'!M46</f>
        <v>2.37</v>
      </c>
      <c r="R22" s="308">
        <f>'Data 1'!N46</f>
        <v>2.5499999999999998</v>
      </c>
      <c r="S22" s="308">
        <f>'Data 1'!O46</f>
        <v>3.16</v>
      </c>
      <c r="T22" s="174"/>
      <c r="U22" s="308">
        <f>'Data 1'!Q46</f>
        <v>2.75</v>
      </c>
      <c r="V22" s="319">
        <f>(('Data 1'!Q46/'Data 1'!Q67)-1)*100</f>
        <v>-45.219123505976086</v>
      </c>
      <c r="W22" s="684"/>
      <c r="X22" s="137"/>
      <c r="Y22" s="172"/>
    </row>
    <row r="23" spans="1:28" s="12" customFormat="1">
      <c r="A23" s="16"/>
      <c r="B23" s="16"/>
      <c r="C23" s="56"/>
      <c r="D23" s="56"/>
      <c r="E23" s="313" t="s">
        <v>238</v>
      </c>
      <c r="F23" s="314"/>
      <c r="G23" s="314"/>
      <c r="H23" s="308">
        <f>'Data 1'!D47</f>
        <v>1.87</v>
      </c>
      <c r="I23" s="308">
        <f>'Data 1'!E47</f>
        <v>1.93</v>
      </c>
      <c r="J23" s="308">
        <f>'Data 1'!F47</f>
        <v>1.87</v>
      </c>
      <c r="K23" s="308">
        <f>'Data 1'!G47</f>
        <v>2.02</v>
      </c>
      <c r="L23" s="308">
        <f>'Data 1'!H47</f>
        <v>2.0299999999999998</v>
      </c>
      <c r="M23" s="308">
        <f>'Data 1'!I47</f>
        <v>2</v>
      </c>
      <c r="N23" s="308">
        <f>'Data 1'!J47</f>
        <v>1.82</v>
      </c>
      <c r="O23" s="308">
        <f>'Data 1'!K47</f>
        <v>1.88</v>
      </c>
      <c r="P23" s="308">
        <f>'Data 1'!L47</f>
        <v>1.94</v>
      </c>
      <c r="Q23" s="308">
        <f>'Data 1'!M47</f>
        <v>2.04</v>
      </c>
      <c r="R23" s="308">
        <f>'Data 1'!N47</f>
        <v>1.95</v>
      </c>
      <c r="S23" s="308">
        <f>'Data 1'!O47</f>
        <v>1.88</v>
      </c>
      <c r="T23" s="174"/>
      <c r="U23" s="308">
        <f>'Data 1'!Q47</f>
        <v>1.93</v>
      </c>
      <c r="V23" s="319">
        <f>(('Data 1'!Q47/'Data 1'!Q68)-1)*100</f>
        <v>2.1164021164021163</v>
      </c>
      <c r="W23" s="13"/>
      <c r="X23" s="110"/>
      <c r="Y23" s="172"/>
    </row>
    <row r="24" spans="1:28" s="12" customFormat="1">
      <c r="A24" s="16"/>
      <c r="B24" s="16"/>
      <c r="C24" s="16"/>
      <c r="D24" s="16"/>
      <c r="E24" s="306" t="s">
        <v>366</v>
      </c>
      <c r="F24" s="315"/>
      <c r="G24" s="316"/>
      <c r="H24" s="317">
        <f>'Data 1'!D50</f>
        <v>47.42</v>
      </c>
      <c r="I24" s="317">
        <f>'Data 1'!E50</f>
        <v>38.119999999999997</v>
      </c>
      <c r="J24" s="317">
        <f>'Data 1'!F50</f>
        <v>37.69</v>
      </c>
      <c r="K24" s="317">
        <f>'Data 1'!G50</f>
        <v>33.42</v>
      </c>
      <c r="L24" s="317">
        <f>'Data 1'!H50</f>
        <v>35.56</v>
      </c>
      <c r="M24" s="317">
        <f>'Data 1'!I50</f>
        <v>46.7</v>
      </c>
      <c r="N24" s="317">
        <f>'Data 1'!J50</f>
        <v>48.18</v>
      </c>
      <c r="O24" s="317">
        <f>'Data 1'!K50</f>
        <v>48.12</v>
      </c>
      <c r="P24" s="317">
        <f>'Data 1'!L50</f>
        <v>51.09</v>
      </c>
      <c r="Q24" s="317">
        <f>'Data 1'!M50</f>
        <v>61.19</v>
      </c>
      <c r="R24" s="317">
        <f>'Data 1'!N50</f>
        <v>63.84</v>
      </c>
      <c r="S24" s="317">
        <f>'Data 1'!O50</f>
        <v>69</v>
      </c>
      <c r="T24" s="174"/>
      <c r="U24" s="317">
        <f>'Data 1'!Q50</f>
        <v>48.41</v>
      </c>
      <c r="V24" s="318">
        <f>((U24/U25)-1)*100</f>
        <v>-22.963080840229168</v>
      </c>
      <c r="W24" s="13"/>
      <c r="X24" s="137"/>
    </row>
    <row r="25" spans="1:28" s="12" customFormat="1" ht="16.5" customHeight="1">
      <c r="A25" s="16"/>
      <c r="B25" s="16"/>
      <c r="C25" s="16"/>
      <c r="D25" s="16"/>
      <c r="E25" s="306" t="s">
        <v>258</v>
      </c>
      <c r="F25" s="315"/>
      <c r="G25" s="316"/>
      <c r="H25" s="317">
        <f>'Data 1'!D71</f>
        <v>67.08</v>
      </c>
      <c r="I25" s="317">
        <f>'Data 1'!E71</f>
        <v>58.75</v>
      </c>
      <c r="J25" s="317">
        <f>'Data 1'!F71</f>
        <v>56.73</v>
      </c>
      <c r="K25" s="317">
        <f>'Data 1'!G71</f>
        <v>59.52</v>
      </c>
      <c r="L25" s="317">
        <f>'Data 1'!H71</f>
        <v>58.06</v>
      </c>
      <c r="M25" s="317">
        <f>'Data 1'!I71</f>
        <v>67.010000000000005</v>
      </c>
      <c r="N25" s="317">
        <f>'Data 1'!J71</f>
        <v>72.53</v>
      </c>
      <c r="O25" s="317">
        <f>'Data 1'!K71</f>
        <v>65.16</v>
      </c>
      <c r="P25" s="317">
        <f>'Data 1'!L71</f>
        <v>61.06</v>
      </c>
      <c r="Q25" s="317">
        <f>'Data 1'!M71</f>
        <v>60.3</v>
      </c>
      <c r="R25" s="317">
        <f>'Data 1'!N71</f>
        <v>62.06</v>
      </c>
      <c r="S25" s="317">
        <f>'Data 1'!O71</f>
        <v>63.58</v>
      </c>
      <c r="T25" s="174"/>
      <c r="U25" s="317">
        <f>'Data 1'!Q71</f>
        <v>62.84</v>
      </c>
      <c r="V25" s="321">
        <v>10</v>
      </c>
      <c r="X25" s="137"/>
    </row>
    <row r="26" spans="1:28" s="331" customFormat="1" ht="18.600000000000001" customHeight="1">
      <c r="A26" s="322"/>
      <c r="B26" s="322"/>
      <c r="C26" s="213"/>
      <c r="D26" s="322"/>
      <c r="E26" s="352" t="s">
        <v>233</v>
      </c>
      <c r="F26" s="116"/>
      <c r="G26" s="283"/>
      <c r="H26" s="116"/>
      <c r="I26" s="283"/>
      <c r="J26" s="116"/>
      <c r="K26" s="283"/>
      <c r="L26" s="116"/>
      <c r="M26" s="283"/>
      <c r="N26" s="116"/>
      <c r="O26" s="283"/>
      <c r="P26" s="116"/>
      <c r="Q26" s="283"/>
      <c r="R26" s="116"/>
      <c r="S26" s="283"/>
      <c r="T26" s="136"/>
      <c r="U26" s="135"/>
      <c r="V26" s="165"/>
      <c r="W26" s="329"/>
      <c r="X26" s="330"/>
      <c r="Y26" s="329"/>
    </row>
    <row r="27" spans="1:28">
      <c r="E27" s="353" t="s">
        <v>348</v>
      </c>
      <c r="F27" s="323"/>
      <c r="G27" s="324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6"/>
      <c r="U27" s="327"/>
      <c r="V27" s="328"/>
    </row>
    <row r="28" spans="1:28" ht="16.149999999999999" customHeight="1">
      <c r="E28" s="332" t="s">
        <v>234</v>
      </c>
      <c r="F28" s="333"/>
      <c r="G28" s="334"/>
      <c r="H28" s="335">
        <f>'Data 1'!D51/1000</f>
        <v>21454.209323999999</v>
      </c>
      <c r="I28" s="335">
        <f>'Data 1'!E51/1000</f>
        <v>20776.593364</v>
      </c>
      <c r="J28" s="335">
        <f>'Data 1'!F51/1000</f>
        <v>21402.936888999997</v>
      </c>
      <c r="K28" s="335">
        <f>'Data 1'!G51/1000</f>
        <v>19873.850267000002</v>
      </c>
      <c r="L28" s="335">
        <f>'Data 1'!H51/1000</f>
        <v>19666.744267000002</v>
      </c>
      <c r="M28" s="335">
        <f>'Data 1'!I51/1000</f>
        <v>20177.555263999999</v>
      </c>
      <c r="N28" s="335">
        <f>'Data 1'!J51/1000</f>
        <v>22171.581584</v>
      </c>
      <c r="O28" s="335">
        <f>'Data 1'!K51/1000</f>
        <v>21376.612877</v>
      </c>
      <c r="P28" s="335">
        <f>'Data 1'!L51/1000</f>
        <v>20744.364344999998</v>
      </c>
      <c r="Q28" s="335">
        <f>'Data 1'!M51/1000</f>
        <v>19754.261691</v>
      </c>
      <c r="R28" s="335">
        <f>'Data 1'!N51/1000</f>
        <v>20548.101438000002</v>
      </c>
      <c r="S28" s="335">
        <f>'Data 1'!O51/1000</f>
        <v>21280.186475000002</v>
      </c>
      <c r="T28" s="119"/>
      <c r="U28" s="335">
        <f>SUM(H28:S28)</f>
        <v>249226.99778500001</v>
      </c>
      <c r="V28" s="110"/>
    </row>
    <row r="29" spans="1:28">
      <c r="E29" s="352" t="s">
        <v>367</v>
      </c>
      <c r="H29" s="215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</row>
    <row r="30" spans="1:28" s="12" customFormat="1" ht="16.5" customHeight="1">
      <c r="A30" s="16"/>
      <c r="B30" s="16"/>
      <c r="C30" s="16"/>
      <c r="D30" s="16"/>
      <c r="E30" s="13"/>
      <c r="F30" s="13"/>
      <c r="G30" s="214"/>
      <c r="H30" s="275">
        <f>'Data 1'!D50-H24</f>
        <v>0</v>
      </c>
      <c r="I30" s="275">
        <f>'Data 1'!E50-I24</f>
        <v>0</v>
      </c>
      <c r="J30" s="275">
        <f>'Data 1'!F50-J24</f>
        <v>0</v>
      </c>
      <c r="K30" s="275">
        <f>'Data 1'!G50-K24</f>
        <v>0</v>
      </c>
      <c r="L30" s="275">
        <f>'Data 1'!H50-L24</f>
        <v>0</v>
      </c>
      <c r="M30" s="275">
        <f>'Data 1'!I50-M24</f>
        <v>0</v>
      </c>
      <c r="N30" s="275">
        <f>'Data 1'!J50-N24</f>
        <v>0</v>
      </c>
      <c r="O30" s="275">
        <f>'Data 1'!K50-O24</f>
        <v>0</v>
      </c>
      <c r="P30" s="275">
        <f>'Data 1'!L50-P24</f>
        <v>0</v>
      </c>
      <c r="Q30" s="275">
        <f>'Data 1'!M50-Q24</f>
        <v>0</v>
      </c>
      <c r="R30" s="275">
        <f>'Data 1'!N50-R24</f>
        <v>0</v>
      </c>
      <c r="S30" s="275">
        <f>'Data 1'!O50-S24</f>
        <v>0</v>
      </c>
      <c r="T30" s="275">
        <f>'Data 1'!P50-T24</f>
        <v>0</v>
      </c>
      <c r="U30" s="275">
        <f>'Data 1'!Q50</f>
        <v>48.41</v>
      </c>
      <c r="V30" s="13"/>
      <c r="X30" s="137"/>
    </row>
    <row r="31" spans="1:28"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W31" s="168"/>
      <c r="X31" s="134"/>
    </row>
    <row r="32" spans="1:28">
      <c r="E32" s="115"/>
      <c r="F32" s="116"/>
      <c r="G32" s="117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6"/>
      <c r="U32" s="135"/>
      <c r="V32" s="165"/>
      <c r="W32" s="168"/>
    </row>
    <row r="33" spans="5:23"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58"/>
      <c r="W33" s="168"/>
    </row>
    <row r="34" spans="5:23"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220"/>
      <c r="W34" s="168"/>
    </row>
    <row r="35" spans="5:23"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221"/>
      <c r="W35" s="168"/>
    </row>
    <row r="36" spans="5:23"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5:23"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</row>
    <row r="38" spans="5:23"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</row>
    <row r="39" spans="5:23">
      <c r="H39" s="215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</row>
    <row r="40" spans="5:23">
      <c r="H40" s="215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</row>
    <row r="41" spans="5:23">
      <c r="H41" s="2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</row>
    <row r="42" spans="5:23">
      <c r="H42" s="215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</row>
    <row r="43" spans="5:23">
      <c r="H43" s="215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</row>
    <row r="44" spans="5:23">
      <c r="H44" s="215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</row>
    <row r="45" spans="5:23">
      <c r="H45" s="217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8"/>
    </row>
    <row r="46" spans="5:23"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</row>
    <row r="47" spans="5:23"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</row>
    <row r="48" spans="5:23"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</row>
    <row r="49" spans="8:20"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</row>
    <row r="50" spans="8:20"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</row>
    <row r="51" spans="8:20"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</row>
    <row r="69" spans="2:2">
      <c r="B69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5">
    <mergeCell ref="E7:G7"/>
    <mergeCell ref="G2:V2"/>
    <mergeCell ref="G3:V3"/>
    <mergeCell ref="C7:C10"/>
    <mergeCell ref="C11:C14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3" orientation="landscape" horizontalDpi="300" verticalDpi="300" r:id="rId1"/>
  <headerFooter alignWithMargins="0">
    <oddFooter>&amp;R&amp;A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autoPageBreaks="0"/>
  </sheetPr>
  <dimension ref="A1:AL373"/>
  <sheetViews>
    <sheetView showGridLines="0" showRowColHeaders="0" showOutlineSymbols="0" topLeftCell="A2" zoomScaleNormal="100" workbookViewId="0">
      <selection activeCell="E4" sqref="E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9" style="13" customWidth="1"/>
    <col min="6" max="6" width="6.140625" style="13" customWidth="1"/>
    <col min="7" max="7" width="6" style="13" customWidth="1"/>
    <col min="8" max="8" width="5.140625" style="13" customWidth="1"/>
    <col min="9" max="9" width="0.85546875" style="13" customWidth="1"/>
    <col min="10" max="10" width="0.28515625" style="13" customWidth="1"/>
    <col min="11" max="11" width="9.42578125" style="13" customWidth="1"/>
    <col min="12" max="12" width="6.28515625" style="13" customWidth="1"/>
    <col min="13" max="13" width="0.85546875" style="13" customWidth="1"/>
    <col min="14" max="14" width="6.5703125" style="219" customWidth="1"/>
    <col min="15" max="15" width="7.140625" style="219" customWidth="1"/>
    <col min="16" max="16" width="6.28515625" style="219" customWidth="1"/>
    <col min="17" max="17" width="1.140625" style="219" customWidth="1"/>
    <col min="18" max="18" width="6.5703125" style="13" customWidth="1"/>
    <col min="19" max="19" width="7.140625" style="13" customWidth="1"/>
    <col min="20" max="20" width="6.5703125" style="13" customWidth="1"/>
    <col min="21" max="21" width="2.28515625" style="70" customWidth="1"/>
    <col min="22" max="29" width="5.140625" style="70" customWidth="1"/>
    <col min="30" max="38" width="3.85546875" style="70" customWidth="1"/>
    <col min="39" max="16384" width="11.42578125" style="13"/>
  </cols>
  <sheetData>
    <row r="1" spans="1:38" s="16" customFormat="1" ht="0.6" customHeight="1"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</row>
    <row r="2" spans="1:38" s="16" customFormat="1" ht="21" customHeight="1">
      <c r="E2" s="746" t="s">
        <v>79</v>
      </c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67"/>
      <c r="V2" s="67"/>
      <c r="W2" s="68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spans="1:38" s="16" customFormat="1" ht="15" customHeight="1">
      <c r="E3" s="747" t="s">
        <v>355</v>
      </c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747"/>
      <c r="S3" s="747"/>
      <c r="T3" s="747"/>
      <c r="U3" s="67"/>
      <c r="V3" s="67"/>
      <c r="W3" s="68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</row>
    <row r="4" spans="1:38" s="19" customFormat="1" ht="19.899999999999999" customHeight="1">
      <c r="B4" s="20"/>
      <c r="C4" s="21" t="str">
        <f>Indice!C4</f>
        <v>Mercados eléctricos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</row>
    <row r="5" spans="1:38" s="19" customFormat="1" ht="12.6" customHeight="1">
      <c r="B5" s="20"/>
      <c r="C5" s="22"/>
      <c r="U5" s="69"/>
      <c r="V5" s="69"/>
      <c r="W5" s="69"/>
      <c r="X5" s="69"/>
      <c r="Y5" s="69"/>
      <c r="Z5" s="82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38" s="19" customFormat="1" ht="13.15" customHeight="1">
      <c r="B6" s="20"/>
      <c r="C6" s="25"/>
      <c r="D6" s="39"/>
      <c r="E6" s="39"/>
      <c r="F6" s="3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 spans="1:38" s="12" customFormat="1">
      <c r="A7" s="19"/>
      <c r="B7" s="20"/>
      <c r="C7" s="749" t="s">
        <v>196</v>
      </c>
      <c r="D7" s="39"/>
      <c r="E7" s="9"/>
      <c r="F7" s="762"/>
      <c r="G7" s="762"/>
      <c r="H7" s="762"/>
      <c r="I7" s="762"/>
      <c r="J7" s="762"/>
      <c r="K7" s="762"/>
      <c r="L7" s="762"/>
      <c r="M7" s="50"/>
      <c r="N7" s="756" t="s">
        <v>28</v>
      </c>
      <c r="O7" s="756"/>
      <c r="P7" s="756"/>
      <c r="Q7" s="756"/>
      <c r="R7" s="756"/>
      <c r="S7" s="756"/>
      <c r="T7" s="756"/>
      <c r="U7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</row>
    <row r="8" spans="1:38" s="12" customFormat="1">
      <c r="A8" s="19"/>
      <c r="B8" s="20"/>
      <c r="C8" s="749"/>
      <c r="D8" s="39"/>
      <c r="E8" s="9"/>
      <c r="F8" s="756" t="s">
        <v>217</v>
      </c>
      <c r="G8" s="756"/>
      <c r="H8" s="756"/>
      <c r="I8" s="756"/>
      <c r="J8" s="756"/>
      <c r="K8" s="756"/>
      <c r="L8" s="756"/>
      <c r="M8" s="50"/>
      <c r="N8" s="772" t="s">
        <v>63</v>
      </c>
      <c r="O8" s="772"/>
      <c r="P8" s="772"/>
      <c r="Q8" s="50"/>
      <c r="R8" s="772" t="s">
        <v>64</v>
      </c>
      <c r="S8" s="772"/>
      <c r="T8" s="772"/>
      <c r="U8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spans="1:38" s="12" customFormat="1">
      <c r="A9" s="19"/>
      <c r="B9" s="20"/>
      <c r="C9" s="41"/>
      <c r="D9" s="39"/>
      <c r="E9" s="9"/>
      <c r="F9" s="51"/>
      <c r="G9" s="51" t="s">
        <v>218</v>
      </c>
      <c r="H9" s="51"/>
      <c r="I9" s="50"/>
      <c r="J9" s="772" t="s">
        <v>84</v>
      </c>
      <c r="K9" s="772"/>
      <c r="L9" s="772"/>
      <c r="M9" s="50"/>
      <c r="N9" s="774" t="s">
        <v>171</v>
      </c>
      <c r="O9" s="772" t="s">
        <v>82</v>
      </c>
      <c r="P9" s="772"/>
      <c r="Q9" s="50"/>
      <c r="R9" s="774" t="s">
        <v>171</v>
      </c>
      <c r="S9" s="773" t="s">
        <v>82</v>
      </c>
      <c r="T9" s="773"/>
      <c r="U9" s="14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1:38" s="12" customFormat="1" ht="23.25" customHeight="1">
      <c r="A10" s="19"/>
      <c r="B10" s="20"/>
      <c r="D10" s="39"/>
      <c r="E10" s="53"/>
      <c r="F10" s="54" t="s">
        <v>63</v>
      </c>
      <c r="G10" s="52" t="s">
        <v>64</v>
      </c>
      <c r="H10" s="52" t="s">
        <v>3</v>
      </c>
      <c r="I10" s="52"/>
      <c r="J10" s="52"/>
      <c r="K10" s="202" t="s">
        <v>164</v>
      </c>
      <c r="L10" s="51" t="s">
        <v>73</v>
      </c>
      <c r="M10" s="51"/>
      <c r="N10" s="760"/>
      <c r="O10" s="51" t="s">
        <v>205</v>
      </c>
      <c r="P10" s="50" t="s">
        <v>73</v>
      </c>
      <c r="Q10" s="51"/>
      <c r="R10" s="760"/>
      <c r="S10" s="51" t="s">
        <v>206</v>
      </c>
      <c r="T10" s="51" t="s">
        <v>73</v>
      </c>
      <c r="U10" s="14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pans="1:38" s="12" customFormat="1" ht="12.75" customHeight="1">
      <c r="A11" s="19"/>
      <c r="B11" s="20"/>
      <c r="C11" s="56"/>
      <c r="D11" s="39"/>
      <c r="E11" s="339" t="s">
        <v>51</v>
      </c>
      <c r="F11" s="371">
        <f>'Data 2'!D126</f>
        <v>685.84274193550004</v>
      </c>
      <c r="G11" s="371">
        <f>'Data 2'!E126</f>
        <v>510.4892473118</v>
      </c>
      <c r="H11" s="355">
        <f>F11+G11</f>
        <v>1196.3319892473</v>
      </c>
      <c r="I11" s="372"/>
      <c r="J11" s="373"/>
      <c r="K11" s="363">
        <f>'Data 2'!H126</f>
        <v>20.349644769899999</v>
      </c>
      <c r="L11" s="374">
        <f>'Data 2'!I126</f>
        <v>70.7</v>
      </c>
      <c r="M11" s="375"/>
      <c r="N11" s="372">
        <f>'Data 2'!D162</f>
        <v>161.86089999999999</v>
      </c>
      <c r="O11" s="374">
        <f>'Data 2'!H162</f>
        <v>43.435768583700003</v>
      </c>
      <c r="P11" s="374">
        <f>'Data 2'!G162</f>
        <v>80.488372092999995</v>
      </c>
      <c r="Q11" s="375"/>
      <c r="R11" s="372">
        <f>'Data 2'!E162</f>
        <v>87.593999999999994</v>
      </c>
      <c r="S11" s="374">
        <f>'Data 2'!J162</f>
        <v>24.5704732602</v>
      </c>
      <c r="T11" s="374">
        <f>'Data 2'!I162</f>
        <v>62.939750692499999</v>
      </c>
      <c r="U11" s="71"/>
      <c r="V11" s="107"/>
      <c r="W11" s="86"/>
      <c r="X11" s="86"/>
      <c r="Y11" s="86"/>
      <c r="Z11" s="56"/>
      <c r="AA11" s="86"/>
      <c r="AB11" s="56"/>
      <c r="AC11" s="86"/>
      <c r="AD11" s="245"/>
      <c r="AE11" s="245"/>
      <c r="AF11" s="245"/>
      <c r="AG11" s="245"/>
      <c r="AH11" s="245"/>
      <c r="AI11" s="245"/>
      <c r="AJ11" s="245"/>
      <c r="AK11" s="245"/>
      <c r="AL11" s="245"/>
    </row>
    <row r="12" spans="1:38" s="12" customFormat="1" ht="12.75" customHeight="1">
      <c r="A12" s="19"/>
      <c r="B12" s="20"/>
      <c r="D12" s="39"/>
      <c r="E12" s="339" t="s">
        <v>52</v>
      </c>
      <c r="F12" s="371">
        <f>'Data 2'!D127</f>
        <v>675.1422413793</v>
      </c>
      <c r="G12" s="371">
        <f>'Data 2'!E127</f>
        <v>509.4827586207</v>
      </c>
      <c r="H12" s="355">
        <f t="shared" ref="H12:H22" si="0">F12+G12</f>
        <v>1184.625</v>
      </c>
      <c r="I12" s="372"/>
      <c r="J12" s="373"/>
      <c r="K12" s="363">
        <f>'Data 2'!H127</f>
        <v>25.368966912000001</v>
      </c>
      <c r="L12" s="374">
        <f>'Data 2'!I127</f>
        <v>149</v>
      </c>
      <c r="M12" s="375"/>
      <c r="N12" s="372">
        <f>'Data 2'!D163</f>
        <v>141.6763</v>
      </c>
      <c r="O12" s="374">
        <f>'Data 2'!H163</f>
        <v>38.562722844600003</v>
      </c>
      <c r="P12" s="374">
        <f>'Data 2'!G163</f>
        <v>634.79997428360002</v>
      </c>
      <c r="Q12" s="375"/>
      <c r="R12" s="372">
        <f>'Data 2'!E163</f>
        <v>72.171899999999994</v>
      </c>
      <c r="S12" s="374">
        <f>'Data 2'!J163</f>
        <v>17.3438153926</v>
      </c>
      <c r="T12" s="374">
        <f>'Data 2'!I163</f>
        <v>47.009956044600003</v>
      </c>
      <c r="U12" s="71"/>
      <c r="V12" s="107"/>
      <c r="W12" s="86"/>
      <c r="X12" s="86"/>
      <c r="Y12" s="86"/>
      <c r="Z12" s="56"/>
      <c r="AA12" s="86"/>
      <c r="AB12" s="56"/>
      <c r="AC12" s="86"/>
      <c r="AD12" s="245"/>
      <c r="AE12" s="245"/>
      <c r="AF12" s="245"/>
      <c r="AG12" s="245"/>
      <c r="AH12" s="245"/>
      <c r="AI12" s="245"/>
      <c r="AJ12" s="245"/>
      <c r="AK12" s="245"/>
      <c r="AL12" s="245"/>
    </row>
    <row r="13" spans="1:38" s="12" customFormat="1" ht="12.75" customHeight="1">
      <c r="A13" s="19"/>
      <c r="B13" s="20"/>
      <c r="C13" s="56"/>
      <c r="D13" s="39"/>
      <c r="E13" s="339" t="s">
        <v>53</v>
      </c>
      <c r="F13" s="371">
        <f>'Data 2'!D128</f>
        <v>685.40646029610002</v>
      </c>
      <c r="G13" s="371">
        <f>'Data 2'!E128</f>
        <v>516.16419919249995</v>
      </c>
      <c r="H13" s="355">
        <f t="shared" si="0"/>
        <v>1201.5706594886001</v>
      </c>
      <c r="I13" s="372"/>
      <c r="J13" s="373"/>
      <c r="K13" s="363">
        <f>'Data 2'!H128</f>
        <v>22.0125371233</v>
      </c>
      <c r="L13" s="374">
        <f>'Data 2'!I128</f>
        <v>200</v>
      </c>
      <c r="M13" s="375"/>
      <c r="N13" s="372">
        <f>'Data 2'!D164</f>
        <v>162.74470000000002</v>
      </c>
      <c r="O13" s="374">
        <f>'Data 2'!H164</f>
        <v>35.379175205700001</v>
      </c>
      <c r="P13" s="374">
        <f>'Data 2'!G164</f>
        <v>73.999432302000002</v>
      </c>
      <c r="Q13" s="375"/>
      <c r="R13" s="372">
        <f>'Data 2'!E164</f>
        <v>69.478399999999993</v>
      </c>
      <c r="S13" s="374">
        <f>'Data 2'!J164</f>
        <v>17.1059689579</v>
      </c>
      <c r="T13" s="374">
        <f>'Data 2'!I164</f>
        <v>95</v>
      </c>
      <c r="U13" s="71"/>
      <c r="V13" s="107"/>
      <c r="W13" s="86"/>
      <c r="X13" s="86"/>
      <c r="Y13" s="86"/>
      <c r="Z13" s="56"/>
      <c r="AA13" s="86"/>
      <c r="AB13" s="56"/>
      <c r="AC13" s="86"/>
      <c r="AD13" s="245"/>
      <c r="AE13" s="245"/>
      <c r="AF13" s="245"/>
      <c r="AG13" s="245"/>
      <c r="AH13" s="245"/>
      <c r="AI13" s="245"/>
      <c r="AJ13" s="245"/>
      <c r="AK13" s="245"/>
      <c r="AL13" s="245"/>
    </row>
    <row r="14" spans="1:38" s="12" customFormat="1" ht="12.75" customHeight="1">
      <c r="A14" s="19"/>
      <c r="B14" s="20"/>
      <c r="C14" s="56"/>
      <c r="D14" s="39"/>
      <c r="E14" s="339" t="s">
        <v>54</v>
      </c>
      <c r="F14" s="371">
        <f>'Data 2'!D129</f>
        <v>677.2152777778</v>
      </c>
      <c r="G14" s="371">
        <f>'Data 2'!E129</f>
        <v>505.7013888889</v>
      </c>
      <c r="H14" s="355">
        <f t="shared" si="0"/>
        <v>1182.9166666666999</v>
      </c>
      <c r="I14" s="372"/>
      <c r="J14" s="373"/>
      <c r="K14" s="363">
        <f>'Data 2'!H129</f>
        <v>18.950403146599999</v>
      </c>
      <c r="L14" s="374">
        <f>'Data 2'!I129</f>
        <v>58.08</v>
      </c>
      <c r="M14" s="375"/>
      <c r="N14" s="372">
        <f>'Data 2'!D165</f>
        <v>158.011</v>
      </c>
      <c r="O14" s="374">
        <f>'Data 2'!H165</f>
        <v>33.688204411999997</v>
      </c>
      <c r="P14" s="374">
        <f>'Data 2'!G165</f>
        <v>58.090015128600001</v>
      </c>
      <c r="Q14" s="375"/>
      <c r="R14" s="372">
        <f>'Data 2'!E165</f>
        <v>69.237499999999997</v>
      </c>
      <c r="S14" s="374">
        <f>'Data 2'!J165</f>
        <v>11.684841565899999</v>
      </c>
      <c r="T14" s="374">
        <f>'Data 2'!I165</f>
        <v>45.440285205000002</v>
      </c>
      <c r="U14" s="71"/>
      <c r="V14" s="107"/>
      <c r="W14" s="86"/>
      <c r="X14" s="86"/>
      <c r="Y14" s="86"/>
      <c r="Z14" s="56"/>
      <c r="AA14" s="86"/>
      <c r="AB14" s="56"/>
      <c r="AC14" s="86"/>
      <c r="AD14" s="245"/>
      <c r="AE14" s="245"/>
      <c r="AF14" s="245"/>
      <c r="AG14" s="245"/>
      <c r="AH14" s="245"/>
      <c r="AI14" s="245"/>
      <c r="AJ14" s="245"/>
      <c r="AK14" s="245"/>
      <c r="AL14" s="245"/>
    </row>
    <row r="15" spans="1:38" s="12" customFormat="1" ht="12.75" customHeight="1">
      <c r="A15" s="19"/>
      <c r="B15" s="20"/>
      <c r="C15" s="121"/>
      <c r="D15" s="39"/>
      <c r="E15" s="339" t="s">
        <v>55</v>
      </c>
      <c r="F15" s="371">
        <f>'Data 2'!D130</f>
        <v>666.32795698919995</v>
      </c>
      <c r="G15" s="371">
        <f>'Data 2'!E130</f>
        <v>499.50134408600002</v>
      </c>
      <c r="H15" s="355">
        <f t="shared" si="0"/>
        <v>1165.8293010752</v>
      </c>
      <c r="I15" s="372"/>
      <c r="J15" s="373"/>
      <c r="K15" s="363">
        <f>'Data 2'!H130</f>
        <v>18.616068699100001</v>
      </c>
      <c r="L15" s="374">
        <f>'Data 2'!I130</f>
        <v>61.4</v>
      </c>
      <c r="M15" s="375"/>
      <c r="N15" s="372">
        <f>'Data 2'!D166</f>
        <v>182.30689999999998</v>
      </c>
      <c r="O15" s="374">
        <f>'Data 2'!H166</f>
        <v>34.957113419899997</v>
      </c>
      <c r="P15" s="374">
        <f>'Data 2'!G166</f>
        <v>73.759846070600005</v>
      </c>
      <c r="Q15" s="375"/>
      <c r="R15" s="372">
        <f>'Data 2'!E166</f>
        <v>57.735599999999998</v>
      </c>
      <c r="S15" s="374">
        <f>'Data 2'!J166</f>
        <v>15.7738338412</v>
      </c>
      <c r="T15" s="374">
        <f>'Data 2'!I166</f>
        <v>180</v>
      </c>
      <c r="U15" s="71"/>
      <c r="V15" s="107"/>
      <c r="W15" s="86"/>
      <c r="X15" s="86"/>
      <c r="Y15" s="86"/>
      <c r="Z15" s="56"/>
      <c r="AA15" s="86"/>
      <c r="AB15" s="56"/>
      <c r="AC15" s="86"/>
      <c r="AD15" s="245"/>
      <c r="AE15" s="245"/>
      <c r="AF15" s="245"/>
      <c r="AG15" s="245"/>
      <c r="AH15" s="245"/>
      <c r="AI15" s="245"/>
      <c r="AJ15" s="245"/>
      <c r="AK15" s="245"/>
      <c r="AL15" s="245"/>
    </row>
    <row r="16" spans="1:38" s="12" customFormat="1" ht="12.75" customHeight="1">
      <c r="A16" s="19"/>
      <c r="B16" s="20"/>
      <c r="D16" s="39"/>
      <c r="E16" s="339" t="s">
        <v>56</v>
      </c>
      <c r="F16" s="371">
        <f>'Data 2'!D131</f>
        <v>664.29166666670005</v>
      </c>
      <c r="G16" s="371">
        <f>'Data 2'!E131</f>
        <v>497.6458333333</v>
      </c>
      <c r="H16" s="355">
        <f t="shared" si="0"/>
        <v>1161.9375</v>
      </c>
      <c r="I16" s="372"/>
      <c r="J16" s="373"/>
      <c r="K16" s="363">
        <f>'Data 2'!H131</f>
        <v>11.4989193337</v>
      </c>
      <c r="L16" s="374">
        <f>'Data 2'!I131</f>
        <v>36.39</v>
      </c>
      <c r="M16" s="375"/>
      <c r="N16" s="372">
        <f>'Data 2'!D167</f>
        <v>127.44450000000001</v>
      </c>
      <c r="O16" s="374">
        <f>'Data 2'!H167</f>
        <v>42.795358659100003</v>
      </c>
      <c r="P16" s="374">
        <f>'Data 2'!G167</f>
        <v>59.399990842800001</v>
      </c>
      <c r="Q16" s="375"/>
      <c r="R16" s="372">
        <f>'Data 2'!E167</f>
        <v>73.081299999999999</v>
      </c>
      <c r="S16" s="374">
        <f>'Data 2'!J167</f>
        <v>29.031670050500001</v>
      </c>
      <c r="T16" s="374">
        <f>'Data 2'!I167</f>
        <v>55.000882093500003</v>
      </c>
      <c r="U16" s="71"/>
      <c r="V16" s="107"/>
      <c r="W16" s="86"/>
      <c r="X16" s="86"/>
      <c r="Y16" s="86"/>
      <c r="Z16" s="56"/>
      <c r="AA16" s="86"/>
      <c r="AB16" s="56"/>
      <c r="AC16" s="86"/>
      <c r="AD16" s="245"/>
      <c r="AE16" s="245"/>
      <c r="AF16" s="245"/>
      <c r="AG16" s="245"/>
      <c r="AH16" s="245"/>
      <c r="AI16" s="245"/>
      <c r="AJ16" s="245"/>
      <c r="AK16" s="245"/>
      <c r="AL16" s="245"/>
    </row>
    <row r="17" spans="1:38" s="12" customFormat="1" ht="12.75" customHeight="1">
      <c r="A17" s="16"/>
      <c r="B17" s="16"/>
      <c r="C17" s="16"/>
      <c r="D17" s="16"/>
      <c r="E17" s="339" t="s">
        <v>57</v>
      </c>
      <c r="F17" s="371">
        <f>'Data 2'!D132</f>
        <v>686.78763440859996</v>
      </c>
      <c r="G17" s="371">
        <f>'Data 2'!E132</f>
        <v>513.09139784950003</v>
      </c>
      <c r="H17" s="355">
        <f t="shared" si="0"/>
        <v>1199.8790322580999</v>
      </c>
      <c r="I17" s="372"/>
      <c r="J17" s="373"/>
      <c r="K17" s="363">
        <f>'Data 2'!H132</f>
        <v>11.051812032999999</v>
      </c>
      <c r="L17" s="374">
        <f>'Data 2'!I132</f>
        <v>39.93</v>
      </c>
      <c r="M17" s="375"/>
      <c r="N17" s="372">
        <f>'Data 2'!D168</f>
        <v>94.843500000000006</v>
      </c>
      <c r="O17" s="374">
        <f>'Data 2'!H168</f>
        <v>42.778241450800003</v>
      </c>
      <c r="P17" s="374">
        <f>'Data 2'!G168</f>
        <v>56.100008372700003</v>
      </c>
      <c r="Q17" s="375"/>
      <c r="R17" s="372">
        <f>'Data 2'!E168</f>
        <v>91.860900000000001</v>
      </c>
      <c r="S17" s="374">
        <f>'Data 2'!J168</f>
        <v>33.197472982000001</v>
      </c>
      <c r="T17" s="374">
        <f>'Data 2'!I168</f>
        <v>50</v>
      </c>
      <c r="U17" s="71"/>
      <c r="V17" s="107"/>
      <c r="W17" s="86"/>
      <c r="X17" s="86"/>
      <c r="Y17" s="86"/>
      <c r="Z17" s="56"/>
      <c r="AA17" s="86"/>
      <c r="AB17" s="56"/>
      <c r="AC17" s="86"/>
      <c r="AD17" s="245"/>
      <c r="AE17" s="245"/>
      <c r="AF17" s="245"/>
      <c r="AG17" s="245"/>
      <c r="AH17" s="245"/>
      <c r="AI17" s="245"/>
      <c r="AJ17" s="245"/>
      <c r="AK17" s="245"/>
      <c r="AL17" s="245"/>
    </row>
    <row r="18" spans="1:38" s="12" customFormat="1" ht="12.75" customHeight="1">
      <c r="A18" s="16"/>
      <c r="B18" s="16"/>
      <c r="C18" s="16"/>
      <c r="D18" s="16"/>
      <c r="E18" s="339" t="s">
        <v>58</v>
      </c>
      <c r="F18" s="371">
        <f>'Data 2'!D133</f>
        <v>694.56048387099997</v>
      </c>
      <c r="G18" s="371">
        <f>'Data 2'!E133</f>
        <v>509.94758064519999</v>
      </c>
      <c r="H18" s="355">
        <f t="shared" si="0"/>
        <v>1204.5080645162</v>
      </c>
      <c r="I18" s="372"/>
      <c r="J18" s="373"/>
      <c r="K18" s="363">
        <f>'Data 2'!H133</f>
        <v>10.705185459200001</v>
      </c>
      <c r="L18" s="374">
        <f>'Data 2'!I133</f>
        <v>35.64</v>
      </c>
      <c r="M18" s="375"/>
      <c r="N18" s="372">
        <f>'Data 2'!D169</f>
        <v>101.2487</v>
      </c>
      <c r="O18" s="374">
        <f>'Data 2'!H169</f>
        <v>42.113317590699999</v>
      </c>
      <c r="P18" s="374">
        <f>'Data 2'!G169</f>
        <v>56.460287679799997</v>
      </c>
      <c r="Q18" s="375"/>
      <c r="R18" s="372">
        <f>'Data 2'!E169</f>
        <v>86.754300000000001</v>
      </c>
      <c r="S18" s="374">
        <f>'Data 2'!J169</f>
        <v>32.055494956300002</v>
      </c>
      <c r="T18" s="374">
        <f>'Data 2'!I169</f>
        <v>180</v>
      </c>
      <c r="U18" s="71"/>
      <c r="V18" s="107"/>
      <c r="W18" s="86"/>
      <c r="X18" s="86"/>
      <c r="Y18" s="86"/>
      <c r="Z18" s="56"/>
      <c r="AA18" s="86"/>
      <c r="AB18" s="56"/>
      <c r="AC18" s="86"/>
      <c r="AD18" s="245"/>
      <c r="AE18" s="245"/>
      <c r="AF18" s="245"/>
      <c r="AG18" s="245"/>
      <c r="AH18" s="245"/>
      <c r="AI18" s="245"/>
      <c r="AJ18" s="245"/>
      <c r="AK18" s="245"/>
      <c r="AL18" s="245"/>
    </row>
    <row r="19" spans="1:38" s="12" customFormat="1" ht="12.75" customHeight="1">
      <c r="A19" s="16"/>
      <c r="B19" s="16"/>
      <c r="C19" s="16"/>
      <c r="D19" s="16"/>
      <c r="E19" s="339" t="s">
        <v>59</v>
      </c>
      <c r="F19" s="371">
        <f>'Data 2'!D134</f>
        <v>691.88888888890006</v>
      </c>
      <c r="G19" s="371">
        <f>'Data 2'!E134</f>
        <v>514.5902777778</v>
      </c>
      <c r="H19" s="355">
        <f t="shared" si="0"/>
        <v>1206.4791666667002</v>
      </c>
      <c r="I19" s="372"/>
      <c r="J19" s="373"/>
      <c r="K19" s="363">
        <f>'Data 2'!H134</f>
        <v>8.6965031858999993</v>
      </c>
      <c r="L19" s="374">
        <f>'Data 2'!I134</f>
        <v>30</v>
      </c>
      <c r="M19" s="375"/>
      <c r="N19" s="372">
        <f>'Data 2'!D170</f>
        <v>95.452699999999993</v>
      </c>
      <c r="O19" s="374">
        <f>'Data 2'!H170</f>
        <v>44.897175667699997</v>
      </c>
      <c r="P19" s="374">
        <f>'Data 2'!G170</f>
        <v>63.1000033774</v>
      </c>
      <c r="Q19" s="375"/>
      <c r="R19" s="372">
        <f>'Data 2'!E170</f>
        <v>97.600399999999993</v>
      </c>
      <c r="S19" s="374">
        <f>'Data 2'!J170</f>
        <v>35.148232452199998</v>
      </c>
      <c r="T19" s="374">
        <f>'Data 2'!I170</f>
        <v>180.30042918449999</v>
      </c>
      <c r="U19" s="71"/>
      <c r="V19" s="107"/>
      <c r="W19" s="86"/>
      <c r="X19" s="86"/>
      <c r="Y19" s="86"/>
      <c r="Z19" s="56"/>
      <c r="AA19" s="86"/>
      <c r="AB19" s="56"/>
      <c r="AC19" s="86"/>
      <c r="AD19" s="245"/>
      <c r="AE19" s="245"/>
      <c r="AF19" s="245"/>
      <c r="AG19" s="245"/>
      <c r="AH19" s="245"/>
      <c r="AI19" s="245"/>
      <c r="AJ19" s="245"/>
      <c r="AK19" s="245"/>
      <c r="AL19" s="245"/>
    </row>
    <row r="20" spans="1:38" s="12" customFormat="1" ht="12.75" customHeight="1">
      <c r="A20" s="16"/>
      <c r="B20" s="16"/>
      <c r="C20" s="16"/>
      <c r="D20" s="16"/>
      <c r="E20" s="339" t="s">
        <v>60</v>
      </c>
      <c r="F20" s="371">
        <f>'Data 2'!D135</f>
        <v>669.59060402679995</v>
      </c>
      <c r="G20" s="371">
        <f>'Data 2'!E135</f>
        <v>502.7570469799</v>
      </c>
      <c r="H20" s="355">
        <f t="shared" si="0"/>
        <v>1172.3476510066998</v>
      </c>
      <c r="I20" s="372"/>
      <c r="J20" s="373"/>
      <c r="K20" s="363">
        <f>'Data 2'!H135</f>
        <v>10.667894227</v>
      </c>
      <c r="L20" s="374">
        <f>'Data 2'!I135</f>
        <v>34.659999999999997</v>
      </c>
      <c r="M20" s="375"/>
      <c r="N20" s="372">
        <f>'Data 2'!D171</f>
        <v>89.659499999999994</v>
      </c>
      <c r="O20" s="374">
        <f>'Data 2'!H171</f>
        <v>52.989699438400002</v>
      </c>
      <c r="P20" s="374">
        <f>'Data 2'!G171</f>
        <v>85.000116896199998</v>
      </c>
      <c r="Q20" s="375"/>
      <c r="R20" s="372">
        <f>'Data 2'!E171</f>
        <v>116.43980000000001</v>
      </c>
      <c r="S20" s="374">
        <f>'Data 2'!J171</f>
        <v>45.464406849900001</v>
      </c>
      <c r="T20" s="374">
        <f>'Data 2'!I171</f>
        <v>180.30217186019999</v>
      </c>
      <c r="U20" s="71"/>
      <c r="V20" s="107"/>
      <c r="W20" s="86"/>
      <c r="X20" s="86"/>
      <c r="Y20" s="86"/>
      <c r="Z20" s="56"/>
      <c r="AA20" s="86"/>
      <c r="AB20" s="56"/>
      <c r="AC20" s="86"/>
      <c r="AD20" s="245"/>
      <c r="AE20" s="245"/>
      <c r="AF20" s="245"/>
      <c r="AG20" s="245"/>
      <c r="AH20" s="245"/>
      <c r="AI20" s="245"/>
      <c r="AJ20" s="245"/>
      <c r="AK20" s="245"/>
      <c r="AL20" s="245"/>
    </row>
    <row r="21" spans="1:38" ht="12.75" customHeight="1">
      <c r="E21" s="339" t="s">
        <v>61</v>
      </c>
      <c r="F21" s="371">
        <f>'Data 2'!D136</f>
        <v>686.04444444440003</v>
      </c>
      <c r="G21" s="371">
        <f>'Data 2'!E136</f>
        <v>509.3888888889</v>
      </c>
      <c r="H21" s="355">
        <f t="shared" si="0"/>
        <v>1195.4333333333</v>
      </c>
      <c r="I21" s="372"/>
      <c r="J21" s="373"/>
      <c r="K21" s="363">
        <f>'Data 2'!H136</f>
        <v>15.1275113394</v>
      </c>
      <c r="L21" s="374">
        <f>'Data 2'!I136</f>
        <v>74</v>
      </c>
      <c r="M21" s="375"/>
      <c r="N21" s="372">
        <f>'Data 2'!D172</f>
        <v>103.0812</v>
      </c>
      <c r="O21" s="374">
        <f>'Data 2'!H172</f>
        <v>58.889238651299998</v>
      </c>
      <c r="P21" s="374">
        <f>'Data 2'!G172</f>
        <v>81.000012715699995</v>
      </c>
      <c r="Q21" s="375"/>
      <c r="R21" s="372">
        <f>'Data 2'!E172</f>
        <v>105.77800000000001</v>
      </c>
      <c r="S21" s="374">
        <f>'Data 2'!J172</f>
        <v>50.752464660699999</v>
      </c>
      <c r="T21" s="374">
        <f>'Data 2'!I172</f>
        <v>75.001714089800004</v>
      </c>
      <c r="U21" s="71"/>
      <c r="V21" s="168"/>
      <c r="W21" s="86"/>
      <c r="X21" s="86"/>
      <c r="Y21" s="86"/>
      <c r="Z21" s="56"/>
      <c r="AA21" s="86"/>
      <c r="AB21" s="56"/>
      <c r="AC21" s="86"/>
      <c r="AD21" s="245"/>
      <c r="AE21" s="245"/>
      <c r="AF21" s="245"/>
      <c r="AG21" s="245"/>
      <c r="AH21" s="245"/>
      <c r="AI21" s="245"/>
      <c r="AJ21" s="245"/>
      <c r="AK21" s="245"/>
      <c r="AL21" s="245"/>
    </row>
    <row r="22" spans="1:38" ht="12.75" customHeight="1">
      <c r="E22" s="343" t="s">
        <v>62</v>
      </c>
      <c r="F22" s="376">
        <f>'Data 2'!D137</f>
        <v>698.83602150540003</v>
      </c>
      <c r="G22" s="376">
        <f>'Data 2'!E137</f>
        <v>515.34946236559995</v>
      </c>
      <c r="H22" s="377">
        <f t="shared" si="0"/>
        <v>1214.1854838710001</v>
      </c>
      <c r="I22" s="378"/>
      <c r="J22" s="373"/>
      <c r="K22" s="379">
        <f>'Data 2'!H137</f>
        <v>13.988426286899999</v>
      </c>
      <c r="L22" s="380">
        <f>'Data 2'!I137</f>
        <v>57.77</v>
      </c>
      <c r="M22" s="381"/>
      <c r="N22" s="382">
        <f>'Data 2'!D173</f>
        <v>111.6551</v>
      </c>
      <c r="O22" s="380">
        <f>'Data 2'!H173</f>
        <v>62.754847688399998</v>
      </c>
      <c r="P22" s="380">
        <f>'Data 2'!G173</f>
        <v>88.480207456000002</v>
      </c>
      <c r="Q22" s="375"/>
      <c r="R22" s="382">
        <f>'Data 2'!E173</f>
        <v>84.595300000000009</v>
      </c>
      <c r="S22" s="380">
        <f>'Data 2'!J173</f>
        <v>52.399029560499997</v>
      </c>
      <c r="T22" s="380">
        <f>'Data 2'!I173</f>
        <v>180.29989048940001</v>
      </c>
      <c r="U22" s="71"/>
      <c r="V22" s="168"/>
      <c r="W22" s="86"/>
      <c r="X22" s="86"/>
      <c r="Y22" s="86"/>
      <c r="Z22" s="56"/>
      <c r="AA22" s="86"/>
      <c r="AB22" s="56"/>
      <c r="AC22" s="86"/>
      <c r="AD22" s="245"/>
      <c r="AE22" s="245"/>
      <c r="AF22" s="245"/>
      <c r="AG22" s="245"/>
      <c r="AH22" s="245"/>
      <c r="AI22" s="245"/>
      <c r="AJ22" s="245"/>
      <c r="AK22" s="245"/>
      <c r="AL22" s="245"/>
    </row>
    <row r="23" spans="1:38" ht="16.5" customHeight="1">
      <c r="E23" s="345" t="s">
        <v>184</v>
      </c>
      <c r="F23" s="383">
        <f>'Data 2'!D138</f>
        <v>681.88410746809996</v>
      </c>
      <c r="G23" s="383">
        <f>'Data 2'!E138</f>
        <v>508.69000455370002</v>
      </c>
      <c r="H23" s="384">
        <f>G23+F23</f>
        <v>1190.5741120217999</v>
      </c>
      <c r="I23" s="385"/>
      <c r="J23" s="373"/>
      <c r="K23" s="368">
        <f>'Data 2'!H138</f>
        <v>15.5456730324</v>
      </c>
      <c r="L23" s="386">
        <f>'Data 2'!I138</f>
        <v>200</v>
      </c>
      <c r="M23" s="387"/>
      <c r="N23" s="385">
        <f>SUM(N11:N22)</f>
        <v>1529.9850000000001</v>
      </c>
      <c r="O23" s="386">
        <f>'Data 2'!H174</f>
        <v>43.031028575531693</v>
      </c>
      <c r="P23" s="386">
        <f>'Data 2'!G174</f>
        <v>634.79997428360002</v>
      </c>
      <c r="Q23" s="388"/>
      <c r="R23" s="385">
        <f>'Data 2'!E174</f>
        <v>1012.3274000000001</v>
      </c>
      <c r="S23" s="386">
        <f>'Data 2'!J174</f>
        <v>32.3906339565455</v>
      </c>
      <c r="T23" s="386">
        <f>'Data 2'!I174</f>
        <v>180.30217186019999</v>
      </c>
      <c r="U23" s="71"/>
      <c r="V23" s="168"/>
      <c r="W23" s="56"/>
      <c r="X23" s="86"/>
      <c r="Y23" s="86"/>
      <c r="Z23" s="56"/>
      <c r="AA23" s="86"/>
      <c r="AB23" s="56"/>
      <c r="AC23" s="86"/>
      <c r="AD23" s="245"/>
      <c r="AE23" s="245"/>
      <c r="AF23" s="245"/>
      <c r="AG23" s="245"/>
      <c r="AH23" s="245"/>
      <c r="AI23" s="245"/>
      <c r="AJ23" s="245"/>
      <c r="AK23" s="245"/>
      <c r="AL23" s="245"/>
    </row>
    <row r="24" spans="1:38" ht="16.149999999999999" customHeight="1">
      <c r="E24" s="776" t="s">
        <v>186</v>
      </c>
      <c r="F24" s="776"/>
      <c r="G24" s="776"/>
      <c r="H24" s="776"/>
      <c r="I24" s="776"/>
      <c r="J24" s="776"/>
      <c r="K24" s="776"/>
      <c r="L24" s="776"/>
      <c r="M24" s="776"/>
      <c r="N24" s="776"/>
      <c r="O24" s="776"/>
      <c r="P24" s="776"/>
      <c r="Q24" s="776"/>
      <c r="R24" s="776"/>
      <c r="S24" s="776"/>
      <c r="T24" s="776"/>
    </row>
    <row r="25" spans="1:38">
      <c r="E25" s="776" t="s">
        <v>187</v>
      </c>
      <c r="F25" s="776"/>
      <c r="G25" s="776"/>
      <c r="H25" s="776"/>
      <c r="I25" s="776"/>
      <c r="J25" s="776"/>
      <c r="K25" s="776"/>
      <c r="L25" s="776"/>
      <c r="M25" s="776"/>
      <c r="N25" s="776"/>
      <c r="O25" s="776"/>
      <c r="P25" s="776"/>
      <c r="Q25" s="776"/>
      <c r="R25" s="776"/>
      <c r="S25" s="776"/>
      <c r="T25" s="776"/>
    </row>
    <row r="28" spans="1:38">
      <c r="V28" s="241"/>
    </row>
    <row r="29" spans="1:38">
      <c r="V29" s="241"/>
    </row>
    <row r="30" spans="1:38">
      <c r="V30" s="241"/>
    </row>
    <row r="31" spans="1:38">
      <c r="V31" s="241"/>
    </row>
    <row r="32" spans="1:38">
      <c r="V32" s="241"/>
    </row>
    <row r="33" spans="8:22">
      <c r="V33" s="241"/>
    </row>
    <row r="34" spans="8:22">
      <c r="V34" s="241"/>
    </row>
    <row r="35" spans="8:22">
      <c r="V35" s="241"/>
    </row>
    <row r="36" spans="8:22">
      <c r="V36" s="241"/>
    </row>
    <row r="37" spans="8:22">
      <c r="V37" s="241"/>
    </row>
    <row r="38" spans="8:22">
      <c r="V38" s="241"/>
    </row>
    <row r="39" spans="8:22">
      <c r="V39" s="241"/>
    </row>
    <row r="40" spans="8:22">
      <c r="H40" s="249"/>
      <c r="K40" s="168"/>
      <c r="L40" s="168"/>
      <c r="N40" s="168"/>
      <c r="P40" s="250"/>
    </row>
    <row r="41" spans="8:22">
      <c r="K41" s="168"/>
      <c r="L41" s="168"/>
      <c r="N41" s="168"/>
      <c r="P41" s="250"/>
    </row>
    <row r="42" spans="8:22">
      <c r="K42" s="168"/>
      <c r="L42" s="168"/>
      <c r="N42" s="168"/>
      <c r="P42" s="251"/>
      <c r="T42" s="112"/>
    </row>
    <row r="43" spans="8:22">
      <c r="K43" s="168"/>
      <c r="L43" s="168"/>
      <c r="N43" s="168"/>
      <c r="P43" s="251"/>
      <c r="T43" s="112"/>
    </row>
    <row r="44" spans="8:22">
      <c r="K44" s="168"/>
      <c r="L44" s="168"/>
      <c r="N44" s="168"/>
      <c r="P44" s="251"/>
      <c r="T44" s="112"/>
    </row>
    <row r="45" spans="8:22">
      <c r="K45" s="168"/>
      <c r="L45" s="168"/>
      <c r="P45" s="251"/>
      <c r="T45" s="112"/>
    </row>
    <row r="46" spans="8:22">
      <c r="P46" s="251"/>
      <c r="T46" s="112"/>
    </row>
    <row r="47" spans="8:22">
      <c r="P47" s="251"/>
      <c r="T47" s="112"/>
    </row>
    <row r="48" spans="8:22">
      <c r="P48" s="251"/>
      <c r="T48" s="112"/>
    </row>
    <row r="49" spans="16:20">
      <c r="P49" s="251"/>
      <c r="T49" s="112"/>
    </row>
    <row r="50" spans="16:20">
      <c r="P50" s="251"/>
      <c r="T50" s="112"/>
    </row>
    <row r="51" spans="16:20">
      <c r="P51" s="251"/>
      <c r="T51" s="112"/>
    </row>
    <row r="52" spans="16:20">
      <c r="P52" s="251"/>
      <c r="T52" s="112"/>
    </row>
    <row r="53" spans="16:20">
      <c r="P53" s="251"/>
      <c r="T53" s="112"/>
    </row>
    <row r="54" spans="16:20">
      <c r="P54" s="250"/>
    </row>
    <row r="55" spans="16:20">
      <c r="P55" s="250"/>
    </row>
    <row r="56" spans="16:20">
      <c r="P56" s="250"/>
    </row>
    <row r="57" spans="16:20">
      <c r="P57" s="250"/>
    </row>
    <row r="58" spans="16:20">
      <c r="P58" s="250"/>
    </row>
    <row r="59" spans="16:20">
      <c r="P59" s="250"/>
    </row>
    <row r="60" spans="16:20">
      <c r="P60" s="250"/>
    </row>
    <row r="61" spans="16:20">
      <c r="P61" s="250"/>
    </row>
    <row r="62" spans="16:20">
      <c r="P62" s="250"/>
    </row>
    <row r="63" spans="16:20">
      <c r="P63" s="250"/>
    </row>
    <row r="64" spans="16:20">
      <c r="P64" s="250"/>
    </row>
    <row r="65" spans="16:16">
      <c r="P65" s="250"/>
    </row>
    <row r="66" spans="16:16">
      <c r="P66" s="250"/>
    </row>
    <row r="67" spans="16:16">
      <c r="P67" s="250"/>
    </row>
    <row r="68" spans="16:16">
      <c r="P68" s="250"/>
    </row>
    <row r="69" spans="16:16">
      <c r="P69" s="250"/>
    </row>
    <row r="70" spans="16:16">
      <c r="P70" s="250"/>
    </row>
    <row r="71" spans="16:16">
      <c r="P71" s="250"/>
    </row>
    <row r="72" spans="16:16">
      <c r="P72" s="250"/>
    </row>
    <row r="73" spans="16:16">
      <c r="P73" s="250"/>
    </row>
    <row r="74" spans="16:16">
      <c r="P74" s="250"/>
    </row>
    <row r="75" spans="16:16">
      <c r="P75" s="250"/>
    </row>
    <row r="76" spans="16:16">
      <c r="P76" s="250"/>
    </row>
    <row r="77" spans="16:16">
      <c r="P77" s="250"/>
    </row>
    <row r="78" spans="16:16">
      <c r="P78" s="250"/>
    </row>
    <row r="79" spans="16:16">
      <c r="P79" s="250"/>
    </row>
    <row r="80" spans="16:16">
      <c r="P80" s="250"/>
    </row>
    <row r="81" spans="2:16">
      <c r="P81" s="250"/>
    </row>
    <row r="82" spans="2:16">
      <c r="B82" s="96"/>
      <c r="P82" s="250"/>
    </row>
    <row r="83" spans="2:16">
      <c r="P83" s="250"/>
    </row>
    <row r="84" spans="2:16">
      <c r="P84" s="250"/>
    </row>
    <row r="85" spans="2:16">
      <c r="P85" s="250"/>
    </row>
    <row r="86" spans="2:16">
      <c r="P86" s="250"/>
    </row>
    <row r="87" spans="2:16">
      <c r="P87" s="250"/>
    </row>
    <row r="88" spans="2:16">
      <c r="P88" s="250"/>
    </row>
    <row r="89" spans="2:16">
      <c r="P89" s="250"/>
    </row>
    <row r="90" spans="2:16">
      <c r="P90" s="250"/>
    </row>
    <row r="91" spans="2:16">
      <c r="P91" s="250"/>
    </row>
    <row r="92" spans="2:16">
      <c r="P92" s="250"/>
    </row>
    <row r="93" spans="2:16">
      <c r="P93" s="250"/>
    </row>
    <row r="94" spans="2:16">
      <c r="P94" s="250"/>
    </row>
    <row r="95" spans="2:16">
      <c r="P95" s="250"/>
    </row>
    <row r="96" spans="2:16">
      <c r="P96" s="250"/>
    </row>
    <row r="97" spans="16:16">
      <c r="P97" s="250"/>
    </row>
    <row r="98" spans="16:16">
      <c r="P98" s="250"/>
    </row>
    <row r="99" spans="16:16">
      <c r="P99" s="250"/>
    </row>
    <row r="100" spans="16:16">
      <c r="P100" s="250"/>
    </row>
    <row r="101" spans="16:16">
      <c r="P101" s="250"/>
    </row>
    <row r="102" spans="16:16">
      <c r="P102" s="250"/>
    </row>
    <row r="103" spans="16:16">
      <c r="P103" s="250"/>
    </row>
    <row r="104" spans="16:16">
      <c r="P104" s="250"/>
    </row>
    <row r="105" spans="16:16">
      <c r="P105" s="250"/>
    </row>
    <row r="106" spans="16:16">
      <c r="P106" s="250"/>
    </row>
    <row r="107" spans="16:16">
      <c r="P107" s="250"/>
    </row>
    <row r="108" spans="16:16">
      <c r="P108" s="250"/>
    </row>
    <row r="109" spans="16:16">
      <c r="P109" s="250"/>
    </row>
    <row r="110" spans="16:16">
      <c r="P110" s="250"/>
    </row>
    <row r="111" spans="16:16">
      <c r="P111" s="250"/>
    </row>
    <row r="112" spans="16:16">
      <c r="P112" s="250"/>
    </row>
    <row r="113" spans="16:16">
      <c r="P113" s="250"/>
    </row>
    <row r="114" spans="16:16">
      <c r="P114" s="250"/>
    </row>
    <row r="115" spans="16:16">
      <c r="P115" s="250"/>
    </row>
    <row r="116" spans="16:16">
      <c r="P116" s="250"/>
    </row>
    <row r="117" spans="16:16">
      <c r="P117" s="250"/>
    </row>
    <row r="118" spans="16:16">
      <c r="P118" s="250"/>
    </row>
    <row r="119" spans="16:16">
      <c r="P119" s="250"/>
    </row>
    <row r="120" spans="16:16">
      <c r="P120" s="250"/>
    </row>
    <row r="121" spans="16:16">
      <c r="P121" s="250"/>
    </row>
    <row r="122" spans="16:16">
      <c r="P122" s="250"/>
    </row>
    <row r="123" spans="16:16">
      <c r="P123" s="250"/>
    </row>
    <row r="124" spans="16:16">
      <c r="P124" s="250"/>
    </row>
    <row r="125" spans="16:16">
      <c r="P125" s="250"/>
    </row>
    <row r="126" spans="16:16">
      <c r="P126" s="250"/>
    </row>
    <row r="127" spans="16:16">
      <c r="P127" s="250"/>
    </row>
    <row r="128" spans="16:16">
      <c r="P128" s="250"/>
    </row>
    <row r="129" spans="16:16">
      <c r="P129" s="250"/>
    </row>
    <row r="130" spans="16:16">
      <c r="P130" s="250"/>
    </row>
    <row r="131" spans="16:16">
      <c r="P131" s="250"/>
    </row>
    <row r="132" spans="16:16">
      <c r="P132" s="250"/>
    </row>
    <row r="133" spans="16:16">
      <c r="P133" s="250"/>
    </row>
    <row r="134" spans="16:16">
      <c r="P134" s="250"/>
    </row>
    <row r="135" spans="16:16">
      <c r="P135" s="250"/>
    </row>
    <row r="136" spans="16:16">
      <c r="P136" s="250"/>
    </row>
    <row r="137" spans="16:16">
      <c r="P137" s="250"/>
    </row>
    <row r="138" spans="16:16">
      <c r="P138" s="250"/>
    </row>
    <row r="139" spans="16:16">
      <c r="P139" s="250"/>
    </row>
    <row r="140" spans="16:16">
      <c r="P140" s="250"/>
    </row>
    <row r="141" spans="16:16">
      <c r="P141" s="250"/>
    </row>
    <row r="142" spans="16:16">
      <c r="P142" s="250"/>
    </row>
    <row r="143" spans="16:16">
      <c r="P143" s="250"/>
    </row>
    <row r="144" spans="16:16">
      <c r="P144" s="250"/>
    </row>
    <row r="145" spans="16:16">
      <c r="P145" s="250"/>
    </row>
    <row r="146" spans="16:16">
      <c r="P146" s="250"/>
    </row>
    <row r="147" spans="16:16">
      <c r="P147" s="250"/>
    </row>
    <row r="148" spans="16:16">
      <c r="P148" s="250"/>
    </row>
    <row r="149" spans="16:16">
      <c r="P149" s="250"/>
    </row>
    <row r="150" spans="16:16">
      <c r="P150" s="250"/>
    </row>
    <row r="151" spans="16:16">
      <c r="P151" s="250"/>
    </row>
    <row r="152" spans="16:16">
      <c r="P152" s="250"/>
    </row>
    <row r="153" spans="16:16">
      <c r="P153" s="250"/>
    </row>
    <row r="154" spans="16:16">
      <c r="P154" s="250"/>
    </row>
    <row r="155" spans="16:16">
      <c r="P155" s="250"/>
    </row>
    <row r="156" spans="16:16">
      <c r="P156" s="250"/>
    </row>
    <row r="157" spans="16:16">
      <c r="P157" s="250"/>
    </row>
    <row r="158" spans="16:16">
      <c r="P158" s="250"/>
    </row>
    <row r="159" spans="16:16">
      <c r="P159" s="250"/>
    </row>
    <row r="160" spans="16:16">
      <c r="P160" s="250"/>
    </row>
    <row r="161" spans="16:16">
      <c r="P161" s="250"/>
    </row>
    <row r="162" spans="16:16">
      <c r="P162" s="250"/>
    </row>
    <row r="163" spans="16:16">
      <c r="P163" s="250"/>
    </row>
    <row r="164" spans="16:16">
      <c r="P164" s="250"/>
    </row>
    <row r="165" spans="16:16">
      <c r="P165" s="250"/>
    </row>
    <row r="166" spans="16:16">
      <c r="P166" s="250"/>
    </row>
    <row r="167" spans="16:16">
      <c r="P167" s="250"/>
    </row>
    <row r="168" spans="16:16">
      <c r="P168" s="250"/>
    </row>
    <row r="169" spans="16:16">
      <c r="P169" s="250"/>
    </row>
    <row r="170" spans="16:16">
      <c r="P170" s="250"/>
    </row>
    <row r="171" spans="16:16">
      <c r="P171" s="250"/>
    </row>
    <row r="172" spans="16:16">
      <c r="P172" s="250"/>
    </row>
    <row r="173" spans="16:16">
      <c r="P173" s="250"/>
    </row>
    <row r="174" spans="16:16">
      <c r="P174" s="250"/>
    </row>
    <row r="175" spans="16:16">
      <c r="P175" s="250"/>
    </row>
    <row r="176" spans="16:16">
      <c r="P176" s="250"/>
    </row>
    <row r="177" spans="16:16">
      <c r="P177" s="250"/>
    </row>
    <row r="178" spans="16:16">
      <c r="P178" s="250"/>
    </row>
    <row r="179" spans="16:16">
      <c r="P179" s="250"/>
    </row>
    <row r="180" spans="16:16">
      <c r="P180" s="250"/>
    </row>
    <row r="181" spans="16:16">
      <c r="P181" s="250"/>
    </row>
    <row r="182" spans="16:16">
      <c r="P182" s="250"/>
    </row>
    <row r="183" spans="16:16">
      <c r="P183" s="250"/>
    </row>
    <row r="184" spans="16:16">
      <c r="P184" s="250"/>
    </row>
    <row r="185" spans="16:16">
      <c r="P185" s="250"/>
    </row>
    <row r="186" spans="16:16">
      <c r="P186" s="250"/>
    </row>
    <row r="187" spans="16:16">
      <c r="P187" s="250"/>
    </row>
    <row r="188" spans="16:16">
      <c r="P188" s="250"/>
    </row>
    <row r="189" spans="16:16">
      <c r="P189" s="250"/>
    </row>
    <row r="190" spans="16:16">
      <c r="P190" s="250"/>
    </row>
    <row r="191" spans="16:16">
      <c r="P191" s="250"/>
    </row>
    <row r="192" spans="16:16">
      <c r="P192" s="250"/>
    </row>
    <row r="193" spans="16:16">
      <c r="P193" s="250"/>
    </row>
    <row r="194" spans="16:16">
      <c r="P194" s="250"/>
    </row>
    <row r="195" spans="16:16">
      <c r="P195" s="250"/>
    </row>
    <row r="196" spans="16:16">
      <c r="P196" s="250"/>
    </row>
    <row r="197" spans="16:16">
      <c r="P197" s="250"/>
    </row>
    <row r="198" spans="16:16">
      <c r="P198" s="250"/>
    </row>
    <row r="199" spans="16:16">
      <c r="P199" s="250"/>
    </row>
    <row r="200" spans="16:16">
      <c r="P200" s="250"/>
    </row>
    <row r="201" spans="16:16">
      <c r="P201" s="250"/>
    </row>
    <row r="202" spans="16:16">
      <c r="P202" s="250"/>
    </row>
    <row r="203" spans="16:16">
      <c r="P203" s="250"/>
    </row>
    <row r="204" spans="16:16">
      <c r="P204" s="250"/>
    </row>
    <row r="205" spans="16:16">
      <c r="P205" s="250"/>
    </row>
    <row r="206" spans="16:16">
      <c r="P206" s="250"/>
    </row>
    <row r="207" spans="16:16">
      <c r="P207" s="250"/>
    </row>
    <row r="208" spans="16:16">
      <c r="P208" s="250"/>
    </row>
    <row r="209" spans="16:16">
      <c r="P209" s="250"/>
    </row>
    <row r="210" spans="16:16">
      <c r="P210" s="250"/>
    </row>
    <row r="211" spans="16:16">
      <c r="P211" s="250"/>
    </row>
    <row r="212" spans="16:16">
      <c r="P212" s="250"/>
    </row>
    <row r="213" spans="16:16">
      <c r="P213" s="250"/>
    </row>
    <row r="214" spans="16:16">
      <c r="P214" s="250"/>
    </row>
    <row r="215" spans="16:16">
      <c r="P215" s="250"/>
    </row>
    <row r="216" spans="16:16">
      <c r="P216" s="250"/>
    </row>
    <row r="217" spans="16:16">
      <c r="P217" s="250"/>
    </row>
    <row r="218" spans="16:16">
      <c r="P218" s="250"/>
    </row>
    <row r="219" spans="16:16">
      <c r="P219" s="250"/>
    </row>
    <row r="220" spans="16:16">
      <c r="P220" s="250"/>
    </row>
    <row r="221" spans="16:16">
      <c r="P221" s="250"/>
    </row>
    <row r="222" spans="16:16">
      <c r="P222" s="250"/>
    </row>
    <row r="223" spans="16:16">
      <c r="P223" s="250"/>
    </row>
    <row r="224" spans="16:16">
      <c r="P224" s="250"/>
    </row>
    <row r="225" spans="16:16">
      <c r="P225" s="250"/>
    </row>
    <row r="226" spans="16:16">
      <c r="P226" s="250"/>
    </row>
    <row r="227" spans="16:16">
      <c r="P227" s="250"/>
    </row>
    <row r="228" spans="16:16">
      <c r="P228" s="250"/>
    </row>
    <row r="229" spans="16:16">
      <c r="P229" s="250"/>
    </row>
    <row r="230" spans="16:16">
      <c r="P230" s="250"/>
    </row>
    <row r="231" spans="16:16">
      <c r="P231" s="250"/>
    </row>
    <row r="232" spans="16:16">
      <c r="P232" s="250"/>
    </row>
    <row r="233" spans="16:16">
      <c r="P233" s="250"/>
    </row>
    <row r="234" spans="16:16">
      <c r="P234" s="250"/>
    </row>
    <row r="235" spans="16:16">
      <c r="P235" s="250"/>
    </row>
    <row r="236" spans="16:16">
      <c r="P236" s="250"/>
    </row>
    <row r="237" spans="16:16">
      <c r="P237" s="250"/>
    </row>
    <row r="238" spans="16:16">
      <c r="P238" s="250"/>
    </row>
    <row r="239" spans="16:16">
      <c r="P239" s="250"/>
    </row>
    <row r="240" spans="16:16">
      <c r="P240" s="250"/>
    </row>
    <row r="241" spans="16:16">
      <c r="P241" s="250"/>
    </row>
    <row r="242" spans="16:16">
      <c r="P242" s="250"/>
    </row>
    <row r="243" spans="16:16">
      <c r="P243" s="250"/>
    </row>
    <row r="244" spans="16:16">
      <c r="P244" s="250"/>
    </row>
    <row r="245" spans="16:16">
      <c r="P245" s="250"/>
    </row>
    <row r="246" spans="16:16">
      <c r="P246" s="250"/>
    </row>
    <row r="247" spans="16:16">
      <c r="P247" s="250"/>
    </row>
    <row r="248" spans="16:16">
      <c r="P248" s="250"/>
    </row>
    <row r="249" spans="16:16">
      <c r="P249" s="250"/>
    </row>
    <row r="250" spans="16:16">
      <c r="P250" s="250"/>
    </row>
    <row r="251" spans="16:16">
      <c r="P251" s="250"/>
    </row>
    <row r="252" spans="16:16">
      <c r="P252" s="250"/>
    </row>
    <row r="253" spans="16:16">
      <c r="P253" s="250"/>
    </row>
    <row r="254" spans="16:16">
      <c r="P254" s="250"/>
    </row>
    <row r="255" spans="16:16">
      <c r="P255" s="250"/>
    </row>
    <row r="256" spans="16:16">
      <c r="P256" s="250"/>
    </row>
    <row r="257" spans="16:16">
      <c r="P257" s="250"/>
    </row>
    <row r="258" spans="16:16">
      <c r="P258" s="250"/>
    </row>
    <row r="259" spans="16:16">
      <c r="P259" s="250"/>
    </row>
    <row r="260" spans="16:16">
      <c r="P260" s="250"/>
    </row>
    <row r="261" spans="16:16">
      <c r="P261" s="250"/>
    </row>
    <row r="262" spans="16:16">
      <c r="P262" s="250"/>
    </row>
    <row r="263" spans="16:16">
      <c r="P263" s="250"/>
    </row>
    <row r="264" spans="16:16">
      <c r="P264" s="250"/>
    </row>
    <row r="265" spans="16:16">
      <c r="P265" s="250"/>
    </row>
    <row r="266" spans="16:16">
      <c r="P266" s="250"/>
    </row>
    <row r="267" spans="16:16">
      <c r="P267" s="250"/>
    </row>
    <row r="268" spans="16:16">
      <c r="P268" s="250"/>
    </row>
    <row r="269" spans="16:16">
      <c r="P269" s="250"/>
    </row>
    <row r="270" spans="16:16">
      <c r="P270" s="250"/>
    </row>
    <row r="271" spans="16:16">
      <c r="P271" s="250"/>
    </row>
    <row r="272" spans="16:16">
      <c r="P272" s="250"/>
    </row>
    <row r="273" spans="16:16">
      <c r="P273" s="250"/>
    </row>
    <row r="274" spans="16:16">
      <c r="P274" s="250"/>
    </row>
    <row r="275" spans="16:16">
      <c r="P275" s="250"/>
    </row>
    <row r="276" spans="16:16">
      <c r="P276" s="250"/>
    </row>
    <row r="277" spans="16:16">
      <c r="P277" s="250"/>
    </row>
    <row r="278" spans="16:16">
      <c r="P278" s="250"/>
    </row>
    <row r="279" spans="16:16">
      <c r="P279" s="250"/>
    </row>
    <row r="280" spans="16:16">
      <c r="P280" s="250"/>
    </row>
    <row r="281" spans="16:16">
      <c r="P281" s="250"/>
    </row>
    <row r="282" spans="16:16">
      <c r="P282" s="250"/>
    </row>
    <row r="283" spans="16:16">
      <c r="P283" s="250"/>
    </row>
    <row r="284" spans="16:16">
      <c r="P284" s="250"/>
    </row>
    <row r="285" spans="16:16">
      <c r="P285" s="250"/>
    </row>
    <row r="286" spans="16:16">
      <c r="P286" s="250"/>
    </row>
    <row r="287" spans="16:16">
      <c r="P287" s="250"/>
    </row>
    <row r="288" spans="16:16">
      <c r="P288" s="250"/>
    </row>
    <row r="289" spans="16:16">
      <c r="P289" s="250"/>
    </row>
    <row r="290" spans="16:16">
      <c r="P290" s="250"/>
    </row>
    <row r="291" spans="16:16">
      <c r="P291" s="250"/>
    </row>
    <row r="292" spans="16:16">
      <c r="P292" s="250"/>
    </row>
    <row r="293" spans="16:16">
      <c r="P293" s="250"/>
    </row>
    <row r="294" spans="16:16">
      <c r="P294" s="250"/>
    </row>
    <row r="295" spans="16:16">
      <c r="P295" s="250"/>
    </row>
    <row r="296" spans="16:16">
      <c r="P296" s="250"/>
    </row>
    <row r="297" spans="16:16">
      <c r="P297" s="250"/>
    </row>
    <row r="298" spans="16:16">
      <c r="P298" s="250"/>
    </row>
    <row r="299" spans="16:16">
      <c r="P299" s="250"/>
    </row>
    <row r="300" spans="16:16">
      <c r="P300" s="250"/>
    </row>
    <row r="301" spans="16:16">
      <c r="P301" s="250"/>
    </row>
    <row r="302" spans="16:16">
      <c r="P302" s="250"/>
    </row>
    <row r="303" spans="16:16">
      <c r="P303" s="250"/>
    </row>
    <row r="304" spans="16:16">
      <c r="P304" s="250"/>
    </row>
    <row r="305" spans="16:16">
      <c r="P305" s="250"/>
    </row>
    <row r="306" spans="16:16">
      <c r="P306" s="250"/>
    </row>
    <row r="307" spans="16:16">
      <c r="P307" s="250"/>
    </row>
    <row r="308" spans="16:16">
      <c r="P308" s="250"/>
    </row>
    <row r="309" spans="16:16">
      <c r="P309" s="250"/>
    </row>
    <row r="310" spans="16:16">
      <c r="P310" s="250"/>
    </row>
    <row r="311" spans="16:16">
      <c r="P311" s="250"/>
    </row>
    <row r="312" spans="16:16">
      <c r="P312" s="250"/>
    </row>
    <row r="313" spans="16:16">
      <c r="P313" s="250"/>
    </row>
    <row r="314" spans="16:16">
      <c r="P314" s="250"/>
    </row>
    <row r="315" spans="16:16">
      <c r="P315" s="250"/>
    </row>
    <row r="316" spans="16:16">
      <c r="P316" s="250"/>
    </row>
    <row r="317" spans="16:16">
      <c r="P317" s="250"/>
    </row>
    <row r="318" spans="16:16">
      <c r="P318" s="250"/>
    </row>
    <row r="319" spans="16:16">
      <c r="P319" s="250"/>
    </row>
    <row r="320" spans="16:16">
      <c r="P320" s="250"/>
    </row>
    <row r="321" spans="16:16">
      <c r="P321" s="250"/>
    </row>
    <row r="322" spans="16:16">
      <c r="P322" s="250"/>
    </row>
    <row r="323" spans="16:16">
      <c r="P323" s="250"/>
    </row>
    <row r="324" spans="16:16">
      <c r="P324" s="250"/>
    </row>
    <row r="325" spans="16:16">
      <c r="P325" s="250"/>
    </row>
    <row r="326" spans="16:16">
      <c r="P326" s="250"/>
    </row>
    <row r="327" spans="16:16">
      <c r="P327" s="250"/>
    </row>
    <row r="328" spans="16:16">
      <c r="P328" s="250"/>
    </row>
    <row r="329" spans="16:16">
      <c r="P329" s="250"/>
    </row>
    <row r="330" spans="16:16">
      <c r="P330" s="250"/>
    </row>
    <row r="331" spans="16:16">
      <c r="P331" s="250"/>
    </row>
    <row r="332" spans="16:16">
      <c r="P332" s="250"/>
    </row>
    <row r="333" spans="16:16">
      <c r="P333" s="250"/>
    </row>
    <row r="334" spans="16:16">
      <c r="P334" s="250"/>
    </row>
    <row r="335" spans="16:16">
      <c r="P335" s="250"/>
    </row>
    <row r="336" spans="16:16">
      <c r="P336" s="250"/>
    </row>
    <row r="337" spans="16:16">
      <c r="P337" s="250"/>
    </row>
    <row r="338" spans="16:16">
      <c r="P338" s="250"/>
    </row>
    <row r="339" spans="16:16">
      <c r="P339" s="250"/>
    </row>
    <row r="340" spans="16:16">
      <c r="P340" s="250"/>
    </row>
    <row r="341" spans="16:16">
      <c r="P341" s="250"/>
    </row>
    <row r="342" spans="16:16">
      <c r="P342" s="250"/>
    </row>
    <row r="343" spans="16:16">
      <c r="P343" s="250"/>
    </row>
    <row r="344" spans="16:16">
      <c r="P344" s="250"/>
    </row>
    <row r="345" spans="16:16">
      <c r="P345" s="250"/>
    </row>
    <row r="346" spans="16:16">
      <c r="P346" s="250"/>
    </row>
    <row r="347" spans="16:16">
      <c r="P347" s="250"/>
    </row>
    <row r="348" spans="16:16">
      <c r="P348" s="250"/>
    </row>
    <row r="349" spans="16:16">
      <c r="P349" s="250"/>
    </row>
    <row r="350" spans="16:16">
      <c r="P350" s="250"/>
    </row>
    <row r="351" spans="16:16">
      <c r="P351" s="250"/>
    </row>
    <row r="352" spans="16:16">
      <c r="P352" s="250"/>
    </row>
    <row r="353" spans="16:16">
      <c r="P353" s="250"/>
    </row>
    <row r="354" spans="16:16">
      <c r="P354" s="250"/>
    </row>
    <row r="355" spans="16:16">
      <c r="P355" s="250"/>
    </row>
    <row r="356" spans="16:16">
      <c r="P356" s="250"/>
    </row>
    <row r="357" spans="16:16">
      <c r="P357" s="250"/>
    </row>
    <row r="358" spans="16:16">
      <c r="P358" s="250"/>
    </row>
    <row r="359" spans="16:16">
      <c r="P359" s="250"/>
    </row>
    <row r="360" spans="16:16">
      <c r="P360" s="250"/>
    </row>
    <row r="361" spans="16:16">
      <c r="P361" s="250"/>
    </row>
    <row r="362" spans="16:16">
      <c r="P362" s="250"/>
    </row>
    <row r="363" spans="16:16">
      <c r="P363" s="250"/>
    </row>
    <row r="364" spans="16:16">
      <c r="P364" s="250"/>
    </row>
    <row r="365" spans="16:16">
      <c r="P365" s="250"/>
    </row>
    <row r="366" spans="16:16">
      <c r="P366" s="250"/>
    </row>
    <row r="367" spans="16:16">
      <c r="P367" s="250"/>
    </row>
    <row r="368" spans="16:16">
      <c r="P368" s="250"/>
    </row>
    <row r="369" spans="16:16">
      <c r="P369" s="250"/>
    </row>
    <row r="370" spans="16:16">
      <c r="P370" s="250"/>
    </row>
    <row r="371" spans="16:16">
      <c r="P371" s="250"/>
    </row>
    <row r="372" spans="16:16">
      <c r="P372" s="250"/>
    </row>
    <row r="373" spans="16:16">
      <c r="P373" s="250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5">
    <mergeCell ref="E24:T24"/>
    <mergeCell ref="E25:T25"/>
    <mergeCell ref="C7:C8"/>
    <mergeCell ref="E3:T3"/>
    <mergeCell ref="E2:T2"/>
    <mergeCell ref="O9:P9"/>
    <mergeCell ref="S9:T9"/>
    <mergeCell ref="N7:T7"/>
    <mergeCell ref="F7:L7"/>
    <mergeCell ref="J9:L9"/>
    <mergeCell ref="F8:L8"/>
    <mergeCell ref="N8:P8"/>
    <mergeCell ref="R8:T8"/>
    <mergeCell ref="N9:N10"/>
    <mergeCell ref="R9:R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1" t="s">
        <v>197</v>
      </c>
      <c r="D7" s="39"/>
      <c r="E7" s="336"/>
    </row>
    <row r="8" spans="2:5" s="19" customFormat="1" ht="12.75" customHeight="1">
      <c r="B8" s="20"/>
      <c r="C8" s="751"/>
      <c r="D8" s="39"/>
      <c r="E8" s="336"/>
    </row>
    <row r="9" spans="2:5" s="19" customFormat="1" ht="12.75" customHeight="1">
      <c r="B9" s="20"/>
      <c r="C9" s="751"/>
      <c r="D9" s="39"/>
      <c r="E9" s="336"/>
    </row>
    <row r="10" spans="2:5" s="19" customFormat="1" ht="12.75" customHeight="1">
      <c r="B10" s="20"/>
      <c r="C10" s="751"/>
      <c r="D10" s="39"/>
      <c r="E10" s="336"/>
    </row>
    <row r="11" spans="2:5" s="19" customFormat="1" ht="12.75" customHeight="1">
      <c r="B11" s="20"/>
      <c r="C11" s="255"/>
      <c r="D11" s="39"/>
      <c r="E11" s="291"/>
    </row>
    <row r="12" spans="2:5" s="19" customFormat="1" ht="12.75" customHeight="1">
      <c r="B12" s="20"/>
      <c r="C12" s="41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autoPageBreaks="0"/>
  </sheetPr>
  <dimension ref="A1:F82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75" t="s">
        <v>329</v>
      </c>
      <c r="D7" s="39"/>
      <c r="E7" s="336"/>
    </row>
    <row r="8" spans="2:5" s="19" customFormat="1" ht="12.75" customHeight="1">
      <c r="B8" s="20"/>
      <c r="C8" s="775"/>
      <c r="D8" s="39"/>
      <c r="E8" s="336"/>
    </row>
    <row r="9" spans="2:5" s="19" customFormat="1" ht="12.75" customHeight="1">
      <c r="B9" s="20"/>
      <c r="C9" s="775"/>
      <c r="D9" s="39"/>
      <c r="E9" s="336"/>
    </row>
    <row r="10" spans="2:5" s="19" customFormat="1" ht="12.75" customHeight="1">
      <c r="B10" s="20"/>
      <c r="C10" s="775"/>
      <c r="D10" s="39"/>
      <c r="E10" s="336"/>
    </row>
    <row r="11" spans="2:5" s="19" customFormat="1" ht="12.75" customHeight="1">
      <c r="B11" s="20"/>
      <c r="C11" s="301" t="s">
        <v>172</v>
      </c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56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6" s="19" customFormat="1" ht="12.75" customHeight="1">
      <c r="B17" s="20"/>
      <c r="C17" s="25"/>
      <c r="D17" s="39"/>
      <c r="E17" s="291"/>
    </row>
    <row r="18" spans="1:6" s="19" customFormat="1" ht="12.75" customHeight="1">
      <c r="B18" s="20"/>
      <c r="C18" s="25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337"/>
    </row>
    <row r="23" spans="1:6">
      <c r="E23" s="337"/>
    </row>
    <row r="24" spans="1:6">
      <c r="E24" s="337"/>
    </row>
    <row r="25" spans="1:6" s="168" customFormat="1">
      <c r="A25" s="16"/>
      <c r="B25" s="16"/>
      <c r="C25" s="16"/>
      <c r="D25" s="16"/>
      <c r="E25" s="16"/>
      <c r="F25" s="42"/>
    </row>
    <row r="82" spans="2:2">
      <c r="B82" s="96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F82"/>
  <sheetViews>
    <sheetView showGridLines="0" showRowColHeaders="0" showOutlineSymbols="0" topLeftCell="A2" zoomScaleNormal="100" workbookViewId="0">
      <selection activeCell="C7" sqref="C7:C10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77" t="s">
        <v>174</v>
      </c>
      <c r="D7" s="39"/>
      <c r="E7" s="336"/>
    </row>
    <row r="8" spans="2:5" s="19" customFormat="1" ht="12.75" customHeight="1">
      <c r="B8" s="20"/>
      <c r="C8" s="777"/>
      <c r="D8" s="39"/>
      <c r="E8" s="336"/>
    </row>
    <row r="9" spans="2:5" s="19" customFormat="1" ht="12.75" customHeight="1">
      <c r="B9" s="20"/>
      <c r="C9" s="777"/>
      <c r="D9" s="39"/>
      <c r="E9" s="336"/>
    </row>
    <row r="10" spans="2:5" s="19" customFormat="1" ht="12.75" customHeight="1">
      <c r="B10" s="20"/>
      <c r="C10" s="777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25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autoPageBreaks="0"/>
  </sheetPr>
  <dimension ref="A1:T82"/>
  <sheetViews>
    <sheetView showGridLines="0" showRowColHeaders="0" showOutlineSymbols="0" topLeftCell="A2" zoomScaleNormal="100" workbookViewId="0">
      <selection activeCell="E4" sqref="E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6" width="9.28515625" style="219" customWidth="1"/>
    <col min="7" max="8" width="8" style="219" customWidth="1"/>
    <col min="9" max="9" width="1.7109375" style="219" customWidth="1"/>
    <col min="10" max="10" width="9.28515625" style="13" customWidth="1"/>
    <col min="11" max="12" width="8" style="13" customWidth="1"/>
    <col min="13" max="13" width="5.28515625" style="13" customWidth="1"/>
    <col min="14" max="14" width="5.42578125" style="13" bestFit="1" customWidth="1"/>
    <col min="15" max="15" width="7.28515625" style="13" customWidth="1"/>
    <col min="16" max="16" width="6.5703125" style="13" customWidth="1"/>
    <col min="17" max="20" width="5.28515625" style="13" customWidth="1"/>
    <col min="21" max="16384" width="11.42578125" style="13"/>
  </cols>
  <sheetData>
    <row r="1" spans="1:20" s="16" customFormat="1" ht="0.6" customHeight="1"/>
    <row r="2" spans="1:20" s="16" customFormat="1" ht="21" customHeight="1">
      <c r="E2" s="746" t="s">
        <v>79</v>
      </c>
      <c r="F2" s="746"/>
      <c r="G2" s="746"/>
      <c r="H2" s="746"/>
      <c r="I2" s="746"/>
      <c r="J2" s="746"/>
      <c r="K2" s="746"/>
      <c r="L2" s="746"/>
      <c r="T2" s="45"/>
    </row>
    <row r="3" spans="1:20" s="16" customFormat="1" ht="15" customHeight="1">
      <c r="E3" s="747" t="s">
        <v>355</v>
      </c>
      <c r="F3" s="747"/>
      <c r="G3" s="747"/>
      <c r="H3" s="747"/>
      <c r="I3" s="747"/>
      <c r="J3" s="747"/>
      <c r="K3" s="747"/>
      <c r="L3" s="747"/>
      <c r="T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12" customFormat="1" ht="12.75" customHeight="1">
      <c r="A7" s="19"/>
      <c r="B7" s="20"/>
      <c r="C7" s="749" t="s">
        <v>31</v>
      </c>
      <c r="D7" s="39"/>
      <c r="E7" s="9"/>
      <c r="F7" s="756" t="s">
        <v>32</v>
      </c>
      <c r="G7" s="756"/>
      <c r="H7" s="756"/>
      <c r="I7" s="50"/>
      <c r="J7" s="756" t="s">
        <v>33</v>
      </c>
      <c r="K7" s="756"/>
      <c r="L7" s="756"/>
      <c r="N7" s="11"/>
    </row>
    <row r="8" spans="1:20" s="12" customFormat="1" ht="12.75" customHeight="1">
      <c r="A8" s="19"/>
      <c r="B8" s="20"/>
      <c r="C8" s="749"/>
      <c r="D8" s="39"/>
      <c r="E8" s="9"/>
      <c r="F8" s="93" t="s">
        <v>204</v>
      </c>
      <c r="G8" s="772" t="s">
        <v>82</v>
      </c>
      <c r="H8" s="772"/>
      <c r="I8" s="50"/>
      <c r="J8" s="93" t="s">
        <v>204</v>
      </c>
      <c r="K8" s="773" t="s">
        <v>82</v>
      </c>
      <c r="L8" s="773"/>
      <c r="N8" s="11"/>
    </row>
    <row r="9" spans="1:20" s="12" customFormat="1" ht="12.75" customHeight="1">
      <c r="A9" s="19"/>
      <c r="B9" s="20"/>
      <c r="D9" s="39"/>
      <c r="E9" s="53"/>
      <c r="F9" s="51" t="s">
        <v>173</v>
      </c>
      <c r="G9" s="51" t="s">
        <v>206</v>
      </c>
      <c r="H9" s="51" t="s">
        <v>73</v>
      </c>
      <c r="I9" s="51"/>
      <c r="J9" s="51" t="s">
        <v>173</v>
      </c>
      <c r="K9" s="51" t="s">
        <v>207</v>
      </c>
      <c r="L9" s="51" t="s">
        <v>73</v>
      </c>
      <c r="N9" s="11"/>
    </row>
    <row r="10" spans="1:20" s="12" customFormat="1" ht="12.75" customHeight="1">
      <c r="A10" s="19"/>
      <c r="B10" s="20"/>
      <c r="D10" s="39"/>
      <c r="E10" s="339" t="s">
        <v>51</v>
      </c>
      <c r="F10" s="389">
        <f>'Data 2'!D180</f>
        <v>208.49520000000001</v>
      </c>
      <c r="G10" s="390">
        <f>'Data 2'!G666</f>
        <v>52.734092055799998</v>
      </c>
      <c r="H10" s="390">
        <f>'Data 2'!G180</f>
        <v>78.929999622300002</v>
      </c>
      <c r="I10" s="375"/>
      <c r="J10" s="389">
        <f>'Data 2'!E180</f>
        <v>159.99939999999998</v>
      </c>
      <c r="K10" s="390">
        <f>'Data 2'!J180</f>
        <v>11.171201141999999</v>
      </c>
      <c r="L10" s="390">
        <f>'Data 2'!I180</f>
        <v>53.4</v>
      </c>
      <c r="M10" s="64"/>
      <c r="N10" s="65"/>
      <c r="O10" s="73"/>
      <c r="P10" s="65"/>
      <c r="Q10" s="245"/>
      <c r="R10" s="245"/>
      <c r="S10" s="245"/>
      <c r="T10" s="245"/>
    </row>
    <row r="11" spans="1:20" s="12" customFormat="1" ht="12.75" customHeight="1">
      <c r="A11" s="19"/>
      <c r="B11" s="20"/>
      <c r="C11" s="56"/>
      <c r="D11" s="39"/>
      <c r="E11" s="339" t="s">
        <v>52</v>
      </c>
      <c r="F11" s="389">
        <f>'Data 2'!D181</f>
        <v>194.69979999999998</v>
      </c>
      <c r="G11" s="390">
        <f>'Data 2'!G667</f>
        <v>42.758781878599997</v>
      </c>
      <c r="H11" s="390">
        <f>'Data 2'!G181</f>
        <v>200</v>
      </c>
      <c r="I11" s="375"/>
      <c r="J11" s="389">
        <f>'Data 2'!E181</f>
        <v>143.59810000000002</v>
      </c>
      <c r="K11" s="390">
        <f>'Data 2'!J181</f>
        <v>10.8443221742</v>
      </c>
      <c r="L11" s="390">
        <f>'Data 2'!I181</f>
        <v>40.070004206999997</v>
      </c>
      <c r="M11" s="64"/>
      <c r="N11" s="65"/>
      <c r="O11" s="73"/>
      <c r="P11" s="65"/>
      <c r="Q11" s="245"/>
      <c r="R11" s="245"/>
      <c r="S11" s="245"/>
      <c r="T11" s="245"/>
    </row>
    <row r="12" spans="1:20" s="12" customFormat="1" ht="12.75" customHeight="1">
      <c r="A12" s="19"/>
      <c r="B12" s="20"/>
      <c r="C12" s="56"/>
      <c r="D12" s="39"/>
      <c r="E12" s="339" t="s">
        <v>53</v>
      </c>
      <c r="F12" s="389">
        <f>'Data 2'!D182</f>
        <v>220.7757</v>
      </c>
      <c r="G12" s="390">
        <f>'Data 2'!G668</f>
        <v>42.131023658899998</v>
      </c>
      <c r="H12" s="390">
        <f>'Data 2'!G182</f>
        <v>73.239992806999993</v>
      </c>
      <c r="I12" s="375"/>
      <c r="J12" s="389">
        <f>'Data 2'!E182</f>
        <v>162.37799999999999</v>
      </c>
      <c r="K12" s="390">
        <f>'Data 2'!J182</f>
        <v>5.3591661432000004</v>
      </c>
      <c r="L12" s="390">
        <f>'Data 2'!I182</f>
        <v>35</v>
      </c>
      <c r="M12" s="64"/>
      <c r="N12" s="74"/>
      <c r="O12" s="73"/>
      <c r="P12" s="65"/>
      <c r="Q12" s="245"/>
      <c r="R12" s="245"/>
      <c r="S12" s="245"/>
      <c r="T12" s="245"/>
    </row>
    <row r="13" spans="1:20" s="12" customFormat="1" ht="12.75" customHeight="1">
      <c r="A13" s="19"/>
      <c r="B13" s="20"/>
      <c r="D13" s="39"/>
      <c r="E13" s="339" t="s">
        <v>54</v>
      </c>
      <c r="F13" s="389">
        <f>'Data 2'!D183</f>
        <v>219.3501</v>
      </c>
      <c r="G13" s="390">
        <f>'Data 2'!G669</f>
        <v>38.967348635800001</v>
      </c>
      <c r="H13" s="390">
        <f>'Data 2'!G183</f>
        <v>58</v>
      </c>
      <c r="I13" s="375"/>
      <c r="J13" s="389">
        <f>'Data 2'!E183</f>
        <v>154.09370000000001</v>
      </c>
      <c r="K13" s="390">
        <f>'Data 2'!J183</f>
        <v>3.8641131987000001</v>
      </c>
      <c r="L13" s="390">
        <f>'Data 2'!I183</f>
        <v>120</v>
      </c>
      <c r="M13" s="64"/>
      <c r="N13" s="74"/>
      <c r="O13" s="73"/>
      <c r="P13" s="65"/>
      <c r="Q13" s="245"/>
      <c r="R13" s="245"/>
      <c r="S13" s="245"/>
      <c r="T13" s="245"/>
    </row>
    <row r="14" spans="1:20" s="12" customFormat="1" ht="12.75" customHeight="1">
      <c r="A14" s="19"/>
      <c r="B14" s="20"/>
      <c r="C14" s="121"/>
      <c r="D14" s="39"/>
      <c r="E14" s="339" t="s">
        <v>55</v>
      </c>
      <c r="F14" s="389">
        <f>'Data 2'!D184</f>
        <v>223.8897</v>
      </c>
      <c r="G14" s="390">
        <f>'Data 2'!G670</f>
        <v>38.0888409784</v>
      </c>
      <c r="H14" s="390">
        <f>'Data 2'!G184</f>
        <v>73.750029539699995</v>
      </c>
      <c r="I14" s="375"/>
      <c r="J14" s="389">
        <f>'Data 2'!E184</f>
        <v>130.58449999999999</v>
      </c>
      <c r="K14" s="390">
        <f>'Data 2'!J184</f>
        <v>5.2265654805999997</v>
      </c>
      <c r="L14" s="390">
        <f>'Data 2'!I184</f>
        <v>32.179962546799999</v>
      </c>
      <c r="M14" s="64"/>
      <c r="N14" s="65"/>
      <c r="O14" s="73"/>
      <c r="P14" s="65"/>
      <c r="Q14" s="245"/>
      <c r="R14" s="245"/>
      <c r="S14" s="245"/>
      <c r="T14" s="245"/>
    </row>
    <row r="15" spans="1:20" s="12" customFormat="1" ht="12.75" customHeight="1">
      <c r="A15" s="16"/>
      <c r="B15" s="16"/>
      <c r="D15" s="16"/>
      <c r="E15" s="339" t="s">
        <v>56</v>
      </c>
      <c r="F15" s="389">
        <f>'Data 2'!D185</f>
        <v>229.5702</v>
      </c>
      <c r="G15" s="390">
        <f>'Data 2'!G671</f>
        <v>46.215583904200003</v>
      </c>
      <c r="H15" s="390">
        <f>'Data 2'!G185</f>
        <v>56.669995530599998</v>
      </c>
      <c r="I15" s="375"/>
      <c r="J15" s="389">
        <f>'Data 2'!E185</f>
        <v>92.086799999999997</v>
      </c>
      <c r="K15" s="390">
        <f>'Data 2'!J185</f>
        <v>17.557231438199999</v>
      </c>
      <c r="L15" s="390">
        <f>'Data 2'!I185</f>
        <v>46.71</v>
      </c>
      <c r="M15" s="64"/>
      <c r="N15" s="65"/>
      <c r="O15" s="73"/>
      <c r="P15" s="65"/>
      <c r="Q15" s="245"/>
      <c r="R15" s="245"/>
      <c r="S15" s="245"/>
      <c r="T15" s="245"/>
    </row>
    <row r="16" spans="1:20" s="12" customFormat="1" ht="12.75" customHeight="1">
      <c r="A16" s="16"/>
      <c r="B16" s="16"/>
      <c r="C16" s="121"/>
      <c r="D16" s="16"/>
      <c r="E16" s="339" t="s">
        <v>57</v>
      </c>
      <c r="F16" s="389">
        <f>'Data 2'!D186</f>
        <v>225.11879999999999</v>
      </c>
      <c r="G16" s="390">
        <f>'Data 2'!G672</f>
        <v>46.918287322099999</v>
      </c>
      <c r="H16" s="390">
        <f>'Data 2'!G186</f>
        <v>68.389993789200005</v>
      </c>
      <c r="I16" s="375"/>
      <c r="J16" s="389">
        <f>'Data 2'!E186</f>
        <v>80.436700000000002</v>
      </c>
      <c r="K16" s="390">
        <f>'Data 2'!J186</f>
        <v>26.8690120306</v>
      </c>
      <c r="L16" s="390">
        <f>'Data 2'!I186</f>
        <v>44.590344827599999</v>
      </c>
      <c r="M16" s="64"/>
      <c r="N16" s="65"/>
      <c r="O16" s="73"/>
      <c r="P16" s="65"/>
      <c r="Q16" s="245"/>
      <c r="R16" s="245"/>
      <c r="S16" s="245"/>
      <c r="T16" s="245"/>
    </row>
    <row r="17" spans="1:20" s="12" customFormat="1" ht="12.75" customHeight="1">
      <c r="A17" s="16"/>
      <c r="B17" s="16"/>
      <c r="C17" s="121"/>
      <c r="D17" s="16"/>
      <c r="E17" s="339" t="s">
        <v>58</v>
      </c>
      <c r="F17" s="389">
        <f>'Data 2'!D187</f>
        <v>171.3991</v>
      </c>
      <c r="G17" s="390">
        <f>'Data 2'!G673</f>
        <v>46.1267665349</v>
      </c>
      <c r="H17" s="390">
        <f>'Data 2'!G187</f>
        <v>55.550006228500003</v>
      </c>
      <c r="I17" s="375"/>
      <c r="J17" s="389">
        <f>'Data 2'!E187</f>
        <v>116.6096</v>
      </c>
      <c r="K17" s="390">
        <f>'Data 2'!J187</f>
        <v>23.897432801400001</v>
      </c>
      <c r="L17" s="390">
        <f>'Data 2'!I187</f>
        <v>44.910046547699999</v>
      </c>
      <c r="M17" s="64"/>
      <c r="N17" s="65"/>
      <c r="O17" s="73"/>
      <c r="P17" s="65"/>
      <c r="Q17" s="245"/>
      <c r="R17" s="245"/>
      <c r="S17" s="245"/>
      <c r="T17" s="245"/>
    </row>
    <row r="18" spans="1:20" s="12" customFormat="1" ht="12.75" customHeight="1">
      <c r="A18" s="16"/>
      <c r="B18" s="16"/>
      <c r="D18" s="16"/>
      <c r="E18" s="339" t="s">
        <v>59</v>
      </c>
      <c r="F18" s="389">
        <f>'Data 2'!D188</f>
        <v>185.25800000000001</v>
      </c>
      <c r="G18" s="390">
        <f>'Data 2'!G674</f>
        <v>49.102792214099999</v>
      </c>
      <c r="H18" s="390">
        <f>'Data 2'!G188</f>
        <v>60.720004748900003</v>
      </c>
      <c r="I18" s="375"/>
      <c r="J18" s="389">
        <f>'Data 2'!E188</f>
        <v>129.54679999999999</v>
      </c>
      <c r="K18" s="390">
        <f>'Data 2'!J188</f>
        <v>26.829993639400001</v>
      </c>
      <c r="L18" s="390">
        <f>'Data 2'!I188</f>
        <v>180</v>
      </c>
      <c r="M18" s="64"/>
      <c r="N18" s="66"/>
      <c r="O18" s="64"/>
      <c r="P18" s="65"/>
      <c r="Q18" s="245"/>
      <c r="R18" s="245"/>
      <c r="S18" s="245"/>
      <c r="T18" s="245"/>
    </row>
    <row r="19" spans="1:20" ht="12.75" customHeight="1">
      <c r="E19" s="339" t="s">
        <v>60</v>
      </c>
      <c r="F19" s="389">
        <f>'Data 2'!D189</f>
        <v>208.36750000000001</v>
      </c>
      <c r="G19" s="390">
        <f>'Data 2'!G675</f>
        <v>59.519913470200002</v>
      </c>
      <c r="H19" s="390">
        <f>'Data 2'!G189</f>
        <v>83</v>
      </c>
      <c r="I19" s="375"/>
      <c r="J19" s="389">
        <f>'Data 2'!E189</f>
        <v>118.50869999999999</v>
      </c>
      <c r="K19" s="390">
        <f>'Data 2'!J189</f>
        <v>38.168603739600002</v>
      </c>
      <c r="L19" s="390">
        <f>'Data 2'!I189</f>
        <v>63.410045662100003</v>
      </c>
      <c r="M19" s="64"/>
      <c r="N19" s="65"/>
      <c r="O19" s="64"/>
      <c r="P19" s="65"/>
      <c r="Q19" s="245"/>
      <c r="R19" s="245"/>
      <c r="S19" s="245"/>
      <c r="T19" s="245"/>
    </row>
    <row r="20" spans="1:20" ht="12.75" customHeight="1">
      <c r="E20" s="339" t="s">
        <v>61</v>
      </c>
      <c r="F20" s="389">
        <f>'Data 2'!D190</f>
        <v>266.92720000000003</v>
      </c>
      <c r="G20" s="390">
        <f>'Data 2'!G676</f>
        <v>67.237482616999998</v>
      </c>
      <c r="H20" s="390">
        <f>'Data 2'!G190</f>
        <v>80.2</v>
      </c>
      <c r="I20" s="375"/>
      <c r="J20" s="389">
        <f>'Data 2'!E190</f>
        <v>127.074</v>
      </c>
      <c r="K20" s="390">
        <f>'Data 2'!J190</f>
        <v>34.907456206600003</v>
      </c>
      <c r="L20" s="390">
        <f>'Data 2'!I190</f>
        <v>67.950036258200001</v>
      </c>
      <c r="M20" s="64"/>
      <c r="N20" s="168"/>
      <c r="O20" s="64"/>
      <c r="P20" s="65"/>
      <c r="Q20" s="245"/>
      <c r="R20" s="245"/>
      <c r="S20" s="245"/>
      <c r="T20" s="245"/>
    </row>
    <row r="21" spans="1:20" ht="12.75" customHeight="1">
      <c r="C21" s="56"/>
      <c r="E21" s="343" t="s">
        <v>62</v>
      </c>
      <c r="F21" s="391">
        <f>'Data 2'!D191</f>
        <v>202.90350000000001</v>
      </c>
      <c r="G21" s="392">
        <f>'Data 2'!G677</f>
        <v>69.353032254200002</v>
      </c>
      <c r="H21" s="392">
        <f>'Data 2'!G191</f>
        <v>86</v>
      </c>
      <c r="I21" s="381"/>
      <c r="J21" s="391">
        <f>'Data 2'!E191</f>
        <v>138.42410000000001</v>
      </c>
      <c r="K21" s="392">
        <f>'Data 2'!J191</f>
        <v>40.305706087300003</v>
      </c>
      <c r="L21" s="392">
        <f>'Data 2'!I191</f>
        <v>69.900000000000006</v>
      </c>
      <c r="M21" s="64"/>
      <c r="N21" s="168"/>
      <c r="O21" s="64"/>
      <c r="P21" s="65"/>
      <c r="Q21" s="245"/>
      <c r="R21" s="245"/>
      <c r="S21" s="245"/>
      <c r="T21" s="245"/>
    </row>
    <row r="22" spans="1:20" ht="16.5" customHeight="1">
      <c r="C22" s="56"/>
      <c r="E22" s="345" t="s">
        <v>184</v>
      </c>
      <c r="F22" s="393">
        <f>'Data 2'!D192</f>
        <v>2556.7547999999997</v>
      </c>
      <c r="G22" s="394">
        <f>'Data 2'!H192</f>
        <v>50.177987674065378</v>
      </c>
      <c r="H22" s="394">
        <f>'Data 2'!G192</f>
        <v>200</v>
      </c>
      <c r="I22" s="393"/>
      <c r="J22" s="393">
        <f>'Data 2'!E192</f>
        <v>1553.3404</v>
      </c>
      <c r="K22" s="394">
        <f>'Data 2'!J192</f>
        <v>19.359337315896866</v>
      </c>
      <c r="L22" s="394">
        <f>'Data 2'!I192</f>
        <v>180</v>
      </c>
      <c r="M22" s="75"/>
      <c r="N22" s="168"/>
      <c r="O22" s="64"/>
      <c r="P22" s="65"/>
      <c r="Q22" s="245"/>
      <c r="R22" s="245"/>
      <c r="S22" s="245"/>
      <c r="T22" s="245"/>
    </row>
    <row r="23" spans="1:20" ht="16.149999999999999" customHeight="1">
      <c r="C23" s="56"/>
      <c r="E23" s="778" t="s">
        <v>188</v>
      </c>
      <c r="F23" s="778"/>
      <c r="G23" s="778"/>
      <c r="H23" s="778"/>
      <c r="I23" s="778"/>
      <c r="J23" s="778"/>
      <c r="K23" s="778"/>
      <c r="L23" s="778"/>
      <c r="N23" s="168"/>
    </row>
    <row r="24" spans="1:20" ht="12.6" customHeight="1">
      <c r="C24" s="56"/>
      <c r="E24" s="776" t="s">
        <v>189</v>
      </c>
      <c r="F24" s="776"/>
      <c r="G24" s="776"/>
      <c r="H24" s="776"/>
      <c r="I24" s="776"/>
      <c r="J24" s="776"/>
      <c r="K24" s="776"/>
      <c r="L24" s="776"/>
      <c r="N24" s="127"/>
      <c r="O24" s="127"/>
      <c r="P24" s="127"/>
    </row>
    <row r="25" spans="1:20" ht="12.6" customHeight="1">
      <c r="C25" s="56"/>
      <c r="E25" s="776" t="s">
        <v>190</v>
      </c>
      <c r="F25" s="776"/>
      <c r="G25" s="776"/>
      <c r="H25" s="776"/>
      <c r="I25" s="776"/>
      <c r="J25" s="776"/>
      <c r="K25" s="776"/>
      <c r="L25" s="776"/>
      <c r="N25" s="230"/>
      <c r="O25" s="230"/>
      <c r="P25" s="127"/>
    </row>
    <row r="26" spans="1:20">
      <c r="N26" s="252"/>
      <c r="O26" s="252"/>
      <c r="P26" s="127"/>
    </row>
    <row r="27" spans="1:20">
      <c r="H27" s="250"/>
      <c r="I27" s="250"/>
      <c r="J27" s="250"/>
      <c r="K27" s="134"/>
      <c r="N27" s="252"/>
      <c r="O27" s="252"/>
      <c r="P27" s="127"/>
    </row>
    <row r="28" spans="1:20">
      <c r="G28" s="243"/>
      <c r="H28" s="250"/>
      <c r="I28" s="250"/>
      <c r="J28" s="250"/>
      <c r="K28" s="243"/>
      <c r="N28" s="252"/>
      <c r="O28" s="252"/>
      <c r="P28" s="127"/>
    </row>
    <row r="29" spans="1:20">
      <c r="H29" s="250"/>
      <c r="I29" s="250"/>
      <c r="J29" s="250"/>
      <c r="K29" s="134"/>
      <c r="N29" s="252"/>
      <c r="O29" s="252"/>
      <c r="P29" s="127"/>
    </row>
    <row r="30" spans="1:20">
      <c r="H30" s="250"/>
      <c r="I30" s="250"/>
      <c r="J30" s="250"/>
      <c r="K30" s="134"/>
      <c r="N30" s="252"/>
      <c r="O30" s="252"/>
      <c r="P30" s="127"/>
    </row>
    <row r="31" spans="1:20">
      <c r="H31" s="250"/>
      <c r="I31" s="250"/>
      <c r="J31" s="250"/>
      <c r="K31" s="134"/>
      <c r="N31" s="252"/>
      <c r="O31" s="252"/>
      <c r="P31" s="127"/>
    </row>
    <row r="32" spans="1:20">
      <c r="H32" s="250"/>
      <c r="I32" s="250"/>
      <c r="J32" s="250"/>
      <c r="K32" s="134"/>
      <c r="N32" s="252"/>
      <c r="O32" s="252"/>
      <c r="P32" s="127"/>
    </row>
    <row r="33" spans="8:16">
      <c r="H33" s="250"/>
      <c r="I33" s="250"/>
      <c r="J33" s="250"/>
      <c r="K33" s="134"/>
      <c r="N33" s="252"/>
      <c r="O33" s="252"/>
      <c r="P33" s="127"/>
    </row>
    <row r="34" spans="8:16">
      <c r="H34" s="250"/>
      <c r="I34" s="250"/>
      <c r="J34" s="250"/>
      <c r="K34" s="134"/>
      <c r="N34" s="253"/>
      <c r="O34" s="252"/>
      <c r="P34" s="127"/>
    </row>
    <row r="35" spans="8:16">
      <c r="H35" s="250"/>
      <c r="I35" s="250"/>
      <c r="J35" s="250"/>
      <c r="K35" s="134"/>
      <c r="N35" s="252"/>
      <c r="O35" s="252"/>
      <c r="P35" s="127"/>
    </row>
    <row r="36" spans="8:16">
      <c r="H36" s="250"/>
      <c r="I36" s="250"/>
      <c r="J36" s="250"/>
      <c r="K36" s="134"/>
      <c r="N36" s="252"/>
      <c r="O36" s="252"/>
      <c r="P36" s="127"/>
    </row>
    <row r="37" spans="8:16">
      <c r="H37" s="250"/>
      <c r="I37" s="250"/>
      <c r="J37" s="250"/>
      <c r="K37" s="134"/>
      <c r="N37" s="252"/>
      <c r="O37" s="252"/>
      <c r="P37" s="127"/>
    </row>
    <row r="38" spans="8:16">
      <c r="H38" s="250"/>
      <c r="I38" s="250"/>
      <c r="J38" s="250"/>
      <c r="K38" s="134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0">
    <mergeCell ref="E24:L24"/>
    <mergeCell ref="E25:L25"/>
    <mergeCell ref="C7:C8"/>
    <mergeCell ref="E3:L3"/>
    <mergeCell ref="E2:L2"/>
    <mergeCell ref="G8:H8"/>
    <mergeCell ref="K8:L8"/>
    <mergeCell ref="F7:H7"/>
    <mergeCell ref="J7:L7"/>
    <mergeCell ref="E23:L23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autoPageBreaks="0"/>
  </sheetPr>
  <dimension ref="A1:F82"/>
  <sheetViews>
    <sheetView showGridLines="0" showRowColHeaders="0" showOutlineSymbols="0" topLeftCell="A2" zoomScaleNormal="100" workbookViewId="0">
      <selection activeCell="N43" sqref="N43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77" t="s">
        <v>175</v>
      </c>
      <c r="D7" s="39"/>
      <c r="E7" s="336"/>
    </row>
    <row r="8" spans="2:5" s="19" customFormat="1" ht="12.75" customHeight="1">
      <c r="B8" s="20"/>
      <c r="C8" s="777"/>
      <c r="D8" s="39"/>
      <c r="E8" s="336"/>
    </row>
    <row r="9" spans="2:5" s="19" customFormat="1" ht="12.75" customHeight="1">
      <c r="B9" s="20"/>
      <c r="C9" s="777"/>
      <c r="D9" s="39"/>
      <c r="E9" s="336"/>
    </row>
    <row r="10" spans="2:5" s="19" customFormat="1" ht="12.75" customHeight="1">
      <c r="B10" s="20"/>
      <c r="C10" s="777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25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autoPageBreaks="0" fitToPage="1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95"/>
    </row>
    <row r="3" spans="2:6" s="16" customFormat="1" ht="15" customHeight="1">
      <c r="E3" s="18" t="s">
        <v>355</v>
      </c>
      <c r="F3" s="18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77" t="s">
        <v>176</v>
      </c>
      <c r="D7" s="39"/>
      <c r="E7" s="418"/>
      <c r="F7" s="197"/>
    </row>
    <row r="8" spans="2:6" s="19" customFormat="1" ht="12.75" customHeight="1">
      <c r="B8" s="20"/>
      <c r="C8" s="777"/>
      <c r="D8" s="39"/>
      <c r="E8" s="336"/>
      <c r="F8" s="40"/>
    </row>
    <row r="9" spans="2:6" s="19" customFormat="1" ht="12.75" customHeight="1">
      <c r="B9" s="20"/>
      <c r="C9" s="777" t="s">
        <v>337</v>
      </c>
      <c r="D9" s="39"/>
      <c r="E9" s="336"/>
      <c r="F9" s="40"/>
    </row>
    <row r="10" spans="2:6" s="19" customFormat="1" ht="12.75" customHeight="1">
      <c r="B10" s="20"/>
      <c r="C10" s="777"/>
      <c r="D10" s="39"/>
      <c r="E10" s="336"/>
      <c r="F10" s="40"/>
    </row>
    <row r="11" spans="2:6" s="19" customFormat="1" ht="12.75" customHeight="1">
      <c r="B11" s="20"/>
      <c r="C11" s="297"/>
      <c r="D11" s="39"/>
      <c r="E11" s="291"/>
      <c r="F11" s="39"/>
    </row>
    <row r="12" spans="2:6" s="19" customFormat="1" ht="12.75" customHeight="1">
      <c r="B12" s="20"/>
      <c r="C12" s="196"/>
      <c r="D12" s="39"/>
      <c r="E12" s="291"/>
      <c r="F12" s="39"/>
    </row>
    <row r="13" spans="2:6" s="19" customFormat="1" ht="12.75" customHeight="1">
      <c r="B13" s="20"/>
      <c r="C13" s="25"/>
      <c r="D13" s="39"/>
      <c r="E13" s="291"/>
      <c r="F13" s="39"/>
    </row>
    <row r="14" spans="2:6" s="19" customFormat="1" ht="12.75" customHeight="1">
      <c r="B14" s="20"/>
      <c r="C14" s="56"/>
      <c r="D14" s="39"/>
      <c r="E14" s="291"/>
      <c r="F14" s="39"/>
    </row>
    <row r="15" spans="2:6" s="19" customFormat="1" ht="12.75" customHeight="1">
      <c r="B15" s="20"/>
      <c r="C15" s="25"/>
      <c r="D15" s="39"/>
      <c r="E15" s="291"/>
      <c r="F15" s="39"/>
    </row>
    <row r="16" spans="2:6" s="19" customFormat="1" ht="12.75" customHeight="1">
      <c r="B16" s="20"/>
      <c r="C16" s="25"/>
      <c r="D16" s="39"/>
      <c r="E16" s="291"/>
      <c r="F16" s="39"/>
    </row>
    <row r="17" spans="2:6" s="19" customFormat="1" ht="12.75" customHeight="1">
      <c r="B17" s="20"/>
      <c r="C17" s="25"/>
      <c r="D17" s="39"/>
      <c r="E17" s="291"/>
      <c r="F17" s="39"/>
    </row>
    <row r="18" spans="2:6" s="19" customFormat="1" ht="12.75" customHeight="1">
      <c r="B18" s="20"/>
      <c r="C18" s="25"/>
      <c r="D18" s="39"/>
      <c r="E18" s="291"/>
      <c r="F18" s="39"/>
    </row>
    <row r="19" spans="2:6" s="19" customFormat="1" ht="12.75" customHeight="1">
      <c r="B19" s="20"/>
      <c r="C19" s="25"/>
      <c r="D19" s="39"/>
      <c r="E19" s="291"/>
      <c r="F19" s="39"/>
    </row>
    <row r="20" spans="2:6" s="19" customFormat="1" ht="12.75" customHeight="1">
      <c r="B20" s="20"/>
      <c r="C20" s="25"/>
      <c r="D20" s="39"/>
      <c r="E20" s="291"/>
      <c r="F20" s="39"/>
    </row>
    <row r="21" spans="2:6" s="19" customFormat="1" ht="12.75" customHeight="1">
      <c r="B21" s="20"/>
      <c r="C21" s="25"/>
      <c r="D21" s="39"/>
      <c r="E21" s="291"/>
      <c r="F21" s="39"/>
    </row>
    <row r="22" spans="2:6">
      <c r="E22" s="337"/>
    </row>
    <row r="23" spans="2:6">
      <c r="E23" s="337"/>
    </row>
    <row r="24" spans="2:6">
      <c r="E24" s="337"/>
    </row>
    <row r="82" spans="2:2">
      <c r="B82" s="96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autoPageBreaks="0"/>
  </sheetPr>
  <dimension ref="A1:T82"/>
  <sheetViews>
    <sheetView showGridLines="0" showRowColHeaders="0" showOutlineSymbols="0" topLeftCell="A2" zoomScaleNormal="100" workbookViewId="0">
      <selection activeCell="E2" sqref="E2:L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8" width="8" style="219" customWidth="1"/>
    <col min="9" max="9" width="1.7109375" style="219" customWidth="1"/>
    <col min="10" max="12" width="8" style="13" customWidth="1"/>
    <col min="13" max="13" width="4.7109375" style="13" customWidth="1"/>
    <col min="14" max="14" width="6.85546875" style="13" bestFit="1" customWidth="1"/>
    <col min="15" max="20" width="4.7109375" style="13" customWidth="1"/>
    <col min="21" max="16384" width="11.42578125" style="13"/>
  </cols>
  <sheetData>
    <row r="1" spans="1:20" s="16" customFormat="1" ht="0.6" customHeight="1"/>
    <row r="2" spans="1:20" s="16" customFormat="1" ht="21" customHeight="1">
      <c r="E2" s="746" t="s">
        <v>79</v>
      </c>
      <c r="F2" s="746"/>
      <c r="G2" s="746"/>
      <c r="H2" s="746"/>
      <c r="I2" s="746"/>
      <c r="J2" s="746"/>
      <c r="K2" s="746"/>
      <c r="L2" s="746"/>
      <c r="T2" s="45"/>
    </row>
    <row r="3" spans="1:20" s="16" customFormat="1" ht="15" customHeight="1">
      <c r="E3" s="747" t="s">
        <v>355</v>
      </c>
      <c r="F3" s="747"/>
      <c r="G3" s="747"/>
      <c r="H3" s="747"/>
      <c r="I3" s="747"/>
      <c r="J3" s="747"/>
      <c r="K3" s="747"/>
      <c r="L3" s="747"/>
      <c r="T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12" customFormat="1" ht="12.75" customHeight="1">
      <c r="A7" s="19"/>
      <c r="B7" s="20"/>
      <c r="C7" s="749" t="s">
        <v>34</v>
      </c>
      <c r="D7" s="39"/>
      <c r="E7" s="9"/>
      <c r="F7" s="756" t="s">
        <v>32</v>
      </c>
      <c r="G7" s="756"/>
      <c r="H7" s="756"/>
      <c r="I7" s="50"/>
      <c r="J7" s="756" t="s">
        <v>33</v>
      </c>
      <c r="K7" s="756"/>
      <c r="L7" s="756"/>
      <c r="N7" s="11"/>
    </row>
    <row r="8" spans="1:20" s="12" customFormat="1" ht="12.75" customHeight="1">
      <c r="A8" s="19"/>
      <c r="B8" s="20"/>
      <c r="C8" s="749"/>
      <c r="D8" s="39"/>
      <c r="E8" s="9"/>
      <c r="F8" s="93" t="s">
        <v>28</v>
      </c>
      <c r="G8" s="772" t="s">
        <v>82</v>
      </c>
      <c r="H8" s="772"/>
      <c r="I8" s="50"/>
      <c r="J8" s="93" t="s">
        <v>28</v>
      </c>
      <c r="K8" s="773" t="s">
        <v>82</v>
      </c>
      <c r="L8" s="773"/>
      <c r="N8" s="11"/>
    </row>
    <row r="9" spans="1:20" s="12" customFormat="1" ht="12.75" customHeight="1">
      <c r="A9" s="19"/>
      <c r="B9" s="20"/>
      <c r="C9" s="41"/>
      <c r="D9" s="39"/>
      <c r="E9" s="53"/>
      <c r="F9" s="51" t="s">
        <v>173</v>
      </c>
      <c r="G9" s="51" t="s">
        <v>205</v>
      </c>
      <c r="H9" s="51" t="s">
        <v>73</v>
      </c>
      <c r="I9" s="51"/>
      <c r="J9" s="51" t="s">
        <v>165</v>
      </c>
      <c r="K9" s="51" t="s">
        <v>206</v>
      </c>
      <c r="L9" s="51" t="s">
        <v>73</v>
      </c>
      <c r="N9" s="11"/>
    </row>
    <row r="10" spans="1:20" s="12" customFormat="1" ht="12.75" customHeight="1">
      <c r="A10" s="19"/>
      <c r="B10" s="20"/>
      <c r="C10" s="140"/>
      <c r="D10" s="39"/>
      <c r="E10" s="339" t="s">
        <v>51</v>
      </c>
      <c r="F10" s="389">
        <f>'Data 2'!D211</f>
        <v>106.5989</v>
      </c>
      <c r="G10" s="390">
        <f>'Data 2'!H211</f>
        <v>48.943087499000001</v>
      </c>
      <c r="H10" s="390">
        <f>'Data 2'!G211</f>
        <v>46.7</v>
      </c>
      <c r="I10" s="375"/>
      <c r="J10" s="389">
        <f>('Data 2'!E211)</f>
        <v>44.561099999999996</v>
      </c>
      <c r="K10" s="390">
        <f>'Data 2'!J211</f>
        <v>14.4236544879</v>
      </c>
      <c r="L10" s="390">
        <f>'Data 2'!I211</f>
        <v>46.7</v>
      </c>
      <c r="M10" s="64"/>
      <c r="N10" s="256"/>
      <c r="O10" s="248"/>
      <c r="P10" s="257"/>
      <c r="Q10" s="245"/>
      <c r="R10" s="245"/>
      <c r="S10" s="245"/>
      <c r="T10" s="245"/>
    </row>
    <row r="11" spans="1:20" s="12" customFormat="1" ht="12.75" customHeight="1">
      <c r="A11" s="19"/>
      <c r="B11" s="20"/>
      <c r="C11" s="56"/>
      <c r="D11" s="39"/>
      <c r="E11" s="339" t="s">
        <v>52</v>
      </c>
      <c r="F11" s="389">
        <f>'Data 2'!D212</f>
        <v>113.4988</v>
      </c>
      <c r="G11" s="390">
        <f>'Data 2'!H212</f>
        <v>37.351519399300003</v>
      </c>
      <c r="H11" s="390">
        <f>'Data 2'!G212</f>
        <v>39.07</v>
      </c>
      <c r="I11" s="375"/>
      <c r="J11" s="389">
        <f>('Data 2'!E212)</f>
        <v>34.2288</v>
      </c>
      <c r="K11" s="390">
        <f>'Data 2'!J212</f>
        <v>16.168519784499999</v>
      </c>
      <c r="L11" s="390">
        <f>'Data 2'!I212</f>
        <v>39.07</v>
      </c>
      <c r="M11" s="64"/>
      <c r="N11" s="256"/>
      <c r="O11" s="248"/>
      <c r="P11" s="257"/>
      <c r="Q11" s="245"/>
      <c r="R11" s="245"/>
      <c r="S11" s="245"/>
      <c r="T11" s="245"/>
    </row>
    <row r="12" spans="1:20" s="12" customFormat="1" ht="12.75" customHeight="1">
      <c r="A12" s="19"/>
      <c r="B12" s="20"/>
      <c r="D12" s="39"/>
      <c r="E12" s="339" t="s">
        <v>53</v>
      </c>
      <c r="F12" s="389">
        <f>'Data 2'!D213</f>
        <v>115.47760000000001</v>
      </c>
      <c r="G12" s="390">
        <f>'Data 2'!H213</f>
        <v>37.474939988400003</v>
      </c>
      <c r="H12" s="390">
        <f>'Data 2'!G213</f>
        <v>39.1</v>
      </c>
      <c r="I12" s="375"/>
      <c r="J12" s="389">
        <f>('Data 2'!E213)</f>
        <v>48.704500000000003</v>
      </c>
      <c r="K12" s="390">
        <f>'Data 2'!J213</f>
        <v>13.8918163619</v>
      </c>
      <c r="L12" s="390">
        <f>'Data 2'!I213</f>
        <v>39.1</v>
      </c>
      <c r="M12" s="64"/>
      <c r="N12" s="256"/>
      <c r="O12" s="248"/>
      <c r="P12" s="257"/>
      <c r="Q12" s="245"/>
      <c r="R12" s="245"/>
      <c r="S12" s="245"/>
      <c r="T12" s="245"/>
    </row>
    <row r="13" spans="1:20" s="12" customFormat="1" ht="12.75" customHeight="1">
      <c r="A13" s="19"/>
      <c r="B13" s="20"/>
      <c r="C13" s="121"/>
      <c r="D13" s="39"/>
      <c r="E13" s="339" t="s">
        <v>54</v>
      </c>
      <c r="F13" s="389">
        <f>'Data 2'!D214</f>
        <v>81.587199999999996</v>
      </c>
      <c r="G13" s="390">
        <f>'Data 2'!H214</f>
        <v>35.812212577499999</v>
      </c>
      <c r="H13" s="390">
        <f>'Data 2'!G214</f>
        <v>20.7399833333</v>
      </c>
      <c r="I13" s="375"/>
      <c r="J13" s="389">
        <f>('Data 2'!E214)</f>
        <v>30.143799999999999</v>
      </c>
      <c r="K13" s="390">
        <f>'Data 2'!J214</f>
        <v>4.8816104804</v>
      </c>
      <c r="L13" s="390">
        <f>'Data 2'!I214</f>
        <v>20.7399833333</v>
      </c>
      <c r="M13" s="64"/>
      <c r="N13" s="256"/>
      <c r="O13" s="248"/>
      <c r="P13" s="257"/>
      <c r="Q13" s="245"/>
      <c r="R13" s="245"/>
      <c r="S13" s="245"/>
      <c r="T13" s="245"/>
    </row>
    <row r="14" spans="1:20" s="12" customFormat="1" ht="12.75" customHeight="1">
      <c r="A14" s="19"/>
      <c r="B14" s="20"/>
      <c r="D14" s="39"/>
      <c r="E14" s="339" t="s">
        <v>55</v>
      </c>
      <c r="F14" s="389">
        <f>'Data 2'!D215</f>
        <v>59.699400000000004</v>
      </c>
      <c r="G14" s="390">
        <f>'Data 2'!H215</f>
        <v>35.241335926300003</v>
      </c>
      <c r="H14" s="390">
        <f>'Data 2'!G215</f>
        <v>36</v>
      </c>
      <c r="I14" s="375"/>
      <c r="J14" s="389">
        <f>('Data 2'!E215)</f>
        <v>20.3538</v>
      </c>
      <c r="K14" s="390">
        <f>'Data 2'!J215</f>
        <v>12.8525263096</v>
      </c>
      <c r="L14" s="390">
        <f>'Data 2'!I215</f>
        <v>36</v>
      </c>
      <c r="M14" s="64"/>
      <c r="N14" s="256"/>
      <c r="O14" s="248"/>
      <c r="P14" s="257"/>
      <c r="Q14" s="245"/>
      <c r="R14" s="245"/>
      <c r="S14" s="245"/>
      <c r="T14" s="245"/>
    </row>
    <row r="15" spans="1:20" s="12" customFormat="1" ht="12.75" customHeight="1">
      <c r="A15" s="16"/>
      <c r="B15" s="16"/>
      <c r="C15" s="121"/>
      <c r="D15" s="16"/>
      <c r="E15" s="339" t="s">
        <v>56</v>
      </c>
      <c r="F15" s="389">
        <f>'Data 2'!D216</f>
        <v>79.279600000000002</v>
      </c>
      <c r="G15" s="390">
        <f>'Data 2'!H216</f>
        <v>45.437845422999999</v>
      </c>
      <c r="H15" s="390">
        <f>'Data 2'!G216</f>
        <v>36.750033333300003</v>
      </c>
      <c r="I15" s="375"/>
      <c r="J15" s="389">
        <f>('Data 2'!E216)</f>
        <v>25.604299999999999</v>
      </c>
      <c r="K15" s="390">
        <f>'Data 2'!J216</f>
        <v>24.859456028899999</v>
      </c>
      <c r="L15" s="390">
        <f>'Data 2'!I216</f>
        <v>36.750033333300003</v>
      </c>
      <c r="M15" s="64"/>
      <c r="N15" s="256"/>
      <c r="O15" s="248"/>
      <c r="P15" s="257"/>
      <c r="Q15" s="245"/>
      <c r="R15" s="245"/>
      <c r="S15" s="245"/>
      <c r="T15" s="245"/>
    </row>
    <row r="16" spans="1:20" s="12" customFormat="1" ht="12.75" customHeight="1">
      <c r="A16" s="16"/>
      <c r="B16" s="16"/>
      <c r="C16" s="121"/>
      <c r="D16" s="16"/>
      <c r="E16" s="339" t="s">
        <v>57</v>
      </c>
      <c r="F16" s="389">
        <f>'Data 2'!D217</f>
        <v>141.12820000000002</v>
      </c>
      <c r="G16" s="390">
        <f>'Data 2'!H217</f>
        <v>45.583879125499998</v>
      </c>
      <c r="H16" s="390">
        <f>'Data 2'!G217</f>
        <v>38.990033333299998</v>
      </c>
      <c r="I16" s="375"/>
      <c r="J16" s="389">
        <f>('Data 2'!E217)</f>
        <v>38.761600000000001</v>
      </c>
      <c r="K16" s="390">
        <f>'Data 2'!J217</f>
        <v>31.8991628313</v>
      </c>
      <c r="L16" s="390">
        <f>'Data 2'!I217</f>
        <v>38.990033333299998</v>
      </c>
      <c r="M16" s="64"/>
      <c r="N16" s="256"/>
      <c r="O16" s="248"/>
      <c r="P16" s="257"/>
      <c r="Q16" s="245"/>
      <c r="R16" s="245"/>
      <c r="S16" s="245"/>
      <c r="T16" s="245"/>
    </row>
    <row r="17" spans="1:20" s="12" customFormat="1" ht="12.75" customHeight="1">
      <c r="A17" s="16"/>
      <c r="B17" s="16"/>
      <c r="D17" s="16"/>
      <c r="E17" s="339" t="s">
        <v>58</v>
      </c>
      <c r="F17" s="389">
        <f>'Data 2'!D218</f>
        <v>72.097300000000004</v>
      </c>
      <c r="G17" s="390">
        <f>'Data 2'!H218</f>
        <v>46.119075471599999</v>
      </c>
      <c r="H17" s="390">
        <f>'Data 2'!G218</f>
        <v>38.99</v>
      </c>
      <c r="I17" s="375"/>
      <c r="J17" s="389">
        <f>('Data 2'!E218)</f>
        <v>53.683300000000003</v>
      </c>
      <c r="K17" s="390">
        <f>'Data 2'!J218</f>
        <v>26.904423163299999</v>
      </c>
      <c r="L17" s="390">
        <f>'Data 2'!I218</f>
        <v>38.99</v>
      </c>
      <c r="M17" s="64"/>
      <c r="N17" s="256"/>
      <c r="O17" s="248"/>
      <c r="P17" s="257"/>
      <c r="Q17" s="245"/>
      <c r="R17" s="245"/>
      <c r="S17" s="245"/>
      <c r="T17" s="245"/>
    </row>
    <row r="18" spans="1:20" s="12" customFormat="1" ht="12.75" customHeight="1">
      <c r="A18" s="16"/>
      <c r="B18" s="16"/>
      <c r="C18" s="16"/>
      <c r="D18" s="16"/>
      <c r="E18" s="339" t="s">
        <v>59</v>
      </c>
      <c r="F18" s="389">
        <f>'Data 2'!D219</f>
        <v>155.19999999999999</v>
      </c>
      <c r="G18" s="390">
        <f>'Data 2'!H219</f>
        <v>50.606002190700003</v>
      </c>
      <c r="H18" s="390">
        <f>'Data 2'!G219</f>
        <v>48.2</v>
      </c>
      <c r="I18" s="375"/>
      <c r="J18" s="389">
        <f>('Data 2'!E219)</f>
        <v>68.590299999999999</v>
      </c>
      <c r="K18" s="390">
        <f>'Data 2'!J219</f>
        <v>32.704484016000002</v>
      </c>
      <c r="L18" s="390">
        <f>'Data 2'!I219</f>
        <v>48.2</v>
      </c>
      <c r="M18" s="64"/>
      <c r="N18" s="256"/>
      <c r="O18" s="248"/>
      <c r="P18" s="257"/>
      <c r="Q18" s="245"/>
      <c r="R18" s="245"/>
      <c r="S18" s="245"/>
      <c r="T18" s="245"/>
    </row>
    <row r="19" spans="1:20" s="12" customFormat="1" ht="12.75" customHeight="1">
      <c r="A19" s="16"/>
      <c r="B19" s="16"/>
      <c r="C19" s="56"/>
      <c r="D19" s="16"/>
      <c r="E19" s="339" t="s">
        <v>60</v>
      </c>
      <c r="F19" s="389">
        <f>'Data 2'!D220</f>
        <v>70.97</v>
      </c>
      <c r="G19" s="390">
        <f>'Data 2'!H220</f>
        <v>58.413288431700003</v>
      </c>
      <c r="H19" s="390">
        <f>'Data 2'!G220</f>
        <v>54.45</v>
      </c>
      <c r="I19" s="375"/>
      <c r="J19" s="389">
        <f>('Data 2'!E220)</f>
        <v>37.5946</v>
      </c>
      <c r="K19" s="390">
        <f>'Data 2'!J220</f>
        <v>42.427821282799997</v>
      </c>
      <c r="L19" s="390">
        <f>'Data 2'!I220</f>
        <v>54.45</v>
      </c>
      <c r="M19" s="76"/>
      <c r="N19" s="258"/>
      <c r="O19" s="248"/>
      <c r="P19" s="257"/>
      <c r="Q19" s="245"/>
      <c r="R19" s="245"/>
      <c r="S19" s="245"/>
      <c r="T19" s="245"/>
    </row>
    <row r="20" spans="1:20" ht="12.75" customHeight="1">
      <c r="C20" s="121"/>
      <c r="E20" s="339" t="s">
        <v>61</v>
      </c>
      <c r="F20" s="389">
        <f>'Data 2'!D221</f>
        <v>129.2457</v>
      </c>
      <c r="G20" s="390">
        <f>'Data 2'!H221</f>
        <v>64.995111945700003</v>
      </c>
      <c r="H20" s="390">
        <f>'Data 2'!G221</f>
        <v>63.03</v>
      </c>
      <c r="I20" s="375"/>
      <c r="J20" s="389">
        <f>('Data 2'!E221)</f>
        <v>22.708500000000001</v>
      </c>
      <c r="K20" s="390">
        <f>'Data 2'!J221</f>
        <v>39.590902965799998</v>
      </c>
      <c r="L20" s="390">
        <f>'Data 2'!I221</f>
        <v>63.03</v>
      </c>
      <c r="M20" s="64"/>
      <c r="N20" s="259"/>
      <c r="O20" s="248"/>
      <c r="P20" s="257"/>
      <c r="Q20" s="245"/>
      <c r="R20" s="245"/>
      <c r="S20" s="245"/>
      <c r="T20" s="245"/>
    </row>
    <row r="21" spans="1:20" ht="12.75" customHeight="1">
      <c r="C21" s="56"/>
      <c r="E21" s="343" t="s">
        <v>62</v>
      </c>
      <c r="F21" s="391">
        <f>'Data 2'!D222</f>
        <v>58.4998</v>
      </c>
      <c r="G21" s="392">
        <f>'Data 2'!H222</f>
        <v>67.596904775699997</v>
      </c>
      <c r="H21" s="392">
        <f>'Data 2'!G222</f>
        <v>69.69</v>
      </c>
      <c r="I21" s="395"/>
      <c r="J21" s="391">
        <f>('Data 2'!E222)</f>
        <v>40.160400000000003</v>
      </c>
      <c r="K21" s="392">
        <f>'Data 2'!J222</f>
        <v>47.524236561400002</v>
      </c>
      <c r="L21" s="392">
        <f>'Data 2'!I222</f>
        <v>69.69</v>
      </c>
      <c r="M21" s="64"/>
      <c r="N21" s="258"/>
      <c r="O21" s="248"/>
      <c r="P21" s="257"/>
      <c r="Q21" s="245"/>
      <c r="R21" s="245"/>
      <c r="S21" s="245"/>
      <c r="T21" s="245"/>
    </row>
    <row r="22" spans="1:20" ht="16.5" customHeight="1">
      <c r="C22" s="121"/>
      <c r="E22" s="345" t="s">
        <v>185</v>
      </c>
      <c r="F22" s="393">
        <f>SUM(F10:F21)</f>
        <v>1183.2825</v>
      </c>
      <c r="G22" s="394">
        <f>'Data 2'!H223</f>
        <v>47.769459465502059</v>
      </c>
      <c r="H22" s="394">
        <f>'Data 2'!G223</f>
        <v>69.69</v>
      </c>
      <c r="I22" s="396"/>
      <c r="J22" s="393">
        <f>SUM(J10:J21)</f>
        <v>465.09500000000003</v>
      </c>
      <c r="K22" s="394">
        <f>'Data 2'!J223</f>
        <v>26.327319020852109</v>
      </c>
      <c r="L22" s="394">
        <f>'Data 2'!I223</f>
        <v>69.69</v>
      </c>
      <c r="M22" s="64"/>
      <c r="N22" s="260"/>
      <c r="O22" s="248"/>
      <c r="P22" s="257"/>
      <c r="Q22" s="245"/>
      <c r="R22" s="245"/>
      <c r="S22" s="245"/>
      <c r="T22" s="245"/>
    </row>
    <row r="23" spans="1:20" ht="16.149999999999999" customHeight="1">
      <c r="C23" s="121"/>
      <c r="E23" s="779" t="s">
        <v>186</v>
      </c>
      <c r="F23" s="779"/>
      <c r="G23" s="779"/>
      <c r="H23" s="779"/>
      <c r="I23" s="779"/>
      <c r="J23" s="779"/>
      <c r="K23" s="779"/>
      <c r="L23" s="779"/>
    </row>
    <row r="24" spans="1:20" ht="12.6" customHeight="1">
      <c r="E24" s="780" t="s">
        <v>187</v>
      </c>
      <c r="F24" s="780"/>
      <c r="G24" s="780"/>
      <c r="H24" s="780"/>
      <c r="I24" s="780"/>
      <c r="J24" s="780"/>
      <c r="K24" s="780"/>
      <c r="L24" s="780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9">
    <mergeCell ref="E23:L23"/>
    <mergeCell ref="E24:L24"/>
    <mergeCell ref="C7:C8"/>
    <mergeCell ref="E3:L3"/>
    <mergeCell ref="E2:L2"/>
    <mergeCell ref="G8:H8"/>
    <mergeCell ref="K8:L8"/>
    <mergeCell ref="F7:H7"/>
    <mergeCell ref="J7:L7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autoPageBreaks="0" fitToPage="1"/>
  </sheetPr>
  <dimension ref="A1:F82"/>
  <sheetViews>
    <sheetView showGridLines="0" showRowColHeaders="0" showOutlineSymbols="0" topLeftCell="D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77" t="s">
        <v>177</v>
      </c>
      <c r="D7" s="39"/>
      <c r="E7" s="336"/>
    </row>
    <row r="8" spans="2:5" s="19" customFormat="1" ht="12.75" customHeight="1">
      <c r="B8" s="20"/>
      <c r="C8" s="777"/>
      <c r="D8" s="39"/>
      <c r="E8" s="336"/>
    </row>
    <row r="9" spans="2:5" s="19" customFormat="1" ht="12.75" customHeight="1">
      <c r="B9" s="20"/>
      <c r="C9" s="777"/>
      <c r="D9" s="39"/>
      <c r="E9" s="336"/>
    </row>
    <row r="10" spans="2:5" s="19" customFormat="1" ht="12.75" customHeight="1">
      <c r="B10" s="20"/>
      <c r="C10" s="777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105"/>
      <c r="D12" s="39"/>
      <c r="E12" s="291"/>
    </row>
    <row r="13" spans="2:5" s="19" customFormat="1" ht="12.75" customHeight="1">
      <c r="B13" s="20"/>
      <c r="C13" s="105"/>
      <c r="D13" s="39"/>
      <c r="E13" s="291"/>
    </row>
    <row r="14" spans="2:5" s="19" customFormat="1" ht="12.75" customHeight="1">
      <c r="B14" s="20"/>
      <c r="C14" s="10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autoPageBreaks="0" fitToPage="1"/>
  </sheetPr>
  <dimension ref="A1:F82"/>
  <sheetViews>
    <sheetView showGridLines="0" showRowColHeaders="0" showOutlineSymbols="0" topLeftCell="D2" zoomScaleNormal="100" workbookViewId="0">
      <selection activeCell="E35" sqref="E35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95"/>
    </row>
    <row r="3" spans="2:6" s="16" customFormat="1" ht="15" customHeight="1">
      <c r="E3" s="18" t="s">
        <v>355</v>
      </c>
      <c r="F3" s="18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77" t="s">
        <v>178</v>
      </c>
      <c r="D7" s="39"/>
      <c r="E7" s="418"/>
      <c r="F7" s="197"/>
    </row>
    <row r="8" spans="2:6" s="19" customFormat="1" ht="12.75" customHeight="1">
      <c r="B8" s="20"/>
      <c r="C8" s="777"/>
      <c r="D8" s="39"/>
      <c r="E8" s="336"/>
      <c r="F8" s="40"/>
    </row>
    <row r="9" spans="2:6" s="19" customFormat="1" ht="12.75" customHeight="1">
      <c r="B9" s="20"/>
      <c r="C9" s="777" t="s">
        <v>337</v>
      </c>
      <c r="D9" s="39"/>
      <c r="E9" s="336"/>
      <c r="F9" s="40"/>
    </row>
    <row r="10" spans="2:6" s="19" customFormat="1" ht="12.75" customHeight="1">
      <c r="B10" s="20"/>
      <c r="C10" s="777"/>
      <c r="D10" s="39"/>
      <c r="E10" s="336"/>
      <c r="F10" s="40"/>
    </row>
    <row r="11" spans="2:6" s="19" customFormat="1" ht="12.75" customHeight="1">
      <c r="B11" s="20"/>
      <c r="C11" s="303"/>
      <c r="D11" s="39"/>
      <c r="E11" s="291"/>
      <c r="F11" s="39"/>
    </row>
    <row r="12" spans="2:6" s="19" customFormat="1" ht="12.75" customHeight="1">
      <c r="B12" s="20"/>
      <c r="C12" s="196"/>
      <c r="D12" s="39"/>
      <c r="E12" s="291"/>
      <c r="F12" s="39"/>
    </row>
    <row r="13" spans="2:6" s="19" customFormat="1" ht="12.75" customHeight="1">
      <c r="B13" s="20"/>
      <c r="C13" s="25"/>
      <c r="D13" s="39"/>
      <c r="E13" s="291"/>
      <c r="F13" s="39"/>
    </row>
    <row r="14" spans="2:6" s="19" customFormat="1" ht="12.75" customHeight="1">
      <c r="B14" s="20"/>
      <c r="C14" s="56"/>
      <c r="D14" s="39"/>
      <c r="E14" s="291"/>
      <c r="F14" s="39"/>
    </row>
    <row r="15" spans="2:6" s="19" customFormat="1" ht="12.75" customHeight="1">
      <c r="B15" s="20"/>
      <c r="C15" s="25"/>
      <c r="D15" s="39"/>
      <c r="E15" s="291"/>
      <c r="F15" s="39"/>
    </row>
    <row r="16" spans="2:6" s="19" customFormat="1" ht="12.75" customHeight="1">
      <c r="B16" s="20"/>
      <c r="C16" s="25"/>
      <c r="D16" s="39"/>
      <c r="E16" s="291"/>
      <c r="F16" s="39"/>
    </row>
    <row r="17" spans="2:6" s="19" customFormat="1" ht="12.75" customHeight="1">
      <c r="B17" s="20"/>
      <c r="C17" s="25"/>
      <c r="D17" s="39"/>
      <c r="E17" s="291"/>
      <c r="F17" s="39"/>
    </row>
    <row r="18" spans="2:6" s="19" customFormat="1" ht="12.75" customHeight="1">
      <c r="B18" s="20"/>
      <c r="C18" s="25"/>
      <c r="D18" s="39"/>
      <c r="E18" s="291"/>
      <c r="F18" s="39"/>
    </row>
    <row r="19" spans="2:6" s="19" customFormat="1" ht="12.75" customHeight="1">
      <c r="B19" s="20"/>
      <c r="C19" s="25"/>
      <c r="D19" s="39"/>
      <c r="E19" s="291"/>
      <c r="F19" s="39"/>
    </row>
    <row r="20" spans="2:6" s="19" customFormat="1" ht="12.75" customHeight="1">
      <c r="B20" s="20"/>
      <c r="C20" s="25"/>
      <c r="D20" s="39"/>
      <c r="E20" s="291"/>
      <c r="F20" s="39"/>
    </row>
    <row r="21" spans="2:6" s="19" customFormat="1" ht="12.75" customHeight="1">
      <c r="B21" s="20"/>
      <c r="C21" s="25"/>
      <c r="D21" s="39"/>
      <c r="E21" s="291"/>
      <c r="F21" s="39"/>
    </row>
    <row r="22" spans="2:6">
      <c r="E22" s="337"/>
    </row>
    <row r="23" spans="2:6">
      <c r="E23" s="337"/>
    </row>
    <row r="24" spans="2:6">
      <c r="E24" s="337"/>
    </row>
    <row r="27" spans="2:6">
      <c r="E27" s="290"/>
    </row>
    <row r="82" spans="2:2">
      <c r="B82" s="96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H82"/>
  <sheetViews>
    <sheetView showGridLines="0" showRowColHeaders="0" showOutlineSymbols="0" topLeftCell="A2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0" t="s">
        <v>347</v>
      </c>
      <c r="D7" s="39"/>
      <c r="E7" s="336"/>
    </row>
    <row r="8" spans="2:5" s="19" customFormat="1" ht="12.75" customHeight="1">
      <c r="B8" s="20"/>
      <c r="C8" s="750"/>
      <c r="D8" s="39"/>
      <c r="E8" s="336"/>
    </row>
    <row r="9" spans="2:5" s="19" customFormat="1" ht="12.75" customHeight="1">
      <c r="B9" s="20"/>
      <c r="C9" s="750"/>
      <c r="D9" s="39"/>
      <c r="E9" s="336"/>
    </row>
    <row r="10" spans="2:5" s="19" customFormat="1" ht="12.75" customHeight="1">
      <c r="B10" s="20"/>
      <c r="C10" s="750"/>
      <c r="D10" s="39"/>
      <c r="E10" s="336"/>
    </row>
    <row r="11" spans="2:5" s="19" customFormat="1" ht="12.75" customHeight="1">
      <c r="B11" s="20"/>
      <c r="C11" s="254" t="s">
        <v>83</v>
      </c>
      <c r="D11" s="39"/>
      <c r="E11" s="336"/>
    </row>
    <row r="12" spans="2:5" s="19" customFormat="1" ht="12.75" customHeight="1">
      <c r="B12" s="20"/>
      <c r="C12" s="289"/>
      <c r="D12" s="39"/>
      <c r="E12" s="336"/>
    </row>
    <row r="13" spans="2:5" s="19" customFormat="1" ht="12.75" customHeight="1">
      <c r="B13" s="20"/>
      <c r="C13" s="25"/>
      <c r="D13" s="39"/>
      <c r="E13" s="336"/>
    </row>
    <row r="14" spans="2:5" s="19" customFormat="1" ht="12.75" customHeight="1">
      <c r="B14" s="20"/>
      <c r="C14" s="25"/>
      <c r="D14" s="39"/>
      <c r="E14" s="336"/>
    </row>
    <row r="15" spans="2:5" s="19" customFormat="1" ht="12.75" customHeight="1">
      <c r="B15" s="20"/>
      <c r="C15" s="25"/>
      <c r="D15" s="39"/>
      <c r="E15" s="336"/>
    </row>
    <row r="16" spans="2:5" s="19" customFormat="1" ht="12.75" customHeight="1">
      <c r="B16" s="20"/>
      <c r="C16" s="25"/>
      <c r="D16" s="39"/>
      <c r="E16" s="336"/>
    </row>
    <row r="17" spans="2:8" s="19" customFormat="1" ht="12.75" customHeight="1">
      <c r="B17" s="20"/>
      <c r="C17" s="25"/>
      <c r="D17" s="39"/>
      <c r="E17" s="336"/>
    </row>
    <row r="18" spans="2:8" s="19" customFormat="1" ht="12.75" customHeight="1">
      <c r="B18" s="20"/>
      <c r="C18" s="25"/>
      <c r="D18" s="39"/>
      <c r="E18" s="336"/>
    </row>
    <row r="19" spans="2:8" s="19" customFormat="1" ht="12.75" customHeight="1">
      <c r="B19" s="20"/>
      <c r="C19" s="25"/>
      <c r="D19" s="39"/>
      <c r="E19" s="336"/>
    </row>
    <row r="20" spans="2:8" s="19" customFormat="1" ht="12.75" customHeight="1">
      <c r="B20" s="20"/>
      <c r="C20" s="25"/>
      <c r="D20" s="39"/>
      <c r="E20" s="336"/>
    </row>
    <row r="21" spans="2:8" s="19" customFormat="1" ht="12.75" customHeight="1">
      <c r="B21" s="20"/>
      <c r="C21" s="25"/>
      <c r="D21" s="39"/>
      <c r="E21" s="336"/>
    </row>
    <row r="22" spans="2:8">
      <c r="E22" s="336"/>
      <c r="F22" s="19"/>
      <c r="G22" s="19"/>
      <c r="H22" s="19"/>
    </row>
    <row r="23" spans="2:8">
      <c r="E23" s="336"/>
      <c r="F23" s="19"/>
      <c r="G23" s="19"/>
      <c r="H23" s="19"/>
    </row>
    <row r="24" spans="2:8">
      <c r="E24" s="336"/>
      <c r="F24" s="19"/>
      <c r="G24" s="19"/>
      <c r="H24" s="19"/>
    </row>
    <row r="25" spans="2:8">
      <c r="E25" s="40"/>
      <c r="F25" s="19"/>
      <c r="G25" s="19"/>
      <c r="H25" s="19"/>
    </row>
    <row r="26" spans="2:8">
      <c r="E26" s="40"/>
    </row>
    <row r="27" spans="2:8">
      <c r="E27" s="40"/>
    </row>
    <row r="28" spans="2:8">
      <c r="E28" s="40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1">
    <pageSetUpPr autoPageBreaks="0"/>
  </sheetPr>
  <dimension ref="A1:T82"/>
  <sheetViews>
    <sheetView showGridLines="0" showRowColHeaders="0" showOutlineSymbols="0" topLeftCell="A2" zoomScaleNormal="100" workbookViewId="0">
      <selection activeCell="G22" sqref="G2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7" width="8" style="219" customWidth="1"/>
    <col min="8" max="8" width="11.28515625" style="219" bestFit="1" customWidth="1"/>
    <col min="9" max="9" width="1.7109375" style="219" customWidth="1"/>
    <col min="10" max="12" width="8" style="13" customWidth="1"/>
    <col min="13" max="13" width="4.5703125" style="64" customWidth="1"/>
    <col min="14" max="14" width="7.140625" style="64" bestFit="1" customWidth="1"/>
    <col min="15" max="16" width="4.5703125" style="64" customWidth="1"/>
    <col min="17" max="20" width="4.5703125" style="13" customWidth="1"/>
    <col min="21" max="16384" width="11.42578125" style="13"/>
  </cols>
  <sheetData>
    <row r="1" spans="1:20" s="16" customFormat="1" ht="0.6" customHeight="1">
      <c r="M1" s="77"/>
      <c r="N1" s="77"/>
      <c r="O1" s="77"/>
      <c r="P1" s="77"/>
    </row>
    <row r="2" spans="1:20" s="16" customFormat="1" ht="21" customHeight="1">
      <c r="E2" s="746" t="s">
        <v>79</v>
      </c>
      <c r="F2" s="746"/>
      <c r="G2" s="746"/>
      <c r="H2" s="746"/>
      <c r="I2" s="746"/>
      <c r="J2" s="746"/>
      <c r="K2" s="746"/>
      <c r="L2" s="746"/>
      <c r="M2" s="77"/>
      <c r="N2" s="77"/>
      <c r="O2" s="77"/>
      <c r="P2" s="77"/>
      <c r="T2" s="45"/>
    </row>
    <row r="3" spans="1:20" s="16" customFormat="1" ht="15" customHeight="1">
      <c r="E3" s="747" t="s">
        <v>355</v>
      </c>
      <c r="F3" s="747"/>
      <c r="G3" s="747"/>
      <c r="H3" s="747"/>
      <c r="I3" s="747"/>
      <c r="J3" s="747"/>
      <c r="K3" s="747"/>
      <c r="L3" s="747"/>
      <c r="M3" s="77"/>
      <c r="N3" s="77"/>
      <c r="O3" s="77"/>
      <c r="P3" s="77"/>
      <c r="T3" s="45"/>
    </row>
    <row r="4" spans="1:20" s="19" customFormat="1" ht="19.899999999999999" customHeight="1">
      <c r="B4" s="20"/>
      <c r="C4" s="21" t="str">
        <f>Indice!C4</f>
        <v>Mercados eléctricos</v>
      </c>
      <c r="M4" s="78"/>
      <c r="N4" s="78"/>
      <c r="O4" s="78"/>
      <c r="P4" s="78"/>
    </row>
    <row r="5" spans="1:20" s="19" customFormat="1" ht="12.6" customHeight="1">
      <c r="B5" s="20"/>
      <c r="C5" s="22"/>
      <c r="M5" s="78"/>
      <c r="N5" s="78"/>
      <c r="O5" s="78"/>
      <c r="P5" s="78"/>
    </row>
    <row r="6" spans="1:20" s="19" customFormat="1" ht="13.15" customHeight="1">
      <c r="B6" s="20"/>
      <c r="C6" s="25"/>
      <c r="D6" s="39"/>
      <c r="E6" s="39"/>
      <c r="M6" s="78"/>
      <c r="N6" s="78"/>
      <c r="O6" s="78"/>
      <c r="P6" s="78"/>
    </row>
    <row r="7" spans="1:20" s="12" customFormat="1" ht="12.75" customHeight="1">
      <c r="A7" s="19"/>
      <c r="B7" s="20"/>
      <c r="C7" s="748" t="s">
        <v>202</v>
      </c>
      <c r="D7" s="39"/>
      <c r="E7" s="9"/>
      <c r="F7" s="756" t="s">
        <v>32</v>
      </c>
      <c r="G7" s="756"/>
      <c r="H7" s="756"/>
      <c r="I7" s="50"/>
      <c r="J7" s="756" t="s">
        <v>33</v>
      </c>
      <c r="K7" s="756"/>
      <c r="L7" s="756"/>
      <c r="M7" s="64"/>
      <c r="N7" s="73"/>
      <c r="O7" s="64"/>
      <c r="P7" s="64"/>
    </row>
    <row r="8" spans="1:20" s="12" customFormat="1" ht="12.75" customHeight="1">
      <c r="A8" s="19"/>
      <c r="B8" s="20"/>
      <c r="C8" s="748"/>
      <c r="D8" s="39"/>
      <c r="E8" s="9"/>
      <c r="F8" s="93" t="s">
        <v>204</v>
      </c>
      <c r="G8" s="772" t="s">
        <v>82</v>
      </c>
      <c r="H8" s="772"/>
      <c r="I8" s="50"/>
      <c r="J8" s="93" t="s">
        <v>204</v>
      </c>
      <c r="K8" s="773" t="s">
        <v>82</v>
      </c>
      <c r="L8" s="773"/>
      <c r="M8" s="64"/>
      <c r="N8" s="73"/>
      <c r="O8" s="64"/>
      <c r="P8" s="64"/>
    </row>
    <row r="9" spans="1:20" s="12" customFormat="1" ht="12.75" customHeight="1">
      <c r="A9" s="19"/>
      <c r="B9" s="20"/>
      <c r="C9" s="254"/>
      <c r="D9" s="39"/>
      <c r="E9" s="53"/>
      <c r="F9" s="51" t="s">
        <v>165</v>
      </c>
      <c r="G9" s="51" t="s">
        <v>81</v>
      </c>
      <c r="H9" s="51" t="s">
        <v>73</v>
      </c>
      <c r="I9" s="51"/>
      <c r="J9" s="51" t="s">
        <v>165</v>
      </c>
      <c r="K9" s="51" t="s">
        <v>99</v>
      </c>
      <c r="L9" s="51" t="s">
        <v>73</v>
      </c>
      <c r="M9" s="64"/>
      <c r="N9" s="73"/>
      <c r="O9" s="64"/>
      <c r="P9" s="64"/>
    </row>
    <row r="10" spans="1:20" s="12" customFormat="1" ht="12.75" customHeight="1">
      <c r="A10" s="19"/>
      <c r="B10" s="20"/>
      <c r="D10" s="39"/>
      <c r="E10" s="339" t="s">
        <v>51</v>
      </c>
      <c r="F10" s="389">
        <f>'Data 2'!D242</f>
        <v>27.7134</v>
      </c>
      <c r="G10" s="390">
        <f>'Data 2'!H242</f>
        <v>111.051359678</v>
      </c>
      <c r="H10" s="397">
        <f>'Data 2'!G242</f>
        <v>2651.3468627451002</v>
      </c>
      <c r="I10" s="375"/>
      <c r="J10" s="389">
        <f>'Data 2'!E242</f>
        <v>103.1041</v>
      </c>
      <c r="K10" s="390">
        <f>'Data 2'!J242</f>
        <v>13.522836746199999</v>
      </c>
      <c r="L10" s="390">
        <f>'Data 2'!I242</f>
        <v>45.139963336400001</v>
      </c>
      <c r="M10" s="64"/>
      <c r="N10" s="74"/>
      <c r="O10" s="65"/>
      <c r="P10" s="65"/>
      <c r="Q10" s="245"/>
      <c r="R10" s="245"/>
      <c r="S10" s="245"/>
      <c r="T10" s="245"/>
    </row>
    <row r="11" spans="1:20" s="12" customFormat="1" ht="12.75" customHeight="1">
      <c r="A11" s="19"/>
      <c r="B11" s="20"/>
      <c r="C11" s="121"/>
      <c r="D11" s="39"/>
      <c r="E11" s="339" t="s">
        <v>52</v>
      </c>
      <c r="F11" s="389">
        <f>'Data 2'!D243</f>
        <v>38.768999999999998</v>
      </c>
      <c r="G11" s="390">
        <f>'Data 2'!H243</f>
        <v>83.932614008100003</v>
      </c>
      <c r="H11" s="397">
        <f>'Data 2'!G243</f>
        <v>99999</v>
      </c>
      <c r="I11" s="375"/>
      <c r="J11" s="389">
        <f>'Data 2'!E243</f>
        <v>81.607500000000002</v>
      </c>
      <c r="K11" s="390">
        <f>'Data 2'!J243</f>
        <v>6.4747047025000004</v>
      </c>
      <c r="L11" s="390">
        <f>'Data 2'!I243</f>
        <v>35.620078226899999</v>
      </c>
      <c r="M11" s="64"/>
      <c r="N11" s="74"/>
      <c r="O11" s="65"/>
      <c r="P11" s="65"/>
      <c r="Q11" s="245"/>
      <c r="R11" s="245"/>
      <c r="S11" s="245"/>
      <c r="T11" s="245"/>
    </row>
    <row r="12" spans="1:20" s="12" customFormat="1" ht="12.75" customHeight="1">
      <c r="A12" s="19"/>
      <c r="B12" s="20"/>
      <c r="D12" s="39"/>
      <c r="E12" s="339" t="s">
        <v>53</v>
      </c>
      <c r="F12" s="389">
        <f>'Data 2'!D244</f>
        <v>39.763199999999998</v>
      </c>
      <c r="G12" s="390">
        <f>'Data 2'!H244</f>
        <v>97.379737549799998</v>
      </c>
      <c r="H12" s="397">
        <f>'Data 2'!G244</f>
        <v>552.83747779750001</v>
      </c>
      <c r="I12" s="375"/>
      <c r="J12" s="389">
        <f>'Data 2'!E244</f>
        <v>63.427500000000002</v>
      </c>
      <c r="K12" s="390">
        <f>'Data 2'!J244</f>
        <v>9.3676106195000006</v>
      </c>
      <c r="L12" s="390">
        <f>'Data 2'!I244</f>
        <v>42.407692307700003</v>
      </c>
      <c r="M12" s="64"/>
      <c r="N12" s="74"/>
      <c r="O12" s="65"/>
      <c r="P12" s="65"/>
      <c r="Q12" s="245"/>
      <c r="R12" s="245"/>
      <c r="S12" s="245"/>
      <c r="T12" s="245"/>
    </row>
    <row r="13" spans="1:20" s="12" customFormat="1" ht="12.75" customHeight="1">
      <c r="A13" s="19"/>
      <c r="B13" s="20"/>
      <c r="C13" s="121"/>
      <c r="D13" s="39"/>
      <c r="E13" s="339" t="s">
        <v>54</v>
      </c>
      <c r="F13" s="389">
        <f>'Data 2'!D245</f>
        <v>47.755699999999997</v>
      </c>
      <c r="G13" s="390">
        <f>'Data 2'!H245</f>
        <v>90.4206516128</v>
      </c>
      <c r="H13" s="397">
        <f>'Data 2'!G245</f>
        <v>340</v>
      </c>
      <c r="I13" s="375"/>
      <c r="J13" s="389">
        <f>'Data 2'!E245</f>
        <v>49.473099999999995</v>
      </c>
      <c r="K13" s="390">
        <f>'Data 2'!J245</f>
        <v>9.0633686310999995</v>
      </c>
      <c r="L13" s="390">
        <f>'Data 2'!I245</f>
        <v>20.8440344877</v>
      </c>
      <c r="M13" s="64"/>
      <c r="N13" s="74"/>
      <c r="O13" s="65"/>
      <c r="P13" s="65"/>
      <c r="Q13" s="245"/>
      <c r="R13" s="245"/>
      <c r="S13" s="245"/>
      <c r="T13" s="245"/>
    </row>
    <row r="14" spans="1:20" s="12" customFormat="1" ht="12.75" customHeight="1">
      <c r="A14" s="19"/>
      <c r="B14" s="20"/>
      <c r="C14" s="121"/>
      <c r="D14" s="39"/>
      <c r="E14" s="339" t="s">
        <v>55</v>
      </c>
      <c r="F14" s="389">
        <f>'Data 2'!D246</f>
        <v>37.270800000000001</v>
      </c>
      <c r="G14" s="390">
        <f>'Data 2'!H246</f>
        <v>84.990129945500001</v>
      </c>
      <c r="H14" s="397">
        <f>'Data 2'!G246</f>
        <v>350</v>
      </c>
      <c r="I14" s="375"/>
      <c r="J14" s="389">
        <f>'Data 2'!E246</f>
        <v>49.266199999999998</v>
      </c>
      <c r="K14" s="390">
        <f>'Data 2'!J246</f>
        <v>10.1438766348</v>
      </c>
      <c r="L14" s="390">
        <f>'Data 2'!I246</f>
        <v>27.6264705882</v>
      </c>
      <c r="M14" s="64"/>
      <c r="N14" s="74"/>
      <c r="O14" s="65"/>
      <c r="P14" s="65"/>
      <c r="Q14" s="245"/>
      <c r="R14" s="245"/>
      <c r="S14" s="245"/>
      <c r="T14" s="245"/>
    </row>
    <row r="15" spans="1:20" s="12" customFormat="1" ht="12.75" customHeight="1">
      <c r="A15" s="16"/>
      <c r="B15" s="16"/>
      <c r="C15" s="121"/>
      <c r="D15" s="16"/>
      <c r="E15" s="339" t="s">
        <v>56</v>
      </c>
      <c r="F15" s="389">
        <f>'Data 2'!D247</f>
        <v>42.128399999999999</v>
      </c>
      <c r="G15" s="390">
        <f>'Data 2'!H247</f>
        <v>69.798966652499999</v>
      </c>
      <c r="H15" s="397">
        <f>'Data 2'!G247</f>
        <v>127.5</v>
      </c>
      <c r="I15" s="375"/>
      <c r="J15" s="389">
        <f>'Data 2'!E247</f>
        <v>29.937000000000001</v>
      </c>
      <c r="K15" s="390">
        <f>'Data 2'!J247</f>
        <v>18.768256557099999</v>
      </c>
      <c r="L15" s="390">
        <f>'Data 2'!I247</f>
        <v>180</v>
      </c>
      <c r="M15" s="64"/>
      <c r="N15" s="74"/>
      <c r="O15" s="65"/>
      <c r="P15" s="65"/>
      <c r="Q15" s="245"/>
      <c r="R15" s="245"/>
      <c r="S15" s="245"/>
      <c r="T15" s="245"/>
    </row>
    <row r="16" spans="1:20" s="12" customFormat="1" ht="12.75" customHeight="1">
      <c r="A16" s="16"/>
      <c r="B16" s="16"/>
      <c r="D16" s="16"/>
      <c r="E16" s="339" t="s">
        <v>57</v>
      </c>
      <c r="F16" s="389">
        <f>'Data 2'!D248</f>
        <v>8.6616</v>
      </c>
      <c r="G16" s="390">
        <f>'Data 2'!H248</f>
        <v>57.729230165300002</v>
      </c>
      <c r="H16" s="397">
        <f>'Data 2'!G248</f>
        <v>164.77007518799999</v>
      </c>
      <c r="I16" s="375"/>
      <c r="J16" s="389">
        <f>'Data 2'!E248</f>
        <v>17.659500000000001</v>
      </c>
      <c r="K16" s="390">
        <f>'Data 2'!J248</f>
        <v>7.3026600040999998</v>
      </c>
      <c r="L16" s="390">
        <f>'Data 2'!I248</f>
        <v>37.031764705900002</v>
      </c>
      <c r="M16" s="64"/>
      <c r="N16" s="74"/>
      <c r="O16" s="65"/>
      <c r="P16" s="65"/>
      <c r="Q16" s="245"/>
      <c r="R16" s="245"/>
      <c r="S16" s="245"/>
      <c r="T16" s="245"/>
    </row>
    <row r="17" spans="1:20" s="12" customFormat="1" ht="12.75" customHeight="1">
      <c r="A17" s="16"/>
      <c r="B17" s="16"/>
      <c r="D17" s="16"/>
      <c r="E17" s="339" t="s">
        <v>58</v>
      </c>
      <c r="F17" s="389">
        <f>'Data 2'!D249</f>
        <v>25.259700000000002</v>
      </c>
      <c r="G17" s="390">
        <f>'Data 2'!H249</f>
        <v>79.069552272500005</v>
      </c>
      <c r="H17" s="397">
        <f>'Data 2'!G249</f>
        <v>291</v>
      </c>
      <c r="I17" s="375"/>
      <c r="J17" s="389">
        <f>'Data 2'!E249</f>
        <v>16.718499999999999</v>
      </c>
      <c r="K17" s="390">
        <f>'Data 2'!J249</f>
        <v>16.283954273999999</v>
      </c>
      <c r="L17" s="390">
        <f>'Data 2'!I249</f>
        <v>39.96</v>
      </c>
      <c r="M17" s="64"/>
      <c r="N17" s="74"/>
      <c r="O17" s="65"/>
      <c r="P17" s="65"/>
      <c r="Q17" s="245"/>
      <c r="R17" s="245"/>
      <c r="S17" s="245"/>
      <c r="T17" s="245"/>
    </row>
    <row r="18" spans="1:20" s="12" customFormat="1" ht="12.75" customHeight="1">
      <c r="A18" s="16"/>
      <c r="B18" s="16"/>
      <c r="C18" s="16"/>
      <c r="D18" s="16"/>
      <c r="E18" s="339" t="s">
        <v>59</v>
      </c>
      <c r="F18" s="389">
        <f>'Data 2'!D250</f>
        <v>20.989699999999999</v>
      </c>
      <c r="G18" s="390">
        <f>'Data 2'!H250</f>
        <v>88.363660602099998</v>
      </c>
      <c r="H18" s="397">
        <f>'Data 2'!G250</f>
        <v>330.52405882350001</v>
      </c>
      <c r="I18" s="375"/>
      <c r="J18" s="389">
        <f>'Data 2'!E250</f>
        <v>22.7591</v>
      </c>
      <c r="K18" s="390">
        <f>'Data 2'!J250</f>
        <v>19.104856423000001</v>
      </c>
      <c r="L18" s="390">
        <f>'Data 2'!I250</f>
        <v>46.9</v>
      </c>
      <c r="M18" s="64"/>
      <c r="N18" s="74"/>
      <c r="O18" s="65"/>
      <c r="P18" s="65"/>
      <c r="Q18" s="245"/>
      <c r="R18" s="245"/>
      <c r="S18" s="245"/>
      <c r="T18" s="245"/>
    </row>
    <row r="19" spans="1:20" s="12" customFormat="1" ht="12.75" customHeight="1">
      <c r="A19" s="16"/>
      <c r="B19" s="16"/>
      <c r="C19" s="16"/>
      <c r="D19" s="16"/>
      <c r="E19" s="339" t="s">
        <v>60</v>
      </c>
      <c r="F19" s="389">
        <f>'Data 2'!D251</f>
        <v>42.4251</v>
      </c>
      <c r="G19" s="390">
        <f>'Data 2'!H251</f>
        <v>114.3329621492</v>
      </c>
      <c r="H19" s="397">
        <f>'Data 2'!G251</f>
        <v>454.25022240189998</v>
      </c>
      <c r="I19" s="375"/>
      <c r="J19" s="389">
        <f>'Data 2'!E251</f>
        <v>56.227400000000003</v>
      </c>
      <c r="K19" s="390">
        <f>'Data 2'!J251</f>
        <v>20.745620126599999</v>
      </c>
      <c r="L19" s="390">
        <f>'Data 2'!I251</f>
        <v>60.2</v>
      </c>
      <c r="M19" s="76"/>
      <c r="N19" s="74"/>
      <c r="O19" s="65"/>
      <c r="P19" s="65"/>
      <c r="Q19" s="245"/>
      <c r="R19" s="245"/>
      <c r="S19" s="245"/>
      <c r="T19" s="245"/>
    </row>
    <row r="20" spans="1:20" ht="12.75" customHeight="1">
      <c r="E20" s="339" t="s">
        <v>61</v>
      </c>
      <c r="F20" s="389">
        <f>'Data 2'!D252</f>
        <v>35.082099999999997</v>
      </c>
      <c r="G20" s="390">
        <f>'Data 2'!H252</f>
        <v>123.8536996151</v>
      </c>
      <c r="H20" s="397">
        <f>'Data 2'!G252</f>
        <v>1294.8554411765001</v>
      </c>
      <c r="I20" s="375"/>
      <c r="J20" s="389">
        <f>'Data 2'!E252</f>
        <v>52.383300000000006</v>
      </c>
      <c r="K20" s="390">
        <f>'Data 2'!J252</f>
        <v>28.425150125399998</v>
      </c>
      <c r="L20" s="390">
        <f>'Data 2'!I252</f>
        <v>59.126168224300002</v>
      </c>
      <c r="N20" s="74"/>
      <c r="O20" s="65"/>
      <c r="P20" s="65"/>
      <c r="Q20" s="245"/>
      <c r="R20" s="245"/>
      <c r="S20" s="245"/>
      <c r="T20" s="245"/>
    </row>
    <row r="21" spans="1:20" ht="12.75" customHeight="1">
      <c r="E21" s="343" t="s">
        <v>62</v>
      </c>
      <c r="F21" s="391">
        <f>'Data 2'!D253</f>
        <v>24.632000000000001</v>
      </c>
      <c r="G21" s="392">
        <f>'Data 2'!H253</f>
        <v>106.58306791050001</v>
      </c>
      <c r="H21" s="398">
        <f>'Data 2'!G253</f>
        <v>1279.6366176470999</v>
      </c>
      <c r="I21" s="395"/>
      <c r="J21" s="391">
        <f>'Data 2'!E253</f>
        <v>102.61</v>
      </c>
      <c r="K21" s="392">
        <f>'Data 2'!J253</f>
        <v>23.064818386900001</v>
      </c>
      <c r="L21" s="392">
        <f>'Data 2'!I253</f>
        <v>60</v>
      </c>
      <c r="N21" s="168"/>
      <c r="P21" s="65"/>
      <c r="Q21" s="245"/>
      <c r="R21" s="245"/>
      <c r="S21" s="245"/>
      <c r="T21" s="245"/>
    </row>
    <row r="22" spans="1:20" ht="16.5" customHeight="1">
      <c r="E22" s="345" t="s">
        <v>185</v>
      </c>
      <c r="F22" s="393">
        <f>'Data 2'!D254</f>
        <v>390.45070000000004</v>
      </c>
      <c r="G22" s="394">
        <f>'Data 2'!H254</f>
        <v>94.692741096299997</v>
      </c>
      <c r="H22" s="399">
        <f>'Data 2'!G254</f>
        <v>99999</v>
      </c>
      <c r="I22" s="396"/>
      <c r="J22" s="393">
        <f>'Data 2'!E254</f>
        <v>645.17320000000007</v>
      </c>
      <c r="K22" s="394">
        <f>'Data 2'!J254</f>
        <v>16.151469304100001</v>
      </c>
      <c r="L22" s="394">
        <f>'Data 2'!I254</f>
        <v>180</v>
      </c>
      <c r="N22" s="168"/>
      <c r="P22" s="65"/>
      <c r="Q22" s="245"/>
      <c r="R22" s="245"/>
      <c r="S22" s="245"/>
      <c r="T22" s="245"/>
    </row>
    <row r="23" spans="1:20" ht="26.25" customHeight="1">
      <c r="E23" s="782" t="s">
        <v>201</v>
      </c>
      <c r="F23" s="782"/>
      <c r="G23" s="782"/>
      <c r="H23" s="782"/>
      <c r="I23" s="782"/>
      <c r="J23" s="782"/>
      <c r="K23" s="782"/>
      <c r="L23" s="782"/>
    </row>
    <row r="24" spans="1:20" ht="12.6" customHeight="1">
      <c r="E24" s="781" t="s">
        <v>189</v>
      </c>
      <c r="F24" s="781"/>
      <c r="G24" s="781"/>
      <c r="H24" s="781"/>
      <c r="I24" s="781"/>
      <c r="J24" s="781"/>
      <c r="K24" s="781"/>
      <c r="L24" s="781"/>
    </row>
    <row r="25" spans="1:20" ht="12.6" customHeight="1">
      <c r="E25" s="156" t="s">
        <v>190</v>
      </c>
      <c r="F25" s="156"/>
      <c r="G25" s="156"/>
      <c r="H25" s="156"/>
      <c r="I25" s="156"/>
      <c r="J25" s="156"/>
      <c r="K25" s="156"/>
      <c r="L25" s="156"/>
    </row>
    <row r="26" spans="1:20">
      <c r="K26" s="134"/>
      <c r="L26" s="134"/>
    </row>
    <row r="27" spans="1:20">
      <c r="K27" s="134"/>
      <c r="L27" s="134"/>
    </row>
    <row r="28" spans="1:20">
      <c r="K28" s="134"/>
      <c r="L28" s="134"/>
    </row>
    <row r="29" spans="1:20">
      <c r="K29" s="134"/>
      <c r="L29" s="134"/>
    </row>
    <row r="30" spans="1:20">
      <c r="K30" s="134"/>
      <c r="L30" s="134"/>
    </row>
    <row r="31" spans="1:20">
      <c r="K31" s="134"/>
      <c r="L31" s="134"/>
    </row>
    <row r="32" spans="1:20">
      <c r="K32" s="134"/>
      <c r="L32" s="134"/>
    </row>
    <row r="33" spans="11:12">
      <c r="K33" s="134"/>
      <c r="L33" s="134"/>
    </row>
    <row r="34" spans="11:12">
      <c r="K34" s="134"/>
      <c r="L34" s="134"/>
    </row>
    <row r="35" spans="11:12">
      <c r="K35" s="134"/>
      <c r="L35" s="134"/>
    </row>
    <row r="36" spans="11:12">
      <c r="K36" s="134"/>
      <c r="L36" s="134"/>
    </row>
    <row r="37" spans="11:12">
      <c r="K37" s="134"/>
      <c r="L37" s="134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9">
    <mergeCell ref="E24:L24"/>
    <mergeCell ref="C7:C8"/>
    <mergeCell ref="E3:L3"/>
    <mergeCell ref="E2:L2"/>
    <mergeCell ref="G8:H8"/>
    <mergeCell ref="K8:L8"/>
    <mergeCell ref="F7:H7"/>
    <mergeCell ref="J7:L7"/>
    <mergeCell ref="E23:L23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autoPageBreaks="0"/>
  </sheetPr>
  <dimension ref="A1:F82"/>
  <sheetViews>
    <sheetView showGridLines="0" showRowColHeaders="0" showOutlineSymbols="0" topLeftCell="E2" zoomScaleNormal="100" workbookViewId="0">
      <selection activeCell="E4" sqref="E4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  <col min="7" max="8" width="11.42578125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77" t="s">
        <v>179</v>
      </c>
      <c r="D7" s="39"/>
      <c r="E7" s="336"/>
    </row>
    <row r="8" spans="2:5" s="19" customFormat="1" ht="12.75" customHeight="1">
      <c r="B8" s="20"/>
      <c r="C8" s="777"/>
      <c r="D8" s="39"/>
      <c r="E8" s="336"/>
    </row>
    <row r="9" spans="2:5" s="19" customFormat="1" ht="12.75" customHeight="1">
      <c r="B9" s="20"/>
      <c r="C9" s="777"/>
      <c r="D9" s="39"/>
      <c r="E9" s="336"/>
    </row>
    <row r="10" spans="2:5" s="19" customFormat="1" ht="12.75" customHeight="1">
      <c r="B10" s="20"/>
      <c r="C10" s="777"/>
      <c r="D10" s="39"/>
      <c r="E10" s="336"/>
    </row>
    <row r="11" spans="2:5" s="19" customFormat="1" ht="12.75" customHeight="1">
      <c r="B11" s="20"/>
      <c r="C11" s="4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24"/>
  <sheetViews>
    <sheetView showGridLines="0" showRowColHeaders="0" topLeftCell="A2" workbookViewId="0">
      <selection activeCell="H11" sqref="H1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style="168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355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168" customFormat="1" ht="13.15" customHeight="1">
      <c r="D6" s="40" t="s">
        <v>35</v>
      </c>
      <c r="E6" s="40" t="s">
        <v>35</v>
      </c>
    </row>
    <row r="7" spans="2:5" ht="12.6" customHeight="1">
      <c r="C7" s="749" t="s">
        <v>342</v>
      </c>
      <c r="D7" s="40" t="s">
        <v>35</v>
      </c>
      <c r="E7" s="336" t="s">
        <v>35</v>
      </c>
    </row>
    <row r="8" spans="2:5" ht="12.6" customHeight="1">
      <c r="C8" s="749"/>
      <c r="D8" s="40" t="s">
        <v>35</v>
      </c>
      <c r="E8" s="336" t="s">
        <v>35</v>
      </c>
    </row>
    <row r="9" spans="2:5" ht="12.6" customHeight="1">
      <c r="C9" s="749"/>
      <c r="D9" s="40" t="s">
        <v>35</v>
      </c>
      <c r="E9" s="336" t="s">
        <v>35</v>
      </c>
    </row>
    <row r="10" spans="2:5" ht="12.6" customHeight="1">
      <c r="C10" s="749" t="s">
        <v>83</v>
      </c>
      <c r="D10" s="40" t="s">
        <v>35</v>
      </c>
      <c r="E10" s="291" t="s">
        <v>35</v>
      </c>
    </row>
    <row r="11" spans="2:5" ht="12.6" customHeight="1">
      <c r="C11" s="749"/>
      <c r="D11" s="40" t="s">
        <v>35</v>
      </c>
      <c r="E11" s="291" t="s">
        <v>35</v>
      </c>
    </row>
    <row r="12" spans="2:5" ht="12.6" customHeight="1">
      <c r="C12" s="749"/>
      <c r="D12" s="40" t="s">
        <v>35</v>
      </c>
      <c r="E12" s="291" t="s">
        <v>35</v>
      </c>
    </row>
    <row r="13" spans="2:5" ht="12.6" customHeight="1">
      <c r="C13" s="25" t="s">
        <v>35</v>
      </c>
      <c r="D13" s="40" t="s">
        <v>35</v>
      </c>
      <c r="E13" s="291" t="s">
        <v>35</v>
      </c>
    </row>
    <row r="14" spans="2:5" ht="12.6" customHeight="1">
      <c r="C14" s="25" t="s">
        <v>35</v>
      </c>
      <c r="D14" s="40" t="s">
        <v>35</v>
      </c>
      <c r="E14" s="291" t="s">
        <v>35</v>
      </c>
    </row>
    <row r="15" spans="2:5" ht="12.6" customHeight="1">
      <c r="C15" s="25" t="s">
        <v>35</v>
      </c>
      <c r="D15" s="40" t="s">
        <v>35</v>
      </c>
      <c r="E15" s="291" t="s">
        <v>35</v>
      </c>
    </row>
    <row r="16" spans="2:5" ht="12.6" customHeight="1">
      <c r="C16" s="25" t="s">
        <v>35</v>
      </c>
      <c r="D16" s="40" t="s">
        <v>35</v>
      </c>
      <c r="E16" s="291" t="s">
        <v>35</v>
      </c>
    </row>
    <row r="17" spans="3:5" ht="12.6" customHeight="1">
      <c r="C17" s="25" t="s">
        <v>35</v>
      </c>
      <c r="D17" s="40" t="s">
        <v>35</v>
      </c>
      <c r="E17" s="291" t="s">
        <v>35</v>
      </c>
    </row>
    <row r="18" spans="3:5" ht="12.6" customHeight="1">
      <c r="C18" s="25" t="s">
        <v>35</v>
      </c>
      <c r="D18" s="40" t="s">
        <v>35</v>
      </c>
      <c r="E18" s="291" t="s">
        <v>35</v>
      </c>
    </row>
    <row r="19" spans="3:5" ht="12.6" customHeight="1">
      <c r="C19" s="25" t="s">
        <v>35</v>
      </c>
      <c r="D19" s="40" t="s">
        <v>35</v>
      </c>
      <c r="E19" s="291" t="s">
        <v>35</v>
      </c>
    </row>
    <row r="20" spans="3:5" ht="12.6" customHeight="1">
      <c r="C20" s="25" t="s">
        <v>35</v>
      </c>
      <c r="D20" s="40" t="s">
        <v>35</v>
      </c>
      <c r="E20" s="291" t="s">
        <v>35</v>
      </c>
    </row>
    <row r="21" spans="3:5" ht="12.6" customHeight="1">
      <c r="C21" s="16" t="s">
        <v>35</v>
      </c>
      <c r="D21" s="40" t="s">
        <v>35</v>
      </c>
      <c r="E21" s="291" t="s">
        <v>35</v>
      </c>
    </row>
    <row r="22" spans="3:5" ht="12.6" customHeight="1">
      <c r="C22" s="16" t="s">
        <v>35</v>
      </c>
      <c r="D22" s="40" t="s">
        <v>35</v>
      </c>
      <c r="E22" s="291" t="s">
        <v>35</v>
      </c>
    </row>
    <row r="23" spans="3:5" ht="12.6" customHeight="1">
      <c r="D23" s="40" t="s">
        <v>35</v>
      </c>
      <c r="E23" s="291" t="s">
        <v>35</v>
      </c>
    </row>
    <row r="24" spans="3:5" ht="12.6" customHeight="1">
      <c r="D24" s="40" t="s">
        <v>35</v>
      </c>
      <c r="E24" s="291" t="s">
        <v>35</v>
      </c>
    </row>
  </sheetData>
  <mergeCells count="2">
    <mergeCell ref="C7:C9"/>
    <mergeCell ref="C10:C12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autoPageBreaks="0"/>
  </sheetPr>
  <dimension ref="A1:P88"/>
  <sheetViews>
    <sheetView showGridLines="0" showRowColHeaders="0" showOutlineSymbols="0" topLeftCell="A2" zoomScaleNormal="100" workbookViewId="0">
      <selection activeCell="F10" sqref="F10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9.7109375" style="16" bestFit="1" customWidth="1"/>
    <col min="6" max="6" width="9.7109375" customWidth="1"/>
    <col min="7" max="7" width="9.5703125" customWidth="1"/>
    <col min="8" max="8" width="0.85546875" customWidth="1"/>
    <col min="9" max="10" width="9.7109375" customWidth="1"/>
  </cols>
  <sheetData>
    <row r="1" spans="2:16" s="16" customFormat="1" ht="0.6" customHeight="1"/>
    <row r="2" spans="2:16" s="16" customFormat="1" ht="21" customHeight="1">
      <c r="D2" s="746" t="s">
        <v>79</v>
      </c>
      <c r="E2" s="746"/>
      <c r="F2" s="746"/>
      <c r="G2" s="746"/>
      <c r="H2" s="746"/>
      <c r="I2" s="746"/>
      <c r="J2" s="746"/>
    </row>
    <row r="3" spans="2:16" s="16" customFormat="1" ht="15" customHeight="1">
      <c r="D3" s="747" t="s">
        <v>355</v>
      </c>
      <c r="E3" s="747"/>
      <c r="F3" s="747"/>
      <c r="G3" s="747"/>
      <c r="H3" s="747"/>
      <c r="I3" s="747"/>
      <c r="J3" s="747"/>
    </row>
    <row r="4" spans="2:16" s="19" customFormat="1" ht="19.899999999999999" customHeight="1">
      <c r="B4" s="20"/>
      <c r="C4" s="21" t="str">
        <f>Indice!C4</f>
        <v>Mercados eléctricos</v>
      </c>
    </row>
    <row r="5" spans="2:16" s="19" customFormat="1" ht="12.6" customHeight="1">
      <c r="B5" s="20"/>
      <c r="C5" s="22"/>
    </row>
    <row r="6" spans="2:16" s="19" customFormat="1" ht="13.15" customHeight="1">
      <c r="B6" s="20"/>
      <c r="D6" s="39"/>
      <c r="E6" s="39"/>
    </row>
    <row r="7" spans="2:16" s="19" customFormat="1" ht="12.75" customHeight="1">
      <c r="B7" s="20"/>
      <c r="C7" s="751" t="s">
        <v>198</v>
      </c>
      <c r="D7" s="39"/>
      <c r="E7" s="9"/>
      <c r="F7" s="756" t="s">
        <v>32</v>
      </c>
      <c r="G7" s="756"/>
      <c r="H7" s="50"/>
      <c r="I7" s="756" t="s">
        <v>33</v>
      </c>
      <c r="J7" s="756"/>
      <c r="N7" s="129"/>
    </row>
    <row r="8" spans="2:16" s="19" customFormat="1" ht="12.75" customHeight="1">
      <c r="B8" s="20"/>
      <c r="C8" s="751"/>
      <c r="D8" s="39"/>
      <c r="E8" s="9"/>
      <c r="F8" s="93" t="s">
        <v>28</v>
      </c>
      <c r="G8" s="93" t="s">
        <v>116</v>
      </c>
      <c r="H8" s="93"/>
      <c r="I8" s="93" t="s">
        <v>28</v>
      </c>
      <c r="J8" s="93" t="s">
        <v>116</v>
      </c>
      <c r="N8" s="129"/>
    </row>
    <row r="9" spans="2:16" s="19" customFormat="1" ht="12.75" customHeight="1">
      <c r="B9" s="20"/>
      <c r="C9" s="751"/>
      <c r="D9" s="39"/>
      <c r="E9" s="173" t="s">
        <v>135</v>
      </c>
      <c r="F9" s="171" t="s">
        <v>1</v>
      </c>
      <c r="G9" s="171" t="s">
        <v>83</v>
      </c>
      <c r="H9" s="166"/>
      <c r="I9" s="171" t="s">
        <v>1</v>
      </c>
      <c r="J9" s="171" t="s">
        <v>83</v>
      </c>
      <c r="M9" s="761"/>
      <c r="N9" s="761"/>
      <c r="O9" s="761"/>
      <c r="P9" s="761"/>
    </row>
    <row r="10" spans="2:16" s="19" customFormat="1" ht="12.75" customHeight="1">
      <c r="B10" s="20"/>
      <c r="C10" s="751"/>
      <c r="D10" s="39"/>
      <c r="E10" s="339" t="s">
        <v>4</v>
      </c>
      <c r="F10" s="348">
        <f>'Data 3'!O7</f>
        <v>433.15822399999996</v>
      </c>
      <c r="G10" s="404">
        <f>'Data 3'!C40</f>
        <v>29.44</v>
      </c>
      <c r="H10" s="355"/>
      <c r="I10" s="348">
        <f>'Data 3'!O22</f>
        <v>502.88718</v>
      </c>
      <c r="J10" s="404">
        <f>'Data 3'!D40</f>
        <v>36.53</v>
      </c>
      <c r="K10" s="183"/>
      <c r="L10" s="183"/>
      <c r="M10" s="186"/>
      <c r="N10" s="186"/>
      <c r="O10" s="138"/>
      <c r="P10" s="138"/>
    </row>
    <row r="11" spans="2:16" s="19" customFormat="1" ht="12.75" customHeight="1">
      <c r="B11" s="20"/>
      <c r="C11" s="751"/>
      <c r="D11" s="39"/>
      <c r="E11" s="339" t="s">
        <v>5</v>
      </c>
      <c r="F11" s="348">
        <f>'Data 3'!O8</f>
        <v>369.625788</v>
      </c>
      <c r="G11" s="404">
        <f>'Data 3'!C41</f>
        <v>21.65</v>
      </c>
      <c r="H11" s="355"/>
      <c r="I11" s="348">
        <f>'Data 3'!O23</f>
        <v>491.336254</v>
      </c>
      <c r="J11" s="404">
        <f>'Data 3'!D41</f>
        <v>27.5</v>
      </c>
      <c r="K11" s="183"/>
      <c r="L11" s="183"/>
      <c r="M11" s="186"/>
      <c r="N11" s="186"/>
      <c r="O11" s="138"/>
      <c r="P11" s="138"/>
    </row>
    <row r="12" spans="2:16" s="19" customFormat="1" ht="12.75" customHeight="1">
      <c r="B12" s="20"/>
      <c r="C12" s="751"/>
      <c r="D12" s="39"/>
      <c r="E12" s="339" t="s">
        <v>0</v>
      </c>
      <c r="F12" s="348">
        <f>'Data 3'!O9</f>
        <v>380.18928299999999</v>
      </c>
      <c r="G12" s="404">
        <f>'Data 3'!C42</f>
        <v>22.59</v>
      </c>
      <c r="H12" s="355"/>
      <c r="I12" s="348">
        <f>'Data 3'!O24</f>
        <v>543.18205</v>
      </c>
      <c r="J12" s="404">
        <f>'Data 3'!D42</f>
        <v>27.8</v>
      </c>
      <c r="K12" s="183"/>
      <c r="L12" s="183"/>
      <c r="M12" s="186"/>
      <c r="N12" s="186"/>
      <c r="O12" s="138"/>
      <c r="P12" s="138"/>
    </row>
    <row r="13" spans="2:16" s="19" customFormat="1" ht="12.75" customHeight="1">
      <c r="B13" s="20"/>
      <c r="D13" s="39"/>
      <c r="E13" s="339" t="s">
        <v>2</v>
      </c>
      <c r="F13" s="348">
        <f>'Data 3'!O10</f>
        <v>337.81880899999999</v>
      </c>
      <c r="G13" s="404">
        <f>'Data 3'!C43</f>
        <v>17.53</v>
      </c>
      <c r="H13" s="355"/>
      <c r="I13" s="348">
        <f>'Data 3'!O25</f>
        <v>515.91146700000002</v>
      </c>
      <c r="J13" s="404">
        <f>'Data 3'!D43</f>
        <v>24.11</v>
      </c>
      <c r="K13" s="183"/>
      <c r="L13" s="183"/>
      <c r="M13" s="186"/>
      <c r="N13" s="186"/>
      <c r="O13" s="138"/>
      <c r="P13" s="138"/>
    </row>
    <row r="14" spans="2:16" s="19" customFormat="1" ht="12.75" customHeight="1">
      <c r="B14" s="20"/>
      <c r="D14" s="39"/>
      <c r="E14" s="339" t="s">
        <v>6</v>
      </c>
      <c r="F14" s="348">
        <f>'Data 3'!O11</f>
        <v>273.86823499999997</v>
      </c>
      <c r="G14" s="404">
        <f>'Data 3'!C44</f>
        <v>21.66</v>
      </c>
      <c r="H14" s="355"/>
      <c r="I14" s="348">
        <f>'Data 3'!O26</f>
        <v>504.24372499999998</v>
      </c>
      <c r="J14" s="404">
        <f>'Data 3'!D44</f>
        <v>25.77</v>
      </c>
      <c r="K14" s="183"/>
      <c r="L14" s="183"/>
      <c r="M14" s="186"/>
      <c r="N14" s="186"/>
      <c r="O14" s="138"/>
      <c r="P14" s="138"/>
    </row>
    <row r="15" spans="2:16" s="19" customFormat="1" ht="12.75" customHeight="1">
      <c r="B15" s="20"/>
      <c r="C15" s="40"/>
      <c r="D15" s="39"/>
      <c r="E15" s="339" t="s">
        <v>7</v>
      </c>
      <c r="F15" s="348">
        <f>'Data 3'!O12</f>
        <v>252.669712</v>
      </c>
      <c r="G15" s="404">
        <f>'Data 3'!C45</f>
        <v>34.11</v>
      </c>
      <c r="H15" s="357"/>
      <c r="I15" s="348">
        <f>'Data 3'!O27</f>
        <v>481.30423200000001</v>
      </c>
      <c r="J15" s="404">
        <f>'Data 3'!D45</f>
        <v>38.9</v>
      </c>
      <c r="K15" s="183"/>
      <c r="L15" s="183"/>
      <c r="M15" s="186"/>
      <c r="N15" s="186"/>
      <c r="O15" s="138"/>
      <c r="P15" s="138"/>
    </row>
    <row r="16" spans="2:16" s="19" customFormat="1" ht="12.75" customHeight="1">
      <c r="B16" s="20"/>
      <c r="D16" s="39"/>
      <c r="E16" s="339" t="s">
        <v>8</v>
      </c>
      <c r="F16" s="348">
        <f>'Data 3'!O13</f>
        <v>326.09883600000001</v>
      </c>
      <c r="G16" s="404">
        <f>'Data 3'!C46</f>
        <v>37.619999999999997</v>
      </c>
      <c r="H16" s="355"/>
      <c r="I16" s="348">
        <f>'Data 3'!O28</f>
        <v>530.44135499999993</v>
      </c>
      <c r="J16" s="404">
        <f>'Data 3'!D46</f>
        <v>40.53</v>
      </c>
      <c r="K16" s="183"/>
      <c r="L16" s="183"/>
      <c r="M16" s="186"/>
      <c r="N16" s="186"/>
      <c r="O16" s="138"/>
      <c r="P16" s="138"/>
    </row>
    <row r="17" spans="1:16" s="19" customFormat="1" ht="12.75" customHeight="1">
      <c r="B17" s="20"/>
      <c r="C17" s="25"/>
      <c r="D17" s="39"/>
      <c r="E17" s="339" t="s">
        <v>9</v>
      </c>
      <c r="F17" s="348">
        <f>'Data 3'!O14</f>
        <v>339.38741299999998</v>
      </c>
      <c r="G17" s="404">
        <f>'Data 3'!C47</f>
        <v>36.35</v>
      </c>
      <c r="H17" s="357"/>
      <c r="I17" s="348">
        <f>'Data 3'!O29</f>
        <v>403.84274800000003</v>
      </c>
      <c r="J17" s="404">
        <f>'Data 3'!D47</f>
        <v>41.16</v>
      </c>
      <c r="K17" s="183"/>
      <c r="L17" s="183"/>
      <c r="M17" s="186"/>
      <c r="N17" s="186"/>
      <c r="O17" s="138"/>
      <c r="P17" s="138"/>
    </row>
    <row r="18" spans="1:16" s="19" customFormat="1" ht="12.75" customHeight="1">
      <c r="B18" s="20"/>
      <c r="D18" s="39"/>
      <c r="E18" s="339" t="s">
        <v>10</v>
      </c>
      <c r="F18" s="348">
        <f>'Data 3'!O15</f>
        <v>405.09443800000003</v>
      </c>
      <c r="G18" s="404">
        <f>'Data 3'!C48</f>
        <v>38.369999999999997</v>
      </c>
      <c r="H18" s="357"/>
      <c r="I18" s="348">
        <f>'Data 3'!O30</f>
        <v>512.688534</v>
      </c>
      <c r="J18" s="404">
        <f>'Data 3'!D48</f>
        <v>43.59</v>
      </c>
      <c r="K18" s="183"/>
      <c r="L18" s="183"/>
      <c r="M18" s="186"/>
      <c r="N18" s="186"/>
      <c r="O18" s="138"/>
      <c r="P18" s="138"/>
    </row>
    <row r="19" spans="1:16" s="19" customFormat="1" ht="12.75" customHeight="1">
      <c r="B19" s="20"/>
      <c r="D19" s="39"/>
      <c r="E19" s="339" t="s">
        <v>11</v>
      </c>
      <c r="F19" s="348">
        <f>'Data 3'!O16</f>
        <v>369.59384799999998</v>
      </c>
      <c r="G19" s="404">
        <f>'Data 3'!C49</f>
        <v>48.62</v>
      </c>
      <c r="H19" s="357"/>
      <c r="I19" s="348">
        <f>'Data 3'!O31</f>
        <v>432.64934099999999</v>
      </c>
      <c r="J19" s="404">
        <f>'Data 3'!D49</f>
        <v>52.83</v>
      </c>
      <c r="K19" s="183"/>
      <c r="L19" s="183"/>
      <c r="M19" s="186"/>
      <c r="N19" s="186"/>
      <c r="O19" s="138"/>
      <c r="P19" s="138"/>
    </row>
    <row r="20" spans="1:16" ht="12.75" customHeight="1">
      <c r="D20" s="96"/>
      <c r="E20" s="339" t="s">
        <v>12</v>
      </c>
      <c r="F20" s="348">
        <f>'Data 3'!O17</f>
        <v>304.44238799999999</v>
      </c>
      <c r="G20" s="404">
        <f>'Data 3'!C50</f>
        <v>51.4</v>
      </c>
      <c r="H20" s="357"/>
      <c r="I20" s="348">
        <f>'Data 3'!O32</f>
        <v>523.67485899999997</v>
      </c>
      <c r="J20" s="404">
        <f>'Data 3'!D50</f>
        <v>56.13</v>
      </c>
      <c r="K20" s="184"/>
      <c r="L20" s="185"/>
      <c r="M20" s="186"/>
      <c r="N20" s="186"/>
      <c r="O20" s="139"/>
      <c r="P20" s="139"/>
    </row>
    <row r="21" spans="1:16" s="19" customFormat="1" ht="12.75" customHeight="1">
      <c r="B21" s="20"/>
      <c r="C21" s="25"/>
      <c r="D21" s="39"/>
      <c r="E21" s="405" t="s">
        <v>13</v>
      </c>
      <c r="F21" s="406">
        <f>'Data 3'!O18</f>
        <v>412.56631199999998</v>
      </c>
      <c r="G21" s="407">
        <f>'Data 3'!C51</f>
        <v>54.6</v>
      </c>
      <c r="H21" s="408"/>
      <c r="I21" s="406">
        <f>'Data 3'!O33</f>
        <v>415.02244899999999</v>
      </c>
      <c r="J21" s="407">
        <f>'Data 3'!D51</f>
        <v>60.49</v>
      </c>
      <c r="K21" s="183"/>
      <c r="L21" s="183"/>
      <c r="M21" s="186"/>
      <c r="N21" s="186"/>
    </row>
    <row r="22" spans="1:16" s="403" customFormat="1" ht="16.149999999999999" customHeight="1">
      <c r="A22" s="47"/>
      <c r="B22" s="47"/>
      <c r="C22" s="47"/>
      <c r="D22" s="47"/>
      <c r="E22" s="409" t="s">
        <v>184</v>
      </c>
      <c r="F22" s="351">
        <f>SUM(F10:F21)</f>
        <v>4204.5132860000003</v>
      </c>
      <c r="G22" s="410">
        <f>'Data 3'!C53</f>
        <v>34.56</v>
      </c>
      <c r="H22" s="411"/>
      <c r="I22" s="351">
        <f>SUM(I10:I21)</f>
        <v>5857.1841939999995</v>
      </c>
      <c r="J22" s="410">
        <f>'Data 3'!D53</f>
        <v>43.9</v>
      </c>
      <c r="K22" s="400"/>
      <c r="L22" s="401"/>
      <c r="M22" s="186"/>
      <c r="N22" s="186"/>
      <c r="O22" s="402"/>
      <c r="P22" s="402"/>
    </row>
    <row r="23" spans="1:16">
      <c r="E23" s="153"/>
      <c r="L23" s="139"/>
      <c r="M23" s="139"/>
      <c r="N23" s="139"/>
      <c r="O23" s="139"/>
      <c r="P23" s="139"/>
    </row>
    <row r="24" spans="1:16">
      <c r="M24" s="139"/>
      <c r="N24" s="139"/>
      <c r="O24" s="139"/>
      <c r="P24" s="139"/>
    </row>
    <row r="88" spans="2:2">
      <c r="B88" s="96"/>
    </row>
  </sheetData>
  <mergeCells count="7">
    <mergeCell ref="C7:C12"/>
    <mergeCell ref="D2:J2"/>
    <mergeCell ref="D3:J3"/>
    <mergeCell ref="M9:N9"/>
    <mergeCell ref="O9:P9"/>
    <mergeCell ref="F7:G7"/>
    <mergeCell ref="I7:J7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autoPageBreaks="0"/>
  </sheetPr>
  <dimension ref="A1:K82"/>
  <sheetViews>
    <sheetView showGridLines="0" showRowColHeaders="0" showOutlineSymbols="0" topLeftCell="A2" zoomScaleNormal="100" workbookViewId="0">
      <selection activeCell="E4" sqref="E4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7" width="11.42578125" customWidth="1"/>
  </cols>
  <sheetData>
    <row r="1" spans="2:5" s="16" customFormat="1" ht="0.6" customHeight="1"/>
    <row r="2" spans="2:5" s="16" customFormat="1" ht="21" customHeight="1">
      <c r="D2" s="295"/>
      <c r="E2" s="95" t="s">
        <v>79</v>
      </c>
    </row>
    <row r="3" spans="2:5" s="16" customFormat="1" ht="15" customHeight="1">
      <c r="D3" s="296"/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303" t="s">
        <v>345</v>
      </c>
      <c r="D7" s="39"/>
      <c r="E7" s="336"/>
    </row>
    <row r="8" spans="2:5" s="19" customFormat="1" ht="12.75" customHeight="1">
      <c r="B8" s="20"/>
      <c r="C8" s="304" t="s">
        <v>48</v>
      </c>
      <c r="D8" s="39"/>
      <c r="E8" s="336"/>
    </row>
    <row r="9" spans="2:5" s="19" customFormat="1" ht="12.75" customHeight="1">
      <c r="B9" s="20"/>
      <c r="C9" s="297"/>
      <c r="D9" s="39"/>
      <c r="E9" s="336"/>
    </row>
    <row r="10" spans="2:5" s="19" customFormat="1" ht="12.75" customHeight="1">
      <c r="B10" s="20"/>
      <c r="C10" s="43"/>
      <c r="D10" s="39"/>
      <c r="E10" s="336"/>
    </row>
    <row r="11" spans="2:5" s="19" customFormat="1" ht="12.75" customHeight="1">
      <c r="B11" s="20"/>
      <c r="C11" s="4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11" s="19" customFormat="1" ht="12.75" customHeight="1">
      <c r="B17" s="20"/>
      <c r="C17" s="25"/>
      <c r="D17" s="39"/>
      <c r="E17" s="291"/>
    </row>
    <row r="18" spans="1:11" s="19" customFormat="1" ht="12.75" customHeight="1">
      <c r="B18" s="20"/>
      <c r="C18" s="25"/>
      <c r="D18" s="39"/>
      <c r="E18" s="291"/>
    </row>
    <row r="19" spans="1:11" s="19" customFormat="1" ht="12.75" customHeight="1">
      <c r="B19" s="20"/>
      <c r="C19" s="25"/>
      <c r="D19" s="39"/>
      <c r="E19" s="291"/>
    </row>
    <row r="20" spans="1:11" s="19" customFormat="1" ht="12.75" customHeight="1">
      <c r="B20" s="20"/>
      <c r="C20" s="25"/>
      <c r="D20" s="39"/>
      <c r="E20" s="291"/>
    </row>
    <row r="21" spans="1:11" s="19" customFormat="1" ht="12.75" customHeight="1">
      <c r="B21" s="20"/>
      <c r="C21" s="25"/>
      <c r="D21" s="39"/>
      <c r="E21" s="291"/>
    </row>
    <row r="22" spans="1:11">
      <c r="E22" s="337"/>
    </row>
    <row r="23" spans="1:11">
      <c r="E23" s="337"/>
    </row>
    <row r="24" spans="1:11">
      <c r="E24" s="337"/>
    </row>
    <row r="25" spans="1:11" s="168" customFormat="1">
      <c r="A25" s="16"/>
      <c r="B25" s="16"/>
      <c r="C25" s="16"/>
      <c r="D25" s="16"/>
      <c r="E25" s="16"/>
    </row>
    <row r="26" spans="1:11" s="168" customFormat="1">
      <c r="A26" s="16"/>
      <c r="B26" s="16"/>
      <c r="C26" s="16"/>
      <c r="D26" s="16"/>
      <c r="E26" s="16"/>
    </row>
    <row r="27" spans="1:11" s="168" customFormat="1">
      <c r="A27" s="16"/>
      <c r="B27" s="16"/>
      <c r="C27" s="16"/>
      <c r="D27" s="16"/>
      <c r="E27" s="305" t="s">
        <v>228</v>
      </c>
    </row>
    <row r="28" spans="1:11" s="168" customFormat="1" ht="24" customHeight="1">
      <c r="A28" s="16"/>
      <c r="B28" s="16"/>
      <c r="C28" s="16"/>
      <c r="D28" s="16"/>
      <c r="E28" s="305"/>
      <c r="F28" s="56"/>
      <c r="G28" s="56"/>
      <c r="H28" s="56"/>
      <c r="I28" s="56"/>
      <c r="J28" s="56"/>
      <c r="K28" s="56"/>
    </row>
    <row r="82" spans="2:2">
      <c r="B82" s="96"/>
    </row>
  </sheetData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autoPageBreaks="0"/>
  </sheetPr>
  <dimension ref="A1:F82"/>
  <sheetViews>
    <sheetView showGridLines="0" showRowColHeaders="0" showOutlineSymbols="0" topLeftCell="A2" workbookViewId="0">
      <selection activeCell="E4" sqref="E4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  <col min="7" max="8" width="11.42578125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1" t="s">
        <v>214</v>
      </c>
      <c r="D7" s="39"/>
      <c r="E7" s="336"/>
    </row>
    <row r="8" spans="2:5" s="19" customFormat="1" ht="12.75" customHeight="1">
      <c r="B8" s="20"/>
      <c r="C8" s="751"/>
      <c r="D8" s="39"/>
      <c r="E8" s="336"/>
    </row>
    <row r="9" spans="2:5" s="19" customFormat="1" ht="12.75" customHeight="1">
      <c r="B9" s="20"/>
      <c r="C9" s="751" t="s">
        <v>337</v>
      </c>
      <c r="D9" s="39"/>
      <c r="E9" s="336"/>
    </row>
    <row r="10" spans="2:5" s="19" customFormat="1" ht="12.75" customHeight="1">
      <c r="B10" s="20"/>
      <c r="C10" s="751"/>
      <c r="D10" s="39"/>
      <c r="E10" s="336"/>
    </row>
    <row r="11" spans="2:5" s="19" customFormat="1" ht="12.75" customHeight="1">
      <c r="B11" s="20"/>
      <c r="C11" s="255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/>
  </sheetPr>
  <dimension ref="A1:F82"/>
  <sheetViews>
    <sheetView showGridLines="0" showRowColHeaders="0" showOutlineSymbols="0" topLeftCell="A2" zoomScaleNormal="100" workbookViewId="0">
      <selection activeCell="E31" sqref="E31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1" t="s">
        <v>124</v>
      </c>
      <c r="D7" s="39"/>
      <c r="E7" s="336"/>
    </row>
    <row r="8" spans="2:5" s="19" customFormat="1" ht="12.75" customHeight="1">
      <c r="B8" s="20"/>
      <c r="C8" s="751"/>
      <c r="D8" s="39"/>
      <c r="E8" s="336"/>
    </row>
    <row r="9" spans="2:5" s="19" customFormat="1" ht="12.75" customHeight="1">
      <c r="B9" s="20"/>
      <c r="C9" s="751" t="s">
        <v>337</v>
      </c>
      <c r="D9" s="39"/>
      <c r="E9" s="336"/>
    </row>
    <row r="10" spans="2:5" s="19" customFormat="1" ht="12.75" customHeight="1">
      <c r="B10" s="20"/>
      <c r="C10" s="751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105"/>
      <c r="D12" s="39"/>
      <c r="E12" s="291"/>
    </row>
    <row r="13" spans="2:5" s="19" customFormat="1" ht="12.75" customHeight="1">
      <c r="B13" s="20"/>
      <c r="C13" s="105"/>
      <c r="D13" s="39"/>
      <c r="E13" s="291"/>
    </row>
    <row r="14" spans="2:5" s="19" customFormat="1" ht="12.75" customHeight="1">
      <c r="B14" s="20"/>
      <c r="C14" s="10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E24"/>
  <sheetViews>
    <sheetView showGridLines="0" showRowColHeaders="0" topLeftCell="A2" workbookViewId="0">
      <selection activeCell="F38" sqref="F3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355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B5" s="749"/>
      <c r="C5" s="254"/>
      <c r="D5" s="39" t="s">
        <v>35</v>
      </c>
      <c r="E5" s="39" t="s">
        <v>35</v>
      </c>
    </row>
    <row r="6" spans="2:5" s="168" customFormat="1" ht="13.15" customHeight="1">
      <c r="B6" s="749"/>
      <c r="C6" s="254"/>
      <c r="D6" s="39" t="s">
        <v>35</v>
      </c>
      <c r="E6" s="40" t="s">
        <v>35</v>
      </c>
    </row>
    <row r="7" spans="2:5" ht="12.6" customHeight="1">
      <c r="B7" s="749"/>
      <c r="C7" s="749" t="s">
        <v>343</v>
      </c>
      <c r="D7" s="39" t="s">
        <v>35</v>
      </c>
      <c r="E7" s="336" t="s">
        <v>35</v>
      </c>
    </row>
    <row r="8" spans="2:5" ht="12.6" customHeight="1">
      <c r="B8" s="749"/>
      <c r="C8" s="749"/>
      <c r="D8" s="39" t="s">
        <v>35</v>
      </c>
      <c r="E8" s="336" t="s">
        <v>35</v>
      </c>
    </row>
    <row r="9" spans="2:5" ht="12.6" customHeight="1">
      <c r="B9" s="749"/>
      <c r="C9" s="749" t="s">
        <v>344</v>
      </c>
      <c r="D9" s="39" t="s">
        <v>35</v>
      </c>
      <c r="E9" s="336" t="s">
        <v>35</v>
      </c>
    </row>
    <row r="10" spans="2:5" ht="12.6" customHeight="1">
      <c r="B10" s="749"/>
      <c r="C10" s="749"/>
      <c r="D10" s="39" t="s">
        <v>35</v>
      </c>
      <c r="E10" s="291" t="s">
        <v>35</v>
      </c>
    </row>
    <row r="11" spans="2:5" ht="12.6" customHeight="1">
      <c r="C11" s="254"/>
      <c r="D11" s="39" t="s">
        <v>35</v>
      </c>
      <c r="E11" s="291" t="s">
        <v>35</v>
      </c>
    </row>
    <row r="12" spans="2:5" ht="12.6" customHeight="1">
      <c r="C12" s="254"/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337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8"/>
    </row>
    <row r="24" spans="3:5" ht="12.6" customHeight="1">
      <c r="E24" s="338"/>
    </row>
  </sheetData>
  <mergeCells count="3">
    <mergeCell ref="B5:B10"/>
    <mergeCell ref="C7:C8"/>
    <mergeCell ref="C9:C10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A1:W143"/>
  <sheetViews>
    <sheetView showGridLines="0" showRowColHeaders="0" showOutlineSymbols="0" topLeftCell="A82" zoomScaleNormal="100" workbookViewId="0">
      <selection activeCell="Q117" sqref="Q117"/>
    </sheetView>
  </sheetViews>
  <sheetFormatPr baseColWidth="10" defaultColWidth="11.42578125" defaultRowHeight="11.25"/>
  <cols>
    <col min="1" max="1" width="0.140625" style="2" customWidth="1"/>
    <col min="2" max="2" width="2.7109375" style="2" customWidth="1"/>
    <col min="3" max="3" width="24.140625" style="156" customWidth="1"/>
    <col min="4" max="4" width="9.7109375" style="38" customWidth="1"/>
    <col min="5" max="5" width="11.140625" style="2" customWidth="1"/>
    <col min="6" max="7" width="9.7109375" style="2" customWidth="1"/>
    <col min="8" max="9" width="8.7109375" style="2" customWidth="1"/>
    <col min="10" max="10" width="9.7109375" style="2" customWidth="1"/>
    <col min="11" max="15" width="8.7109375" style="2" customWidth="1"/>
    <col min="16" max="16" width="1" style="2" customWidth="1"/>
    <col min="17" max="17" width="9.5703125" style="2" bestFit="1" customWidth="1"/>
    <col min="18" max="18" width="7.42578125" style="2" customWidth="1"/>
    <col min="19" max="16384" width="11.42578125" style="2"/>
  </cols>
  <sheetData>
    <row r="1" spans="1:18" s="27" customFormat="1" ht="21.75" customHeight="1">
      <c r="F1" s="28"/>
      <c r="G1" s="18"/>
      <c r="M1" s="95" t="s">
        <v>79</v>
      </c>
    </row>
    <row r="2" spans="1:18" s="27" customFormat="1" ht="15" customHeight="1">
      <c r="F2" s="28"/>
      <c r="G2" s="18"/>
      <c r="M2" s="18" t="s">
        <v>235</v>
      </c>
    </row>
    <row r="3" spans="1:18" s="27" customFormat="1" ht="19.899999999999999" customHeight="1">
      <c r="C3" s="21" t="str">
        <f>Indice!C4</f>
        <v>Mercados eléctricos</v>
      </c>
      <c r="D3" s="22"/>
    </row>
    <row r="4" spans="1:18"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8" ht="20.25" customHeight="1">
      <c r="C5" s="43" t="s">
        <v>221</v>
      </c>
      <c r="D5" s="222"/>
      <c r="E5" s="222"/>
      <c r="F5" s="222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8" ht="12.75" customHeight="1">
      <c r="C6" s="223"/>
      <c r="D6" s="224" t="s">
        <v>39</v>
      </c>
      <c r="E6" s="224" t="s">
        <v>40</v>
      </c>
      <c r="F6" s="224" t="s">
        <v>41</v>
      </c>
      <c r="G6" s="224" t="s">
        <v>42</v>
      </c>
      <c r="H6" s="224" t="s">
        <v>41</v>
      </c>
      <c r="I6" s="224" t="s">
        <v>43</v>
      </c>
      <c r="J6" s="224" t="s">
        <v>43</v>
      </c>
      <c r="K6" s="224" t="s">
        <v>42</v>
      </c>
      <c r="L6" s="224" t="s">
        <v>44</v>
      </c>
      <c r="M6" s="224" t="s">
        <v>45</v>
      </c>
      <c r="N6" s="224" t="s">
        <v>46</v>
      </c>
      <c r="O6" s="224" t="s">
        <v>47</v>
      </c>
      <c r="P6" s="225"/>
      <c r="Q6" s="83" t="s">
        <v>36</v>
      </c>
    </row>
    <row r="7" spans="1:18" s="194" customFormat="1" ht="11.25" customHeight="1">
      <c r="A7" s="29"/>
      <c r="B7" s="29"/>
      <c r="C7" s="420"/>
      <c r="D7" s="421" t="s">
        <v>14</v>
      </c>
      <c r="E7" s="421" t="s">
        <v>15</v>
      </c>
      <c r="F7" s="421" t="s">
        <v>16</v>
      </c>
      <c r="G7" s="421" t="s">
        <v>17</v>
      </c>
      <c r="H7" s="421" t="s">
        <v>18</v>
      </c>
      <c r="I7" s="421" t="s">
        <v>19</v>
      </c>
      <c r="J7" s="421" t="s">
        <v>20</v>
      </c>
      <c r="K7" s="421" t="s">
        <v>21</v>
      </c>
      <c r="L7" s="421" t="s">
        <v>22</v>
      </c>
      <c r="M7" s="421" t="s">
        <v>23</v>
      </c>
      <c r="N7" s="421" t="s">
        <v>24</v>
      </c>
      <c r="O7" s="421" t="s">
        <v>25</v>
      </c>
      <c r="P7" s="421"/>
      <c r="Q7" s="421">
        <v>2016</v>
      </c>
    </row>
    <row r="8" spans="1:18" s="194" customFormat="1" ht="11.25" customHeight="1">
      <c r="A8" s="29"/>
      <c r="B8" s="29"/>
      <c r="C8" s="422" t="s">
        <v>86</v>
      </c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227"/>
    </row>
    <row r="9" spans="1:18" ht="11.25" customHeight="1">
      <c r="A9" s="3"/>
      <c r="B9" s="3"/>
      <c r="C9" s="424" t="s">
        <v>38</v>
      </c>
      <c r="D9" s="423">
        <f>D35+D38</f>
        <v>38.47</v>
      </c>
      <c r="E9" s="423">
        <f t="shared" ref="E9:O9" si="0">E35+E38</f>
        <v>28.77</v>
      </c>
      <c r="F9" s="423">
        <f t="shared" si="0"/>
        <v>28.65</v>
      </c>
      <c r="G9" s="423">
        <f t="shared" si="0"/>
        <v>24.85</v>
      </c>
      <c r="H9" s="423">
        <f t="shared" si="0"/>
        <v>26.74</v>
      </c>
      <c r="I9" s="423">
        <f t="shared" si="0"/>
        <v>39.299999999999997</v>
      </c>
      <c r="J9" s="423">
        <f t="shared" si="0"/>
        <v>41.06</v>
      </c>
      <c r="K9" s="423">
        <f t="shared" si="0"/>
        <v>41.620000000000005</v>
      </c>
      <c r="L9" s="423">
        <f t="shared" si="0"/>
        <v>44.17</v>
      </c>
      <c r="M9" s="423">
        <f t="shared" si="0"/>
        <v>53.78</v>
      </c>
      <c r="N9" s="423">
        <f t="shared" si="0"/>
        <v>57.41</v>
      </c>
      <c r="O9" s="423">
        <f t="shared" si="0"/>
        <v>61.87</v>
      </c>
      <c r="P9" s="423">
        <f t="shared" ref="P9" si="1">P35+P38</f>
        <v>0</v>
      </c>
      <c r="Q9" s="423">
        <f>Q35+Q38</f>
        <v>40.630000000000003</v>
      </c>
      <c r="R9" s="228"/>
    </row>
    <row r="10" spans="1:18" ht="11.25" customHeight="1">
      <c r="A10" s="3"/>
      <c r="B10" s="3"/>
      <c r="C10" s="424" t="s">
        <v>125</v>
      </c>
      <c r="D10" s="423">
        <f>SUM(D18:D28)</f>
        <v>3.92</v>
      </c>
      <c r="E10" s="423">
        <f t="shared" ref="E10:O10" si="2">SUM(E18:E28)</f>
        <v>4.2</v>
      </c>
      <c r="F10" s="423">
        <f t="shared" si="2"/>
        <v>4.5399999999999991</v>
      </c>
      <c r="G10" s="423">
        <f t="shared" si="2"/>
        <v>4.07</v>
      </c>
      <c r="H10" s="423">
        <f t="shared" si="2"/>
        <v>4.3600000000000003</v>
      </c>
      <c r="I10" s="423">
        <f t="shared" si="2"/>
        <v>2.5100000000000002</v>
      </c>
      <c r="J10" s="423">
        <f t="shared" si="2"/>
        <v>2.0300000000000002</v>
      </c>
      <c r="K10" s="423">
        <f t="shared" si="2"/>
        <v>2.4000000000000004</v>
      </c>
      <c r="L10" s="423">
        <f t="shared" si="2"/>
        <v>2.4600000000000009</v>
      </c>
      <c r="M10" s="423">
        <f t="shared" si="2"/>
        <v>3.0000000000000004</v>
      </c>
      <c r="N10" s="423">
        <f t="shared" si="2"/>
        <v>1.93</v>
      </c>
      <c r="O10" s="423">
        <f t="shared" si="2"/>
        <v>2.0899999999999994</v>
      </c>
      <c r="P10" s="423">
        <f t="shared" ref="P10" si="3">SUM(P18:P28)</f>
        <v>0</v>
      </c>
      <c r="Q10" s="423">
        <f>SUM(Q18:Q28)</f>
        <v>3.0999999999999996</v>
      </c>
      <c r="R10" s="228"/>
    </row>
    <row r="11" spans="1:18" ht="11.25" customHeight="1">
      <c r="A11" s="3"/>
      <c r="B11" s="3"/>
      <c r="C11" s="424" t="s">
        <v>128</v>
      </c>
      <c r="D11" s="423">
        <f>D46</f>
        <v>3.16</v>
      </c>
      <c r="E11" s="423">
        <f t="shared" ref="E11:O11" si="4">E46</f>
        <v>3.22</v>
      </c>
      <c r="F11" s="423">
        <f t="shared" si="4"/>
        <v>2.63</v>
      </c>
      <c r="G11" s="423">
        <f t="shared" si="4"/>
        <v>2.48</v>
      </c>
      <c r="H11" s="423">
        <f t="shared" si="4"/>
        <v>2.4300000000000002</v>
      </c>
      <c r="I11" s="423">
        <f t="shared" si="4"/>
        <v>2.89</v>
      </c>
      <c r="J11" s="423">
        <f t="shared" si="4"/>
        <v>3.27</v>
      </c>
      <c r="K11" s="423">
        <f t="shared" si="4"/>
        <v>2.2200000000000002</v>
      </c>
      <c r="L11" s="423">
        <f t="shared" si="4"/>
        <v>2.52</v>
      </c>
      <c r="M11" s="423">
        <f t="shared" si="4"/>
        <v>2.37</v>
      </c>
      <c r="N11" s="423">
        <f t="shared" si="4"/>
        <v>2.5499999999999998</v>
      </c>
      <c r="O11" s="423">
        <f t="shared" si="4"/>
        <v>3.16</v>
      </c>
      <c r="P11" s="423">
        <f t="shared" ref="P11:Q11" si="5">P46</f>
        <v>0</v>
      </c>
      <c r="Q11" s="423">
        <f t="shared" si="5"/>
        <v>2.75</v>
      </c>
      <c r="R11" s="229"/>
    </row>
    <row r="12" spans="1:18" ht="11.25" customHeight="1">
      <c r="A12" s="3"/>
      <c r="B12" s="3"/>
      <c r="C12" s="424" t="s">
        <v>238</v>
      </c>
      <c r="D12" s="423">
        <f>D47</f>
        <v>1.87</v>
      </c>
      <c r="E12" s="423">
        <f t="shared" ref="E12:O12" si="6">E47</f>
        <v>1.93</v>
      </c>
      <c r="F12" s="423">
        <f t="shared" si="6"/>
        <v>1.87</v>
      </c>
      <c r="G12" s="423">
        <f t="shared" si="6"/>
        <v>2.02</v>
      </c>
      <c r="H12" s="423">
        <f t="shared" si="6"/>
        <v>2.0299999999999998</v>
      </c>
      <c r="I12" s="423">
        <f t="shared" si="6"/>
        <v>2</v>
      </c>
      <c r="J12" s="423">
        <f t="shared" si="6"/>
        <v>1.82</v>
      </c>
      <c r="K12" s="423">
        <f t="shared" si="6"/>
        <v>1.88</v>
      </c>
      <c r="L12" s="423">
        <f t="shared" si="6"/>
        <v>1.94</v>
      </c>
      <c r="M12" s="423">
        <f t="shared" si="6"/>
        <v>2.04</v>
      </c>
      <c r="N12" s="423">
        <f t="shared" si="6"/>
        <v>1.95</v>
      </c>
      <c r="O12" s="423">
        <f t="shared" si="6"/>
        <v>1.88</v>
      </c>
      <c r="P12" s="423">
        <f t="shared" ref="P12:Q12" si="7">P47</f>
        <v>0</v>
      </c>
      <c r="Q12" s="423">
        <f t="shared" si="7"/>
        <v>1.93</v>
      </c>
      <c r="R12" s="229"/>
    </row>
    <row r="13" spans="1:18" ht="15" customHeight="1">
      <c r="A13" s="3"/>
      <c r="B13" s="3"/>
      <c r="C13" s="425" t="s">
        <v>365</v>
      </c>
      <c r="D13" s="426">
        <f>+$Q9+$Q10+$Q11+$Q12</f>
        <v>48.410000000000004</v>
      </c>
      <c r="E13" s="426">
        <f t="shared" ref="E13:O13" si="8">+$Q9+$Q10+$Q11+$Q12</f>
        <v>48.410000000000004</v>
      </c>
      <c r="F13" s="426">
        <f t="shared" si="8"/>
        <v>48.410000000000004</v>
      </c>
      <c r="G13" s="426">
        <f t="shared" si="8"/>
        <v>48.410000000000004</v>
      </c>
      <c r="H13" s="426">
        <f t="shared" si="8"/>
        <v>48.410000000000004</v>
      </c>
      <c r="I13" s="426">
        <f t="shared" si="8"/>
        <v>48.410000000000004</v>
      </c>
      <c r="J13" s="426">
        <f t="shared" si="8"/>
        <v>48.410000000000004</v>
      </c>
      <c r="K13" s="426">
        <f t="shared" si="8"/>
        <v>48.410000000000004</v>
      </c>
      <c r="L13" s="426">
        <f t="shared" si="8"/>
        <v>48.410000000000004</v>
      </c>
      <c r="M13" s="426">
        <f t="shared" si="8"/>
        <v>48.410000000000004</v>
      </c>
      <c r="N13" s="426">
        <f t="shared" si="8"/>
        <v>48.410000000000004</v>
      </c>
      <c r="O13" s="426">
        <f t="shared" si="8"/>
        <v>48.410000000000004</v>
      </c>
      <c r="P13" s="426">
        <f t="shared" ref="P13" si="9">+$Q9+$Q10+$Q11+$Q12</f>
        <v>48.410000000000004</v>
      </c>
      <c r="Q13" s="426">
        <f t="shared" ref="Q13" si="10">+$Q9+$Q10+$Q11+$Q12</f>
        <v>48.410000000000004</v>
      </c>
      <c r="R13" s="228"/>
    </row>
    <row r="14" spans="1:18" ht="11.25" customHeight="1">
      <c r="A14" s="3"/>
      <c r="B14" s="3"/>
      <c r="C14" s="427" t="s">
        <v>239</v>
      </c>
      <c r="D14" s="428">
        <f>D51/1000</f>
        <v>21454.209323999999</v>
      </c>
      <c r="E14" s="428">
        <f t="shared" ref="E14:O14" si="11">E51/1000</f>
        <v>20776.593364</v>
      </c>
      <c r="F14" s="428">
        <f t="shared" si="11"/>
        <v>21402.936888999997</v>
      </c>
      <c r="G14" s="428">
        <f t="shared" si="11"/>
        <v>19873.850267000002</v>
      </c>
      <c r="H14" s="428">
        <f t="shared" si="11"/>
        <v>19666.744267000002</v>
      </c>
      <c r="I14" s="428">
        <f t="shared" si="11"/>
        <v>20177.555263999999</v>
      </c>
      <c r="J14" s="428">
        <f t="shared" si="11"/>
        <v>22171.581584</v>
      </c>
      <c r="K14" s="428">
        <f t="shared" si="11"/>
        <v>21376.612877</v>
      </c>
      <c r="L14" s="428">
        <f t="shared" si="11"/>
        <v>20744.364344999998</v>
      </c>
      <c r="M14" s="428">
        <f t="shared" si="11"/>
        <v>19754.261691</v>
      </c>
      <c r="N14" s="428">
        <f t="shared" si="11"/>
        <v>20548.101438000002</v>
      </c>
      <c r="O14" s="428">
        <f t="shared" si="11"/>
        <v>21280.186475000002</v>
      </c>
      <c r="P14" s="428">
        <f t="shared" ref="P14:Q14" si="12">P51/1000</f>
        <v>0</v>
      </c>
      <c r="Q14" s="428">
        <f t="shared" si="12"/>
        <v>249226.99778499996</v>
      </c>
    </row>
    <row r="15" spans="1:18" ht="11.25" customHeight="1"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8" ht="20.25" customHeight="1">
      <c r="C16" s="43" t="s">
        <v>138</v>
      </c>
      <c r="D16" s="222"/>
      <c r="E16" s="222"/>
      <c r="F16" s="222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204"/>
      <c r="R16" s="168"/>
    </row>
    <row r="17" spans="1:19" ht="11.25" customHeight="1">
      <c r="A17" s="3"/>
      <c r="B17" s="3"/>
      <c r="C17" s="360"/>
      <c r="D17" s="429" t="s">
        <v>14</v>
      </c>
      <c r="E17" s="429" t="s">
        <v>15</v>
      </c>
      <c r="F17" s="429" t="s">
        <v>16</v>
      </c>
      <c r="G17" s="429" t="s">
        <v>17</v>
      </c>
      <c r="H17" s="429" t="s">
        <v>18</v>
      </c>
      <c r="I17" s="429" t="s">
        <v>19</v>
      </c>
      <c r="J17" s="429" t="s">
        <v>20</v>
      </c>
      <c r="K17" s="429" t="s">
        <v>21</v>
      </c>
      <c r="L17" s="429" t="s">
        <v>22</v>
      </c>
      <c r="M17" s="429" t="s">
        <v>23</v>
      </c>
      <c r="N17" s="429" t="s">
        <v>24</v>
      </c>
      <c r="O17" s="429" t="s">
        <v>25</v>
      </c>
      <c r="P17" s="429"/>
      <c r="Q17" s="429">
        <v>2016</v>
      </c>
      <c r="R17" s="361">
        <v>2015</v>
      </c>
    </row>
    <row r="18" spans="1:19" ht="11.25" customHeight="1">
      <c r="A18" s="3"/>
      <c r="B18" s="3"/>
      <c r="C18" s="424" t="s">
        <v>183</v>
      </c>
      <c r="D18" s="430">
        <f>D36</f>
        <v>2.56</v>
      </c>
      <c r="E18" s="430">
        <f t="shared" ref="E18:O18" si="13">E36</f>
        <v>2.65</v>
      </c>
      <c r="F18" s="430">
        <f t="shared" si="13"/>
        <v>2.88</v>
      </c>
      <c r="G18" s="430">
        <f t="shared" si="13"/>
        <v>2.59</v>
      </c>
      <c r="H18" s="430">
        <f t="shared" si="13"/>
        <v>2.99</v>
      </c>
      <c r="I18" s="430">
        <f t="shared" si="13"/>
        <v>1.84</v>
      </c>
      <c r="J18" s="430">
        <f t="shared" si="13"/>
        <v>1.55</v>
      </c>
      <c r="K18" s="430">
        <f t="shared" si="13"/>
        <v>1.85</v>
      </c>
      <c r="L18" s="430">
        <f t="shared" si="13"/>
        <v>1.91</v>
      </c>
      <c r="M18" s="430">
        <f t="shared" si="13"/>
        <v>2.04</v>
      </c>
      <c r="N18" s="430">
        <f t="shared" si="13"/>
        <v>0.89</v>
      </c>
      <c r="O18" s="430">
        <f t="shared" si="13"/>
        <v>1.1299999999999999</v>
      </c>
      <c r="P18" s="430">
        <f t="shared" ref="P18:Q18" si="14">P36</f>
        <v>0</v>
      </c>
      <c r="Q18" s="683">
        <f t="shared" si="14"/>
        <v>2.0699999999999998</v>
      </c>
      <c r="R18" s="433">
        <f>Q57</f>
        <v>2.79</v>
      </c>
      <c r="S18" s="284"/>
    </row>
    <row r="19" spans="1:19" ht="11.25" customHeight="1">
      <c r="A19" s="3"/>
      <c r="B19" s="3"/>
      <c r="C19" s="424" t="s">
        <v>237</v>
      </c>
      <c r="D19" s="430">
        <f>D37</f>
        <v>0.12</v>
      </c>
      <c r="E19" s="430">
        <f t="shared" ref="E19:O19" si="15">E37</f>
        <v>0.13</v>
      </c>
      <c r="F19" s="430">
        <f t="shared" si="15"/>
        <v>0.16</v>
      </c>
      <c r="G19" s="430">
        <f t="shared" si="15"/>
        <v>0.18</v>
      </c>
      <c r="H19" s="430">
        <f t="shared" si="15"/>
        <v>0.13</v>
      </c>
      <c r="I19" s="430">
        <f t="shared" si="15"/>
        <v>0.1</v>
      </c>
      <c r="J19" s="430">
        <f t="shared" si="15"/>
        <v>0.03</v>
      </c>
      <c r="K19" s="430">
        <f t="shared" si="15"/>
        <v>7.0000000000000007E-2</v>
      </c>
      <c r="L19" s="430">
        <f t="shared" si="15"/>
        <v>0.09</v>
      </c>
      <c r="M19" s="430">
        <f t="shared" si="15"/>
        <v>0.21</v>
      </c>
      <c r="N19" s="430">
        <f t="shared" si="15"/>
        <v>0.16</v>
      </c>
      <c r="O19" s="430">
        <f t="shared" si="15"/>
        <v>0.13</v>
      </c>
      <c r="P19" s="430">
        <f t="shared" ref="P19:Q19" si="16">P37</f>
        <v>0</v>
      </c>
      <c r="Q19" s="683">
        <f t="shared" si="16"/>
        <v>0.12</v>
      </c>
      <c r="R19" s="433">
        <f t="shared" ref="R19" si="17">Q58</f>
        <v>0.18</v>
      </c>
      <c r="S19" s="284"/>
    </row>
    <row r="20" spans="1:19" ht="11.25" customHeight="1">
      <c r="A20" s="3"/>
      <c r="B20" s="3"/>
      <c r="C20" s="424" t="s">
        <v>360</v>
      </c>
      <c r="D20" s="431">
        <f>D39</f>
        <v>0</v>
      </c>
      <c r="E20" s="431">
        <f t="shared" ref="E20:O20" si="18">E39</f>
        <v>0</v>
      </c>
      <c r="F20" s="431">
        <f t="shared" si="18"/>
        <v>0</v>
      </c>
      <c r="G20" s="431">
        <f t="shared" si="18"/>
        <v>0</v>
      </c>
      <c r="H20" s="431">
        <f t="shared" si="18"/>
        <v>0</v>
      </c>
      <c r="I20" s="431">
        <f t="shared" si="18"/>
        <v>0</v>
      </c>
      <c r="J20" s="431">
        <f t="shared" si="18"/>
        <v>0</v>
      </c>
      <c r="K20" s="431">
        <f t="shared" si="18"/>
        <v>0</v>
      </c>
      <c r="L20" s="431">
        <f t="shared" si="18"/>
        <v>0</v>
      </c>
      <c r="M20" s="431">
        <f t="shared" si="18"/>
        <v>0</v>
      </c>
      <c r="N20" s="431">
        <f t="shared" si="18"/>
        <v>0</v>
      </c>
      <c r="O20" s="431">
        <f t="shared" si="18"/>
        <v>0</v>
      </c>
      <c r="P20" s="431">
        <f t="shared" ref="P20:Q20" si="19">P39</f>
        <v>0</v>
      </c>
      <c r="Q20" s="433">
        <f t="shared" si="19"/>
        <v>0</v>
      </c>
      <c r="R20" s="433">
        <f>Q60</f>
        <v>0</v>
      </c>
      <c r="S20" s="284"/>
    </row>
    <row r="21" spans="1:19" ht="11.25" customHeight="1">
      <c r="A21" s="3"/>
      <c r="B21" s="3"/>
      <c r="C21" s="424" t="s">
        <v>236</v>
      </c>
      <c r="D21" s="431">
        <f t="shared" ref="D21:O26" si="20">D40</f>
        <v>0.16</v>
      </c>
      <c r="E21" s="431">
        <f t="shared" si="20"/>
        <v>0.25</v>
      </c>
      <c r="F21" s="431">
        <f t="shared" si="20"/>
        <v>0.37</v>
      </c>
      <c r="G21" s="431">
        <f t="shared" si="20"/>
        <v>0.28999999999999998</v>
      </c>
      <c r="H21" s="431">
        <f t="shared" si="20"/>
        <v>0.3</v>
      </c>
      <c r="I21" s="431">
        <f t="shared" si="20"/>
        <v>0</v>
      </c>
      <c r="J21" s="431">
        <f t="shared" si="20"/>
        <v>0</v>
      </c>
      <c r="K21" s="431">
        <f t="shared" si="20"/>
        <v>0</v>
      </c>
      <c r="L21" s="431">
        <f t="shared" si="20"/>
        <v>0.02</v>
      </c>
      <c r="M21" s="431">
        <f t="shared" si="20"/>
        <v>0.25</v>
      </c>
      <c r="N21" s="431">
        <f t="shared" si="20"/>
        <v>0.15</v>
      </c>
      <c r="O21" s="431">
        <f t="shared" si="20"/>
        <v>0.08</v>
      </c>
      <c r="P21" s="431">
        <f t="shared" ref="P21:Q21" si="21">P40</f>
        <v>0</v>
      </c>
      <c r="Q21" s="433">
        <f t="shared" si="21"/>
        <v>0.15</v>
      </c>
      <c r="R21" s="433">
        <f t="shared" ref="R21:R26" si="22">Q61</f>
        <v>0.19</v>
      </c>
      <c r="S21" s="284"/>
    </row>
    <row r="22" spans="1:19" ht="11.25" customHeight="1">
      <c r="A22" s="3"/>
      <c r="B22" s="3"/>
      <c r="C22" s="424" t="s">
        <v>65</v>
      </c>
      <c r="D22" s="431">
        <f t="shared" si="20"/>
        <v>0.95</v>
      </c>
      <c r="E22" s="431">
        <f t="shared" si="20"/>
        <v>1.1299999999999999</v>
      </c>
      <c r="F22" s="431">
        <f t="shared" si="20"/>
        <v>1.01</v>
      </c>
      <c r="G22" s="431">
        <f t="shared" si="20"/>
        <v>0.9</v>
      </c>
      <c r="H22" s="431">
        <f t="shared" si="20"/>
        <v>0.93</v>
      </c>
      <c r="I22" s="431">
        <f t="shared" si="20"/>
        <v>0.52</v>
      </c>
      <c r="J22" s="431">
        <f t="shared" si="20"/>
        <v>0.47</v>
      </c>
      <c r="K22" s="431">
        <f t="shared" si="20"/>
        <v>0.48</v>
      </c>
      <c r="L22" s="431">
        <f t="shared" si="20"/>
        <v>0.39</v>
      </c>
      <c r="M22" s="431">
        <f t="shared" si="20"/>
        <v>0.51</v>
      </c>
      <c r="N22" s="431">
        <f t="shared" si="20"/>
        <v>0.68</v>
      </c>
      <c r="O22" s="431">
        <f t="shared" si="20"/>
        <v>0.63</v>
      </c>
      <c r="P22" s="431">
        <f t="shared" ref="P22:Q22" si="23">P41</f>
        <v>0</v>
      </c>
      <c r="Q22" s="433">
        <f t="shared" si="23"/>
        <v>0.71</v>
      </c>
      <c r="R22" s="433">
        <f t="shared" si="22"/>
        <v>0.91</v>
      </c>
      <c r="S22" s="284"/>
    </row>
    <row r="23" spans="1:19" ht="11.25" customHeight="1">
      <c r="A23" s="3"/>
      <c r="B23" s="3"/>
      <c r="C23" s="424" t="s">
        <v>357</v>
      </c>
      <c r="D23" s="431">
        <f t="shared" si="20"/>
        <v>0</v>
      </c>
      <c r="E23" s="431">
        <f t="shared" si="20"/>
        <v>-0.01</v>
      </c>
      <c r="F23" s="431">
        <f t="shared" si="20"/>
        <v>-0.01</v>
      </c>
      <c r="G23" s="431">
        <f t="shared" si="20"/>
        <v>-0.01</v>
      </c>
      <c r="H23" s="431">
        <f t="shared" si="20"/>
        <v>-0.02</v>
      </c>
      <c r="I23" s="431">
        <f t="shared" si="20"/>
        <v>-0.02</v>
      </c>
      <c r="J23" s="431">
        <f t="shared" si="20"/>
        <v>-0.02</v>
      </c>
      <c r="K23" s="431">
        <f t="shared" si="20"/>
        <v>-0.02</v>
      </c>
      <c r="L23" s="431">
        <f t="shared" si="20"/>
        <v>-0.03</v>
      </c>
      <c r="M23" s="431">
        <f t="shared" si="20"/>
        <v>-0.03</v>
      </c>
      <c r="N23" s="431">
        <f t="shared" si="20"/>
        <v>-0.05</v>
      </c>
      <c r="O23" s="431">
        <f t="shared" si="20"/>
        <v>-0.04</v>
      </c>
      <c r="P23" s="431">
        <f t="shared" ref="P23:Q23" si="24">P42</f>
        <v>0</v>
      </c>
      <c r="Q23" s="433">
        <f t="shared" si="24"/>
        <v>-0.02</v>
      </c>
      <c r="R23" s="433">
        <f t="shared" si="22"/>
        <v>0</v>
      </c>
      <c r="S23" s="284"/>
    </row>
    <row r="24" spans="1:19" ht="11.25" customHeight="1">
      <c r="A24" s="3"/>
      <c r="B24" s="3"/>
      <c r="C24" s="424" t="s">
        <v>356</v>
      </c>
      <c r="D24" s="431">
        <f t="shared" si="20"/>
        <v>0.31</v>
      </c>
      <c r="E24" s="431">
        <f t="shared" si="20"/>
        <v>0.24</v>
      </c>
      <c r="F24" s="431">
        <f t="shared" si="20"/>
        <v>0.27</v>
      </c>
      <c r="G24" s="431">
        <f t="shared" si="20"/>
        <v>0.23</v>
      </c>
      <c r="H24" s="431">
        <f t="shared" si="20"/>
        <v>0.15</v>
      </c>
      <c r="I24" s="431">
        <f t="shared" si="20"/>
        <v>0.14000000000000001</v>
      </c>
      <c r="J24" s="431">
        <f t="shared" si="20"/>
        <v>0.12</v>
      </c>
      <c r="K24" s="431">
        <f t="shared" si="20"/>
        <v>0.11</v>
      </c>
      <c r="L24" s="431">
        <f t="shared" si="20"/>
        <v>0.2</v>
      </c>
      <c r="M24" s="431">
        <f t="shared" si="20"/>
        <v>0.14000000000000001</v>
      </c>
      <c r="N24" s="431">
        <f t="shared" si="20"/>
        <v>0.23</v>
      </c>
      <c r="O24" s="431">
        <f t="shared" si="20"/>
        <v>0.26</v>
      </c>
      <c r="P24" s="431">
        <f t="shared" ref="P24:Q24" si="25">P43</f>
        <v>0</v>
      </c>
      <c r="Q24" s="433">
        <f t="shared" si="25"/>
        <v>0.2</v>
      </c>
      <c r="R24" s="433">
        <f t="shared" si="22"/>
        <v>0.26</v>
      </c>
      <c r="S24" s="284"/>
    </row>
    <row r="25" spans="1:19">
      <c r="A25" s="3"/>
      <c r="B25" s="3"/>
      <c r="C25" s="424" t="s">
        <v>219</v>
      </c>
      <c r="D25" s="431">
        <f t="shared" si="20"/>
        <v>-0.13</v>
      </c>
      <c r="E25" s="431">
        <f t="shared" si="20"/>
        <v>-0.11</v>
      </c>
      <c r="F25" s="431">
        <f t="shared" si="20"/>
        <v>-0.08</v>
      </c>
      <c r="G25" s="431">
        <f t="shared" si="20"/>
        <v>-7.0000000000000007E-2</v>
      </c>
      <c r="H25" s="431">
        <f t="shared" si="20"/>
        <v>-0.05</v>
      </c>
      <c r="I25" s="431">
        <f t="shared" si="20"/>
        <v>-0.05</v>
      </c>
      <c r="J25" s="431">
        <f t="shared" si="20"/>
        <v>-0.06</v>
      </c>
      <c r="K25" s="431">
        <f t="shared" si="20"/>
        <v>-0.05</v>
      </c>
      <c r="L25" s="431">
        <f t="shared" si="20"/>
        <v>-0.06</v>
      </c>
      <c r="M25" s="431">
        <f t="shared" si="20"/>
        <v>-0.06</v>
      </c>
      <c r="N25" s="431">
        <f t="shared" si="20"/>
        <v>-0.08</v>
      </c>
      <c r="O25" s="431">
        <f t="shared" si="20"/>
        <v>-0.1</v>
      </c>
      <c r="P25" s="431">
        <f t="shared" ref="P25:Q25" si="26">P44</f>
        <v>0</v>
      </c>
      <c r="Q25" s="433">
        <f t="shared" si="26"/>
        <v>-0.08</v>
      </c>
      <c r="R25" s="433">
        <f t="shared" si="22"/>
        <v>-0.02</v>
      </c>
      <c r="S25" s="284"/>
    </row>
    <row r="26" spans="1:19" ht="11.25" customHeight="1">
      <c r="C26" s="424" t="s">
        <v>220</v>
      </c>
      <c r="D26" s="431">
        <f t="shared" si="20"/>
        <v>-7.0000000000000007E-2</v>
      </c>
      <c r="E26" s="431">
        <f t="shared" si="20"/>
        <v>-0.09</v>
      </c>
      <c r="F26" s="431">
        <f t="shared" si="20"/>
        <v>-7.0000000000000007E-2</v>
      </c>
      <c r="G26" s="431">
        <f t="shared" si="20"/>
        <v>-0.06</v>
      </c>
      <c r="H26" s="431">
        <f t="shared" si="20"/>
        <v>-7.0000000000000007E-2</v>
      </c>
      <c r="I26" s="431">
        <f t="shared" si="20"/>
        <v>-0.05</v>
      </c>
      <c r="J26" s="431">
        <f t="shared" si="20"/>
        <v>-0.05</v>
      </c>
      <c r="K26" s="431">
        <f t="shared" si="20"/>
        <v>-0.05</v>
      </c>
      <c r="L26" s="431">
        <f t="shared" si="20"/>
        <v>-0.05</v>
      </c>
      <c r="M26" s="431">
        <f t="shared" si="20"/>
        <v>-0.05</v>
      </c>
      <c r="N26" s="431">
        <f t="shared" si="20"/>
        <v>-0.06</v>
      </c>
      <c r="O26" s="431">
        <f t="shared" si="20"/>
        <v>0</v>
      </c>
      <c r="P26" s="431">
        <f t="shared" ref="P26:Q26" si="27">P45</f>
        <v>0</v>
      </c>
      <c r="Q26" s="433">
        <f t="shared" si="27"/>
        <v>-0.06</v>
      </c>
      <c r="R26" s="433">
        <f t="shared" si="22"/>
        <v>-0.06</v>
      </c>
      <c r="S26" s="284"/>
    </row>
    <row r="27" spans="1:19">
      <c r="C27" s="424" t="s">
        <v>129</v>
      </c>
      <c r="D27" s="431">
        <f>D48</f>
        <v>0.02</v>
      </c>
      <c r="E27" s="431">
        <f t="shared" ref="E27:O27" si="28">E48</f>
        <v>0.01</v>
      </c>
      <c r="F27" s="431">
        <f t="shared" si="28"/>
        <v>0.01</v>
      </c>
      <c r="G27" s="431">
        <f t="shared" si="28"/>
        <v>0.02</v>
      </c>
      <c r="H27" s="431">
        <f t="shared" si="28"/>
        <v>0</v>
      </c>
      <c r="I27" s="431">
        <f t="shared" si="28"/>
        <v>0.03</v>
      </c>
      <c r="J27" s="431">
        <f t="shared" si="28"/>
        <v>-0.01</v>
      </c>
      <c r="K27" s="431">
        <f t="shared" si="28"/>
        <v>0.01</v>
      </c>
      <c r="L27" s="431">
        <f t="shared" si="28"/>
        <v>-0.01</v>
      </c>
      <c r="M27" s="431">
        <f t="shared" si="28"/>
        <v>-0.01</v>
      </c>
      <c r="N27" s="431">
        <f t="shared" si="28"/>
        <v>0.01</v>
      </c>
      <c r="O27" s="431">
        <f t="shared" si="28"/>
        <v>0</v>
      </c>
      <c r="P27" s="431">
        <f t="shared" ref="P27:Q27" si="29">P48</f>
        <v>0</v>
      </c>
      <c r="Q27" s="433">
        <f t="shared" si="29"/>
        <v>0.01</v>
      </c>
      <c r="R27" s="433">
        <f>Q69</f>
        <v>0.01</v>
      </c>
      <c r="S27" s="284"/>
    </row>
    <row r="28" spans="1:19">
      <c r="C28" s="424" t="s">
        <v>359</v>
      </c>
      <c r="D28" s="431">
        <f>D49</f>
        <v>0</v>
      </c>
      <c r="E28" s="431">
        <f t="shared" ref="E28:O28" si="30">E49</f>
        <v>0</v>
      </c>
      <c r="F28" s="431">
        <f t="shared" si="30"/>
        <v>0</v>
      </c>
      <c r="G28" s="431">
        <f t="shared" si="30"/>
        <v>0</v>
      </c>
      <c r="H28" s="431">
        <f t="shared" si="30"/>
        <v>0</v>
      </c>
      <c r="I28" s="431">
        <f t="shared" si="30"/>
        <v>0</v>
      </c>
      <c r="J28" s="431">
        <f t="shared" si="30"/>
        <v>0</v>
      </c>
      <c r="K28" s="431">
        <f t="shared" si="30"/>
        <v>0</v>
      </c>
      <c r="L28" s="431">
        <f t="shared" si="30"/>
        <v>0</v>
      </c>
      <c r="M28" s="431">
        <f t="shared" si="30"/>
        <v>0</v>
      </c>
      <c r="N28" s="431">
        <f t="shared" si="30"/>
        <v>0</v>
      </c>
      <c r="O28" s="431">
        <f t="shared" si="30"/>
        <v>0</v>
      </c>
      <c r="P28" s="431">
        <f t="shared" ref="P28:Q28" si="31">P49</f>
        <v>0</v>
      </c>
      <c r="Q28" s="433">
        <f t="shared" si="31"/>
        <v>0</v>
      </c>
      <c r="R28" s="433">
        <f>Q70</f>
        <v>0</v>
      </c>
      <c r="S28" s="284"/>
    </row>
    <row r="29" spans="1:19" ht="20.25" customHeight="1">
      <c r="C29" s="434" t="s">
        <v>364</v>
      </c>
      <c r="D29" s="435">
        <f>$Q$29</f>
        <v>3.0999999999999996</v>
      </c>
      <c r="E29" s="435">
        <f t="shared" ref="E29:P29" si="32">$Q$29</f>
        <v>3.0999999999999996</v>
      </c>
      <c r="F29" s="435">
        <f t="shared" si="32"/>
        <v>3.0999999999999996</v>
      </c>
      <c r="G29" s="435">
        <f t="shared" si="32"/>
        <v>3.0999999999999996</v>
      </c>
      <c r="H29" s="435">
        <f t="shared" si="32"/>
        <v>3.0999999999999996</v>
      </c>
      <c r="I29" s="435">
        <f t="shared" si="32"/>
        <v>3.0999999999999996</v>
      </c>
      <c r="J29" s="435">
        <f t="shared" si="32"/>
        <v>3.0999999999999996</v>
      </c>
      <c r="K29" s="435">
        <f t="shared" si="32"/>
        <v>3.0999999999999996</v>
      </c>
      <c r="L29" s="435">
        <f t="shared" si="32"/>
        <v>3.0999999999999996</v>
      </c>
      <c r="M29" s="435">
        <f t="shared" si="32"/>
        <v>3.0999999999999996</v>
      </c>
      <c r="N29" s="435">
        <f t="shared" si="32"/>
        <v>3.0999999999999996</v>
      </c>
      <c r="O29" s="435">
        <f t="shared" si="32"/>
        <v>3.0999999999999996</v>
      </c>
      <c r="P29" s="435">
        <f t="shared" si="32"/>
        <v>3.0999999999999996</v>
      </c>
      <c r="Q29" s="435">
        <f>SUM(Q18:Q28)</f>
        <v>3.0999999999999996</v>
      </c>
      <c r="R29" s="435">
        <f>SUM(R18:R28)</f>
        <v>4.2600000000000007</v>
      </c>
      <c r="S29" s="284"/>
    </row>
    <row r="30" spans="1:19">
      <c r="A30" s="3"/>
      <c r="B30" s="3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</row>
    <row r="31" spans="1:19">
      <c r="A31" s="3"/>
      <c r="B31" s="3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</row>
    <row r="32" spans="1:19">
      <c r="A32" s="3"/>
      <c r="B32" s="3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</row>
    <row r="33" spans="1:18" ht="12.75">
      <c r="A33" s="3"/>
      <c r="B33" s="3"/>
      <c r="C33" s="43" t="s">
        <v>260</v>
      </c>
      <c r="D33" s="222"/>
      <c r="E33" s="222"/>
      <c r="F33" s="222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68"/>
    </row>
    <row r="34" spans="1:18">
      <c r="A34" s="3"/>
      <c r="B34" s="3"/>
      <c r="C34" s="436" t="s">
        <v>358</v>
      </c>
      <c r="D34" s="437" t="s">
        <v>14</v>
      </c>
      <c r="E34" s="437" t="s">
        <v>15</v>
      </c>
      <c r="F34" s="437" t="s">
        <v>16</v>
      </c>
      <c r="G34" s="437" t="s">
        <v>17</v>
      </c>
      <c r="H34" s="437" t="s">
        <v>18</v>
      </c>
      <c r="I34" s="437" t="s">
        <v>19</v>
      </c>
      <c r="J34" s="437" t="s">
        <v>20</v>
      </c>
      <c r="K34" s="437" t="s">
        <v>21</v>
      </c>
      <c r="L34" s="437" t="s">
        <v>22</v>
      </c>
      <c r="M34" s="437" t="s">
        <v>23</v>
      </c>
      <c r="N34" s="437" t="s">
        <v>24</v>
      </c>
      <c r="O34" s="437" t="s">
        <v>25</v>
      </c>
      <c r="P34" s="432"/>
      <c r="Q34" s="437">
        <v>2016</v>
      </c>
    </row>
    <row r="35" spans="1:18">
      <c r="A35" s="3"/>
      <c r="B35" s="3"/>
      <c r="C35" s="424" t="s">
        <v>26</v>
      </c>
      <c r="D35" s="423">
        <v>38.5</v>
      </c>
      <c r="E35" s="423">
        <v>28.8</v>
      </c>
      <c r="F35" s="423">
        <v>28.65</v>
      </c>
      <c r="G35" s="423">
        <v>24.85</v>
      </c>
      <c r="H35" s="423">
        <v>26.74</v>
      </c>
      <c r="I35" s="423">
        <v>39.29</v>
      </c>
      <c r="J35" s="423">
        <v>41.07</v>
      </c>
      <c r="K35" s="423">
        <v>41.63</v>
      </c>
      <c r="L35" s="423">
        <v>44.17</v>
      </c>
      <c r="M35" s="423">
        <v>53.79</v>
      </c>
      <c r="N35" s="423">
        <v>57.4</v>
      </c>
      <c r="O35" s="423">
        <v>61.86</v>
      </c>
      <c r="P35" s="423"/>
      <c r="Q35" s="426">
        <v>40.630000000000003</v>
      </c>
      <c r="R35" s="284"/>
    </row>
    <row r="36" spans="1:18">
      <c r="A36" s="3"/>
      <c r="B36" s="3"/>
      <c r="C36" s="424" t="s">
        <v>183</v>
      </c>
      <c r="D36" s="423">
        <v>2.56</v>
      </c>
      <c r="E36" s="423">
        <v>2.65</v>
      </c>
      <c r="F36" s="423">
        <v>2.88</v>
      </c>
      <c r="G36" s="423">
        <v>2.59</v>
      </c>
      <c r="H36" s="423">
        <v>2.99</v>
      </c>
      <c r="I36" s="423">
        <v>1.84</v>
      </c>
      <c r="J36" s="423">
        <v>1.55</v>
      </c>
      <c r="K36" s="423">
        <v>1.85</v>
      </c>
      <c r="L36" s="423">
        <v>1.91</v>
      </c>
      <c r="M36" s="423">
        <v>2.04</v>
      </c>
      <c r="N36" s="423">
        <v>0.89</v>
      </c>
      <c r="O36" s="423">
        <v>1.1299999999999999</v>
      </c>
      <c r="P36" s="432"/>
      <c r="Q36" s="426">
        <v>2.0699999999999998</v>
      </c>
      <c r="R36" s="284"/>
    </row>
    <row r="37" spans="1:18">
      <c r="A37" s="3"/>
      <c r="B37" s="3"/>
      <c r="C37" s="424" t="s">
        <v>237</v>
      </c>
      <c r="D37" s="423">
        <v>0.12</v>
      </c>
      <c r="E37" s="423">
        <v>0.13</v>
      </c>
      <c r="F37" s="423">
        <v>0.16</v>
      </c>
      <c r="G37" s="423">
        <v>0.18</v>
      </c>
      <c r="H37" s="423">
        <v>0.13</v>
      </c>
      <c r="I37" s="423">
        <v>0.1</v>
      </c>
      <c r="J37" s="423">
        <v>0.03</v>
      </c>
      <c r="K37" s="423">
        <v>7.0000000000000007E-2</v>
      </c>
      <c r="L37" s="423">
        <v>0.09</v>
      </c>
      <c r="M37" s="423">
        <v>0.21</v>
      </c>
      <c r="N37" s="423">
        <v>0.16</v>
      </c>
      <c r="O37" s="423">
        <v>0.13</v>
      </c>
      <c r="P37" s="432"/>
      <c r="Q37" s="426">
        <v>0.12</v>
      </c>
      <c r="R37" s="284"/>
    </row>
    <row r="38" spans="1:18">
      <c r="A38" s="3"/>
      <c r="B38" s="3"/>
      <c r="C38" s="424" t="s">
        <v>27</v>
      </c>
      <c r="D38" s="423">
        <v>-0.03</v>
      </c>
      <c r="E38" s="423">
        <v>-0.03</v>
      </c>
      <c r="F38" s="423">
        <v>0</v>
      </c>
      <c r="G38" s="423">
        <v>0</v>
      </c>
      <c r="H38" s="423">
        <v>0</v>
      </c>
      <c r="I38" s="423">
        <v>0.01</v>
      </c>
      <c r="J38" s="423">
        <v>-0.01</v>
      </c>
      <c r="K38" s="423">
        <v>-0.01</v>
      </c>
      <c r="L38" s="423">
        <v>0</v>
      </c>
      <c r="M38" s="423">
        <v>-0.01</v>
      </c>
      <c r="N38" s="423">
        <v>0.01</v>
      </c>
      <c r="O38" s="423">
        <v>0.01</v>
      </c>
      <c r="P38" s="432"/>
      <c r="Q38" s="426">
        <v>0</v>
      </c>
      <c r="R38" s="284"/>
    </row>
    <row r="39" spans="1:18">
      <c r="A39" s="3"/>
      <c r="B39" s="3"/>
      <c r="C39" s="424" t="s">
        <v>360</v>
      </c>
      <c r="D39" s="423">
        <v>0</v>
      </c>
      <c r="E39" s="423">
        <v>0</v>
      </c>
      <c r="F39" s="423">
        <v>0</v>
      </c>
      <c r="G39" s="423">
        <v>0</v>
      </c>
      <c r="H39" s="423">
        <v>0</v>
      </c>
      <c r="I39" s="423">
        <v>0</v>
      </c>
      <c r="J39" s="423">
        <v>0</v>
      </c>
      <c r="K39" s="423">
        <v>0</v>
      </c>
      <c r="L39" s="423">
        <v>0</v>
      </c>
      <c r="M39" s="423">
        <v>0</v>
      </c>
      <c r="N39" s="423">
        <v>0</v>
      </c>
      <c r="O39" s="423">
        <v>0</v>
      </c>
      <c r="P39" s="432"/>
      <c r="Q39" s="426">
        <v>0</v>
      </c>
      <c r="R39" s="284"/>
    </row>
    <row r="40" spans="1:18">
      <c r="A40" s="3"/>
      <c r="B40" s="3"/>
      <c r="C40" s="424" t="s">
        <v>236</v>
      </c>
      <c r="D40" s="423">
        <v>0.16</v>
      </c>
      <c r="E40" s="423">
        <v>0.25</v>
      </c>
      <c r="F40" s="423">
        <v>0.37</v>
      </c>
      <c r="G40" s="423">
        <v>0.28999999999999998</v>
      </c>
      <c r="H40" s="423">
        <v>0.3</v>
      </c>
      <c r="I40" s="423">
        <v>0</v>
      </c>
      <c r="J40" s="423">
        <v>0</v>
      </c>
      <c r="K40" s="423">
        <v>0</v>
      </c>
      <c r="L40" s="423">
        <v>0.02</v>
      </c>
      <c r="M40" s="423">
        <v>0.25</v>
      </c>
      <c r="N40" s="423">
        <v>0.15</v>
      </c>
      <c r="O40" s="423">
        <v>0.08</v>
      </c>
      <c r="P40" s="432"/>
      <c r="Q40" s="426">
        <v>0.15</v>
      </c>
      <c r="R40" s="284"/>
    </row>
    <row r="41" spans="1:18">
      <c r="A41" s="3"/>
      <c r="B41" s="3"/>
      <c r="C41" s="424" t="s">
        <v>361</v>
      </c>
      <c r="D41" s="423">
        <v>0.95</v>
      </c>
      <c r="E41" s="423">
        <v>1.1299999999999999</v>
      </c>
      <c r="F41" s="423">
        <v>1.01</v>
      </c>
      <c r="G41" s="423">
        <v>0.9</v>
      </c>
      <c r="H41" s="423">
        <v>0.93</v>
      </c>
      <c r="I41" s="423">
        <v>0.52</v>
      </c>
      <c r="J41" s="423">
        <v>0.47</v>
      </c>
      <c r="K41" s="423">
        <v>0.48</v>
      </c>
      <c r="L41" s="423">
        <v>0.39</v>
      </c>
      <c r="M41" s="423">
        <v>0.51</v>
      </c>
      <c r="N41" s="423">
        <v>0.68</v>
      </c>
      <c r="O41" s="423">
        <v>0.63</v>
      </c>
      <c r="P41" s="432"/>
      <c r="Q41" s="426">
        <v>0.71</v>
      </c>
      <c r="R41" s="284"/>
    </row>
    <row r="42" spans="1:18">
      <c r="A42" s="3"/>
      <c r="B42" s="3"/>
      <c r="C42" s="424" t="s">
        <v>357</v>
      </c>
      <c r="D42" s="423">
        <v>0</v>
      </c>
      <c r="E42" s="423">
        <v>-0.01</v>
      </c>
      <c r="F42" s="423">
        <v>-0.01</v>
      </c>
      <c r="G42" s="423">
        <v>-0.01</v>
      </c>
      <c r="H42" s="423">
        <v>-0.02</v>
      </c>
      <c r="I42" s="423">
        <v>-0.02</v>
      </c>
      <c r="J42" s="423">
        <v>-0.02</v>
      </c>
      <c r="K42" s="423">
        <v>-0.02</v>
      </c>
      <c r="L42" s="423">
        <v>-0.03</v>
      </c>
      <c r="M42" s="423">
        <v>-0.03</v>
      </c>
      <c r="N42" s="423">
        <v>-0.05</v>
      </c>
      <c r="O42" s="423">
        <v>-0.04</v>
      </c>
      <c r="P42" s="432"/>
      <c r="Q42" s="426">
        <v>-0.02</v>
      </c>
      <c r="R42" s="284"/>
    </row>
    <row r="43" spans="1:18">
      <c r="A43" s="3"/>
      <c r="B43" s="3"/>
      <c r="C43" s="424" t="s">
        <v>356</v>
      </c>
      <c r="D43" s="423">
        <v>0.31</v>
      </c>
      <c r="E43" s="423">
        <v>0.24</v>
      </c>
      <c r="F43" s="423">
        <v>0.27</v>
      </c>
      <c r="G43" s="423">
        <v>0.23</v>
      </c>
      <c r="H43" s="423">
        <v>0.15</v>
      </c>
      <c r="I43" s="423">
        <v>0.14000000000000001</v>
      </c>
      <c r="J43" s="423">
        <v>0.12</v>
      </c>
      <c r="K43" s="423">
        <v>0.11</v>
      </c>
      <c r="L43" s="423">
        <v>0.2</v>
      </c>
      <c r="M43" s="423">
        <v>0.14000000000000001</v>
      </c>
      <c r="N43" s="423">
        <v>0.23</v>
      </c>
      <c r="O43" s="423">
        <v>0.26</v>
      </c>
      <c r="P43" s="432"/>
      <c r="Q43" s="426">
        <v>0.2</v>
      </c>
      <c r="R43" s="284"/>
    </row>
    <row r="44" spans="1:18">
      <c r="A44" s="3"/>
      <c r="B44" s="3"/>
      <c r="C44" s="424" t="s">
        <v>219</v>
      </c>
      <c r="D44" s="423">
        <v>-0.13</v>
      </c>
      <c r="E44" s="423">
        <v>-0.11</v>
      </c>
      <c r="F44" s="423">
        <v>-0.08</v>
      </c>
      <c r="G44" s="423">
        <v>-7.0000000000000007E-2</v>
      </c>
      <c r="H44" s="423">
        <v>-0.05</v>
      </c>
      <c r="I44" s="423">
        <v>-0.05</v>
      </c>
      <c r="J44" s="423">
        <v>-0.06</v>
      </c>
      <c r="K44" s="423">
        <v>-0.05</v>
      </c>
      <c r="L44" s="423">
        <v>-0.06</v>
      </c>
      <c r="M44" s="423">
        <v>-0.06</v>
      </c>
      <c r="N44" s="423">
        <v>-0.08</v>
      </c>
      <c r="O44" s="423">
        <v>-0.1</v>
      </c>
      <c r="P44" s="432"/>
      <c r="Q44" s="426">
        <v>-0.08</v>
      </c>
      <c r="R44" s="284"/>
    </row>
    <row r="45" spans="1:18">
      <c r="A45" s="3"/>
      <c r="B45" s="3"/>
      <c r="C45" s="424" t="s">
        <v>220</v>
      </c>
      <c r="D45" s="423">
        <v>-7.0000000000000007E-2</v>
      </c>
      <c r="E45" s="423">
        <v>-0.09</v>
      </c>
      <c r="F45" s="423">
        <v>-7.0000000000000007E-2</v>
      </c>
      <c r="G45" s="423">
        <v>-0.06</v>
      </c>
      <c r="H45" s="423">
        <v>-7.0000000000000007E-2</v>
      </c>
      <c r="I45" s="423">
        <v>-0.05</v>
      </c>
      <c r="J45" s="423">
        <v>-0.05</v>
      </c>
      <c r="K45" s="423">
        <v>-0.05</v>
      </c>
      <c r="L45" s="423">
        <v>-0.05</v>
      </c>
      <c r="M45" s="423">
        <v>-0.05</v>
      </c>
      <c r="N45" s="423">
        <v>-0.06</v>
      </c>
      <c r="O45" s="423">
        <v>0</v>
      </c>
      <c r="P45" s="432"/>
      <c r="Q45" s="426">
        <v>-0.06</v>
      </c>
      <c r="R45" s="284"/>
    </row>
    <row r="46" spans="1:18">
      <c r="C46" s="424" t="s">
        <v>128</v>
      </c>
      <c r="D46" s="423">
        <v>3.16</v>
      </c>
      <c r="E46" s="423">
        <v>3.22</v>
      </c>
      <c r="F46" s="423">
        <v>2.63</v>
      </c>
      <c r="G46" s="423">
        <v>2.48</v>
      </c>
      <c r="H46" s="423">
        <v>2.4300000000000002</v>
      </c>
      <c r="I46" s="423">
        <v>2.89</v>
      </c>
      <c r="J46" s="423">
        <v>3.27</v>
      </c>
      <c r="K46" s="423">
        <v>2.2200000000000002</v>
      </c>
      <c r="L46" s="423">
        <v>2.52</v>
      </c>
      <c r="M46" s="423">
        <v>2.37</v>
      </c>
      <c r="N46" s="423">
        <v>2.5499999999999998</v>
      </c>
      <c r="O46" s="423">
        <v>3.16</v>
      </c>
      <c r="P46" s="432"/>
      <c r="Q46" s="426">
        <v>2.75</v>
      </c>
      <c r="R46" s="284"/>
    </row>
    <row r="47" spans="1:18">
      <c r="C47" s="424" t="s">
        <v>238</v>
      </c>
      <c r="D47" s="423">
        <v>1.87</v>
      </c>
      <c r="E47" s="423">
        <v>1.93</v>
      </c>
      <c r="F47" s="423">
        <v>1.87</v>
      </c>
      <c r="G47" s="423">
        <v>2.02</v>
      </c>
      <c r="H47" s="423">
        <v>2.0299999999999998</v>
      </c>
      <c r="I47" s="423">
        <v>2</v>
      </c>
      <c r="J47" s="423">
        <v>1.82</v>
      </c>
      <c r="K47" s="423">
        <v>1.88</v>
      </c>
      <c r="L47" s="423">
        <v>1.94</v>
      </c>
      <c r="M47" s="423">
        <v>2.04</v>
      </c>
      <c r="N47" s="423">
        <v>1.95</v>
      </c>
      <c r="O47" s="423">
        <v>1.88</v>
      </c>
      <c r="P47" s="432"/>
      <c r="Q47" s="426">
        <v>1.93</v>
      </c>
      <c r="R47" s="284"/>
    </row>
    <row r="48" spans="1:18">
      <c r="C48" s="424" t="s">
        <v>129</v>
      </c>
      <c r="D48" s="423">
        <v>0.02</v>
      </c>
      <c r="E48" s="423">
        <v>0.01</v>
      </c>
      <c r="F48" s="423">
        <v>0.01</v>
      </c>
      <c r="G48" s="423">
        <v>0.02</v>
      </c>
      <c r="H48" s="423">
        <v>0</v>
      </c>
      <c r="I48" s="423">
        <v>0.03</v>
      </c>
      <c r="J48" s="423">
        <v>-0.01</v>
      </c>
      <c r="K48" s="423">
        <v>0.01</v>
      </c>
      <c r="L48" s="423">
        <v>-0.01</v>
      </c>
      <c r="M48" s="423">
        <v>-0.01</v>
      </c>
      <c r="N48" s="423">
        <v>0.01</v>
      </c>
      <c r="O48" s="423">
        <v>0</v>
      </c>
      <c r="P48" s="432"/>
      <c r="Q48" s="426">
        <v>0.01</v>
      </c>
      <c r="R48" s="284"/>
    </row>
    <row r="49" spans="1:18">
      <c r="A49" s="3"/>
      <c r="B49" s="3"/>
      <c r="C49" s="424" t="s">
        <v>359</v>
      </c>
      <c r="D49" s="423">
        <v>0</v>
      </c>
      <c r="E49" s="423">
        <v>0</v>
      </c>
      <c r="F49" s="423">
        <v>0</v>
      </c>
      <c r="G49" s="423">
        <v>0</v>
      </c>
      <c r="H49" s="423">
        <v>0</v>
      </c>
      <c r="I49" s="423">
        <v>0</v>
      </c>
      <c r="J49" s="423">
        <v>0</v>
      </c>
      <c r="K49" s="423">
        <v>0</v>
      </c>
      <c r="L49" s="423">
        <v>0</v>
      </c>
      <c r="M49" s="423">
        <v>0</v>
      </c>
      <c r="N49" s="423">
        <v>0</v>
      </c>
      <c r="O49" s="423">
        <v>0</v>
      </c>
      <c r="P49" s="432"/>
      <c r="Q49" s="426">
        <v>0</v>
      </c>
      <c r="R49" s="284"/>
    </row>
    <row r="50" spans="1:18">
      <c r="A50" s="3"/>
      <c r="B50" s="3"/>
      <c r="C50" s="438" t="s">
        <v>362</v>
      </c>
      <c r="D50" s="426">
        <v>47.42</v>
      </c>
      <c r="E50" s="426">
        <v>38.119999999999997</v>
      </c>
      <c r="F50" s="426">
        <v>37.69</v>
      </c>
      <c r="G50" s="426">
        <v>33.42</v>
      </c>
      <c r="H50" s="426">
        <v>35.56</v>
      </c>
      <c r="I50" s="426">
        <v>46.7</v>
      </c>
      <c r="J50" s="426">
        <v>48.18</v>
      </c>
      <c r="K50" s="426">
        <v>48.12</v>
      </c>
      <c r="L50" s="426">
        <v>51.09</v>
      </c>
      <c r="M50" s="426">
        <v>61.19</v>
      </c>
      <c r="N50" s="426">
        <v>63.84</v>
      </c>
      <c r="O50" s="426">
        <v>69</v>
      </c>
      <c r="P50" s="432"/>
      <c r="Q50" s="426">
        <v>48.41</v>
      </c>
      <c r="R50" s="284"/>
    </row>
    <row r="51" spans="1:18">
      <c r="A51" s="3"/>
      <c r="B51" s="3"/>
      <c r="C51" s="434" t="s">
        <v>363</v>
      </c>
      <c r="D51" s="439">
        <v>21454209.324000001</v>
      </c>
      <c r="E51" s="439">
        <v>20776593.364</v>
      </c>
      <c r="F51" s="439">
        <v>21402936.888999999</v>
      </c>
      <c r="G51" s="439">
        <v>19873850.267000001</v>
      </c>
      <c r="H51" s="439">
        <v>19666744.267000001</v>
      </c>
      <c r="I51" s="439">
        <v>20177555.263999999</v>
      </c>
      <c r="J51" s="439">
        <v>22171581.583999999</v>
      </c>
      <c r="K51" s="439">
        <v>21376612.877</v>
      </c>
      <c r="L51" s="439">
        <v>20744364.344999999</v>
      </c>
      <c r="M51" s="439">
        <v>19754261.691</v>
      </c>
      <c r="N51" s="439">
        <v>20548101.438000001</v>
      </c>
      <c r="O51" s="439">
        <v>21280186.475000001</v>
      </c>
      <c r="P51" s="440"/>
      <c r="Q51" s="439">
        <f>(SUM(D51:O51))</f>
        <v>249226997.78499997</v>
      </c>
    </row>
    <row r="52" spans="1:18">
      <c r="A52" s="3"/>
      <c r="B52" s="3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78"/>
      <c r="Q52" s="226"/>
    </row>
    <row r="53" spans="1:18">
      <c r="A53" s="3"/>
      <c r="B53" s="3"/>
      <c r="C53" s="156" t="s">
        <v>200</v>
      </c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78"/>
      <c r="Q53" s="226"/>
    </row>
    <row r="54" spans="1:18">
      <c r="A54" s="3"/>
      <c r="B54" s="3"/>
      <c r="C54" s="43" t="s">
        <v>259</v>
      </c>
      <c r="D54" s="222"/>
      <c r="E54" s="222"/>
      <c r="F54" s="222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</row>
    <row r="55" spans="1:18">
      <c r="A55" s="3"/>
      <c r="B55" s="3"/>
      <c r="C55" s="436" t="s">
        <v>257</v>
      </c>
      <c r="D55" s="437" t="s">
        <v>14</v>
      </c>
      <c r="E55" s="437" t="s">
        <v>15</v>
      </c>
      <c r="F55" s="437" t="s">
        <v>16</v>
      </c>
      <c r="G55" s="437" t="s">
        <v>17</v>
      </c>
      <c r="H55" s="437" t="s">
        <v>18</v>
      </c>
      <c r="I55" s="437" t="s">
        <v>19</v>
      </c>
      <c r="J55" s="437" t="s">
        <v>20</v>
      </c>
      <c r="K55" s="437" t="s">
        <v>21</v>
      </c>
      <c r="L55" s="437" t="s">
        <v>22</v>
      </c>
      <c r="M55" s="437" t="s">
        <v>23</v>
      </c>
      <c r="N55" s="437" t="s">
        <v>24</v>
      </c>
      <c r="O55" s="437" t="s">
        <v>25</v>
      </c>
      <c r="P55" s="432"/>
      <c r="Q55" s="437">
        <v>2015</v>
      </c>
    </row>
    <row r="56" spans="1:18">
      <c r="A56" s="3"/>
      <c r="B56" s="3"/>
      <c r="C56" s="424" t="s">
        <v>26</v>
      </c>
      <c r="D56" s="423">
        <v>53.54</v>
      </c>
      <c r="E56" s="423">
        <v>44.62</v>
      </c>
      <c r="F56" s="423">
        <v>44.24</v>
      </c>
      <c r="G56" s="423">
        <v>46.59</v>
      </c>
      <c r="H56" s="423">
        <v>45.91</v>
      </c>
      <c r="I56" s="423">
        <v>55.52</v>
      </c>
      <c r="J56" s="423">
        <v>60.53</v>
      </c>
      <c r="K56" s="423">
        <v>56.71</v>
      </c>
      <c r="L56" s="423">
        <v>52.63</v>
      </c>
      <c r="M56" s="423">
        <v>50.84</v>
      </c>
      <c r="N56" s="423">
        <v>52.68</v>
      </c>
      <c r="O56" s="423">
        <v>54.38</v>
      </c>
      <c r="P56" s="432"/>
      <c r="Q56" s="426">
        <v>51.67</v>
      </c>
    </row>
    <row r="57" spans="1:18">
      <c r="A57" s="3"/>
      <c r="B57" s="3"/>
      <c r="C57" s="424" t="s">
        <v>183</v>
      </c>
      <c r="D57" s="423">
        <v>2.77</v>
      </c>
      <c r="E57" s="423">
        <v>2.84</v>
      </c>
      <c r="F57" s="423">
        <v>3.27</v>
      </c>
      <c r="G57" s="423">
        <v>3.87</v>
      </c>
      <c r="H57" s="423">
        <v>3.62</v>
      </c>
      <c r="I57" s="423">
        <v>2.19</v>
      </c>
      <c r="J57" s="423">
        <v>2.2400000000000002</v>
      </c>
      <c r="K57" s="423">
        <v>2.56</v>
      </c>
      <c r="L57" s="423">
        <v>2.08</v>
      </c>
      <c r="M57" s="423">
        <v>3.16</v>
      </c>
      <c r="N57" s="423">
        <v>2.94</v>
      </c>
      <c r="O57" s="423">
        <v>2.15</v>
      </c>
      <c r="P57" s="432"/>
      <c r="Q57" s="426">
        <v>2.79</v>
      </c>
    </row>
    <row r="58" spans="1:18">
      <c r="A58" s="3"/>
      <c r="B58" s="3"/>
      <c r="C58" s="424" t="s">
        <v>237</v>
      </c>
      <c r="D58" s="423">
        <v>0.18</v>
      </c>
      <c r="E58" s="423">
        <v>0.25</v>
      </c>
      <c r="F58" s="423">
        <v>0.25</v>
      </c>
      <c r="G58" s="423">
        <v>0.27</v>
      </c>
      <c r="H58" s="423">
        <v>0.24</v>
      </c>
      <c r="I58" s="423">
        <v>0.13</v>
      </c>
      <c r="J58" s="423">
        <v>0.14000000000000001</v>
      </c>
      <c r="K58" s="423">
        <v>0.13</v>
      </c>
      <c r="L58" s="423">
        <v>0.13</v>
      </c>
      <c r="M58" s="423">
        <v>0.18</v>
      </c>
      <c r="N58" s="423">
        <v>0.21</v>
      </c>
      <c r="O58" s="423">
        <v>0.08</v>
      </c>
      <c r="P58" s="432"/>
      <c r="Q58" s="426">
        <v>0.18</v>
      </c>
    </row>
    <row r="59" spans="1:18">
      <c r="A59" s="3"/>
      <c r="B59" s="3"/>
      <c r="C59" s="424" t="s">
        <v>27</v>
      </c>
      <c r="D59" s="423">
        <v>-0.01</v>
      </c>
      <c r="E59" s="423">
        <v>-0.01</v>
      </c>
      <c r="F59" s="423">
        <v>-0.01</v>
      </c>
      <c r="G59" s="423">
        <v>0.03</v>
      </c>
      <c r="H59" s="423">
        <v>0.01</v>
      </c>
      <c r="I59" s="423">
        <v>0.01</v>
      </c>
      <c r="J59" s="423">
        <v>0</v>
      </c>
      <c r="K59" s="423">
        <v>0</v>
      </c>
      <c r="L59" s="423">
        <v>-0.03</v>
      </c>
      <c r="M59" s="423">
        <v>-0.02</v>
      </c>
      <c r="N59" s="423">
        <v>0</v>
      </c>
      <c r="O59" s="423">
        <v>0</v>
      </c>
      <c r="P59" s="432"/>
      <c r="Q59" s="426">
        <v>0</v>
      </c>
    </row>
    <row r="60" spans="1:18">
      <c r="A60" s="3"/>
      <c r="B60" s="3"/>
      <c r="C60" s="424" t="s">
        <v>360</v>
      </c>
      <c r="D60" s="423">
        <v>0</v>
      </c>
      <c r="E60" s="423">
        <v>0</v>
      </c>
      <c r="F60" s="423">
        <v>0</v>
      </c>
      <c r="G60" s="423">
        <v>0</v>
      </c>
      <c r="H60" s="423">
        <v>0</v>
      </c>
      <c r="I60" s="423">
        <v>0</v>
      </c>
      <c r="J60" s="423">
        <v>0</v>
      </c>
      <c r="K60" s="423">
        <v>0</v>
      </c>
      <c r="L60" s="423">
        <v>0</v>
      </c>
      <c r="M60" s="423">
        <v>0</v>
      </c>
      <c r="N60" s="423">
        <v>0</v>
      </c>
      <c r="O60" s="423">
        <v>0</v>
      </c>
      <c r="P60" s="432"/>
      <c r="Q60" s="426">
        <v>0</v>
      </c>
    </row>
    <row r="61" spans="1:18">
      <c r="A61" s="3"/>
      <c r="B61" s="3"/>
      <c r="C61" s="424" t="s">
        <v>236</v>
      </c>
      <c r="D61" s="423">
        <v>0.43</v>
      </c>
      <c r="E61" s="423">
        <v>0.77</v>
      </c>
      <c r="F61" s="423">
        <v>0.46</v>
      </c>
      <c r="G61" s="423">
        <v>0.05</v>
      </c>
      <c r="H61" s="423">
        <v>0.08</v>
      </c>
      <c r="I61" s="423">
        <v>0</v>
      </c>
      <c r="J61" s="423">
        <v>0</v>
      </c>
      <c r="K61" s="423">
        <v>0.03</v>
      </c>
      <c r="L61" s="423">
        <v>0.05</v>
      </c>
      <c r="M61" s="423">
        <v>0.15</v>
      </c>
      <c r="N61" s="423">
        <v>0.21</v>
      </c>
      <c r="O61" s="423">
        <v>7.0000000000000007E-2</v>
      </c>
      <c r="P61" s="432"/>
      <c r="Q61" s="426">
        <v>0.19</v>
      </c>
    </row>
    <row r="62" spans="1:18">
      <c r="A62" s="3"/>
      <c r="B62" s="3"/>
      <c r="C62" s="424" t="s">
        <v>361</v>
      </c>
      <c r="D62" s="423">
        <v>0.99</v>
      </c>
      <c r="E62" s="423">
        <v>1.1100000000000001</v>
      </c>
      <c r="F62" s="423">
        <v>0.98</v>
      </c>
      <c r="G62" s="423">
        <v>1.2</v>
      </c>
      <c r="H62" s="423">
        <v>1.08</v>
      </c>
      <c r="I62" s="423">
        <v>0.87</v>
      </c>
      <c r="J62" s="423">
        <v>0.62</v>
      </c>
      <c r="K62" s="423">
        <v>0.84</v>
      </c>
      <c r="L62" s="423">
        <v>0.89</v>
      </c>
      <c r="M62" s="423">
        <v>0.81</v>
      </c>
      <c r="N62" s="423">
        <v>0.7</v>
      </c>
      <c r="O62" s="423">
        <v>0.89</v>
      </c>
      <c r="P62" s="432"/>
      <c r="Q62" s="426">
        <v>0.91</v>
      </c>
    </row>
    <row r="63" spans="1:18">
      <c r="A63" s="3"/>
      <c r="B63" s="3"/>
      <c r="C63" s="424" t="s">
        <v>357</v>
      </c>
      <c r="D63" s="423">
        <v>0</v>
      </c>
      <c r="E63" s="423">
        <v>0</v>
      </c>
      <c r="F63" s="423">
        <v>0</v>
      </c>
      <c r="G63" s="423">
        <v>0</v>
      </c>
      <c r="H63" s="423">
        <v>0</v>
      </c>
      <c r="I63" s="423">
        <v>0</v>
      </c>
      <c r="J63" s="423">
        <v>0</v>
      </c>
      <c r="K63" s="423">
        <v>0</v>
      </c>
      <c r="L63" s="423">
        <v>0</v>
      </c>
      <c r="M63" s="423">
        <v>0</v>
      </c>
      <c r="N63" s="423">
        <v>0</v>
      </c>
      <c r="O63" s="423">
        <v>0</v>
      </c>
      <c r="P63" s="432"/>
      <c r="Q63" s="426">
        <v>0</v>
      </c>
    </row>
    <row r="64" spans="1:18">
      <c r="C64" s="424" t="s">
        <v>356</v>
      </c>
      <c r="D64" s="423">
        <v>0.22</v>
      </c>
      <c r="E64" s="423">
        <v>0.2</v>
      </c>
      <c r="F64" s="423">
        <v>0.22</v>
      </c>
      <c r="G64" s="423">
        <v>0.32</v>
      </c>
      <c r="H64" s="423">
        <v>0.25</v>
      </c>
      <c r="I64" s="423">
        <v>0.28000000000000003</v>
      </c>
      <c r="J64" s="423">
        <v>0.26</v>
      </c>
      <c r="K64" s="423">
        <v>0.33</v>
      </c>
      <c r="L64" s="423">
        <v>0.3</v>
      </c>
      <c r="M64" s="423">
        <v>0.22</v>
      </c>
      <c r="N64" s="423">
        <v>0.28000000000000003</v>
      </c>
      <c r="O64" s="423">
        <v>0.28000000000000003</v>
      </c>
      <c r="P64" s="432"/>
      <c r="Q64" s="426">
        <v>0.26</v>
      </c>
    </row>
    <row r="65" spans="1:23" ht="11.25" customHeight="1">
      <c r="C65" s="424" t="s">
        <v>219</v>
      </c>
      <c r="D65" s="423">
        <v>0.38</v>
      </c>
      <c r="E65" s="423">
        <v>0.26</v>
      </c>
      <c r="F65" s="423">
        <v>7.0000000000000007E-2</v>
      </c>
      <c r="G65" s="423">
        <v>-0.08</v>
      </c>
      <c r="H65" s="423">
        <v>-0.09</v>
      </c>
      <c r="I65" s="423">
        <v>-7.0000000000000007E-2</v>
      </c>
      <c r="J65" s="423">
        <v>-0.08</v>
      </c>
      <c r="K65" s="423">
        <v>-0.11</v>
      </c>
      <c r="L65" s="423">
        <v>-0.15</v>
      </c>
      <c r="M65" s="423">
        <v>-7.0000000000000007E-2</v>
      </c>
      <c r="N65" s="423">
        <v>-0.13</v>
      </c>
      <c r="O65" s="423">
        <v>-0.18</v>
      </c>
      <c r="P65" s="432"/>
      <c r="Q65" s="426">
        <v>-0.02</v>
      </c>
    </row>
    <row r="66" spans="1:23" ht="11.25" customHeight="1">
      <c r="C66" s="424" t="s">
        <v>220</v>
      </c>
      <c r="D66" s="423">
        <v>-7.0000000000000007E-2</v>
      </c>
      <c r="E66" s="423">
        <v>-0.08</v>
      </c>
      <c r="F66" s="423">
        <v>-7.0000000000000007E-2</v>
      </c>
      <c r="G66" s="423">
        <v>-7.0000000000000007E-2</v>
      </c>
      <c r="H66" s="423">
        <v>-7.0000000000000007E-2</v>
      </c>
      <c r="I66" s="423">
        <v>-0.05</v>
      </c>
      <c r="J66" s="423">
        <v>-0.05</v>
      </c>
      <c r="K66" s="423">
        <v>-0.06</v>
      </c>
      <c r="L66" s="423">
        <v>-0.05</v>
      </c>
      <c r="M66" s="423">
        <v>-0.06</v>
      </c>
      <c r="N66" s="423">
        <v>-0.06</v>
      </c>
      <c r="O66" s="423">
        <v>-0.05</v>
      </c>
      <c r="P66" s="432"/>
      <c r="Q66" s="426">
        <v>-0.06</v>
      </c>
    </row>
    <row r="67" spans="1:23">
      <c r="A67" s="3"/>
      <c r="B67" s="3"/>
      <c r="C67" s="424" t="s">
        <v>128</v>
      </c>
      <c r="D67" s="423">
        <v>6.94</v>
      </c>
      <c r="E67" s="423">
        <v>6.92</v>
      </c>
      <c r="F67" s="423">
        <v>5.48</v>
      </c>
      <c r="G67" s="423">
        <v>5.26</v>
      </c>
      <c r="H67" s="423">
        <v>5.0599999999999996</v>
      </c>
      <c r="I67" s="423">
        <v>6.19</v>
      </c>
      <c r="J67" s="423">
        <v>7.23</v>
      </c>
      <c r="K67" s="423">
        <v>2.84</v>
      </c>
      <c r="L67" s="423">
        <v>3.2</v>
      </c>
      <c r="M67" s="423">
        <v>3.11</v>
      </c>
      <c r="N67" s="423">
        <v>3.26</v>
      </c>
      <c r="O67" s="423">
        <v>4.07</v>
      </c>
      <c r="P67" s="432"/>
      <c r="Q67" s="426">
        <v>5.0199999999999996</v>
      </c>
      <c r="S67" s="680"/>
      <c r="T67" s="680"/>
      <c r="U67" s="680"/>
      <c r="V67" s="680"/>
      <c r="W67" s="680"/>
    </row>
    <row r="68" spans="1:23">
      <c r="A68" s="3"/>
      <c r="B68" s="3"/>
      <c r="C68" s="424" t="s">
        <v>238</v>
      </c>
      <c r="D68" s="423">
        <v>1.69</v>
      </c>
      <c r="E68" s="423">
        <v>1.85</v>
      </c>
      <c r="F68" s="423">
        <v>1.83</v>
      </c>
      <c r="G68" s="423">
        <v>2.08</v>
      </c>
      <c r="H68" s="423">
        <v>1.97</v>
      </c>
      <c r="I68" s="423">
        <v>1.92</v>
      </c>
      <c r="J68" s="423">
        <v>1.65</v>
      </c>
      <c r="K68" s="423">
        <v>1.87</v>
      </c>
      <c r="L68" s="423">
        <v>2.0099999999999998</v>
      </c>
      <c r="M68" s="423">
        <v>1.99</v>
      </c>
      <c r="N68" s="423">
        <v>1.97</v>
      </c>
      <c r="O68" s="423">
        <v>1.89</v>
      </c>
      <c r="P68" s="432"/>
      <c r="Q68" s="426">
        <v>1.89</v>
      </c>
      <c r="S68" s="680"/>
      <c r="T68" s="680"/>
      <c r="U68" s="680"/>
      <c r="V68" s="680"/>
      <c r="W68" s="680"/>
    </row>
    <row r="69" spans="1:23">
      <c r="A69" s="3"/>
      <c r="B69" s="3"/>
      <c r="C69" s="424" t="s">
        <v>129</v>
      </c>
      <c r="D69" s="423">
        <v>0.02</v>
      </c>
      <c r="E69" s="423">
        <v>0.02</v>
      </c>
      <c r="F69" s="423">
        <v>0.01</v>
      </c>
      <c r="G69" s="423">
        <v>0</v>
      </c>
      <c r="H69" s="423">
        <v>0</v>
      </c>
      <c r="I69" s="423">
        <v>0.02</v>
      </c>
      <c r="J69" s="423">
        <v>-0.01</v>
      </c>
      <c r="K69" s="423">
        <v>0.02</v>
      </c>
      <c r="L69" s="423">
        <v>0</v>
      </c>
      <c r="M69" s="423">
        <v>-0.01</v>
      </c>
      <c r="N69" s="423">
        <v>0</v>
      </c>
      <c r="O69" s="423">
        <v>0</v>
      </c>
      <c r="P69" s="432"/>
      <c r="Q69" s="426">
        <v>0.01</v>
      </c>
      <c r="S69" s="680"/>
      <c r="T69" s="680"/>
      <c r="U69" s="680"/>
      <c r="V69" s="680"/>
      <c r="W69" s="680"/>
    </row>
    <row r="70" spans="1:23" ht="12.75">
      <c r="A70" s="3"/>
      <c r="B70" s="3"/>
      <c r="C70" s="424" t="s">
        <v>359</v>
      </c>
      <c r="D70" s="423">
        <v>0</v>
      </c>
      <c r="E70" s="423">
        <v>0</v>
      </c>
      <c r="F70" s="423">
        <v>0</v>
      </c>
      <c r="G70" s="423">
        <v>0</v>
      </c>
      <c r="H70" s="423">
        <v>0</v>
      </c>
      <c r="I70" s="423">
        <v>0</v>
      </c>
      <c r="J70" s="423">
        <v>0</v>
      </c>
      <c r="K70" s="423">
        <v>0</v>
      </c>
      <c r="L70" s="423">
        <v>0</v>
      </c>
      <c r="M70" s="423">
        <v>0</v>
      </c>
      <c r="N70" s="423">
        <v>0</v>
      </c>
      <c r="O70" s="423">
        <v>0</v>
      </c>
      <c r="P70" s="432"/>
      <c r="Q70" s="426">
        <v>0</v>
      </c>
      <c r="R70" s="168"/>
      <c r="S70" s="680"/>
      <c r="T70" s="680"/>
      <c r="U70" s="680"/>
      <c r="V70" s="680"/>
      <c r="W70" s="680"/>
    </row>
    <row r="71" spans="1:23">
      <c r="A71" s="3"/>
      <c r="B71" s="3"/>
      <c r="C71" s="438" t="s">
        <v>362</v>
      </c>
      <c r="D71" s="426">
        <v>67.08</v>
      </c>
      <c r="E71" s="426">
        <v>58.75</v>
      </c>
      <c r="F71" s="426">
        <v>56.73</v>
      </c>
      <c r="G71" s="426">
        <v>59.52</v>
      </c>
      <c r="H71" s="426">
        <v>58.06</v>
      </c>
      <c r="I71" s="426">
        <v>67.010000000000005</v>
      </c>
      <c r="J71" s="426">
        <v>72.53</v>
      </c>
      <c r="K71" s="426">
        <v>65.16</v>
      </c>
      <c r="L71" s="426">
        <v>61.06</v>
      </c>
      <c r="M71" s="426">
        <v>60.3</v>
      </c>
      <c r="N71" s="426">
        <v>62.06</v>
      </c>
      <c r="O71" s="426">
        <v>63.58</v>
      </c>
      <c r="P71" s="432"/>
      <c r="Q71" s="426">
        <v>62.84</v>
      </c>
      <c r="R71" s="680"/>
      <c r="S71" s="680"/>
      <c r="T71" s="680"/>
      <c r="U71" s="680"/>
      <c r="V71" s="680"/>
      <c r="W71" s="680"/>
    </row>
    <row r="72" spans="1:23">
      <c r="A72" s="3"/>
      <c r="B72" s="3"/>
      <c r="C72" s="434" t="s">
        <v>363</v>
      </c>
      <c r="D72" s="439">
        <v>22530623.815000001</v>
      </c>
      <c r="E72" s="439">
        <v>20656460.228</v>
      </c>
      <c r="F72" s="439">
        <v>21074295.910999998</v>
      </c>
      <c r="G72" s="439">
        <v>18803992.910999998</v>
      </c>
      <c r="H72" s="439">
        <v>19799298.890999999</v>
      </c>
      <c r="I72" s="439">
        <v>20304616.699999999</v>
      </c>
      <c r="J72" s="439">
        <v>23424579.223999999</v>
      </c>
      <c r="K72" s="439">
        <v>20823877.831</v>
      </c>
      <c r="L72" s="439">
        <v>19510557.681000002</v>
      </c>
      <c r="M72" s="439">
        <v>19707647.872000001</v>
      </c>
      <c r="N72" s="439">
        <v>19830873.138</v>
      </c>
      <c r="O72" s="439">
        <v>20805948.800000001</v>
      </c>
      <c r="P72" s="440">
        <v>0</v>
      </c>
      <c r="Q72" s="439">
        <f>(SUM(D72:O72))</f>
        <v>247272773.00200003</v>
      </c>
      <c r="R72" s="680"/>
      <c r="S72" s="680"/>
      <c r="T72" s="680"/>
      <c r="U72" s="680"/>
      <c r="V72" s="680"/>
      <c r="W72" s="680"/>
    </row>
    <row r="73" spans="1:23">
      <c r="A73" s="3"/>
      <c r="B73" s="3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78"/>
      <c r="Q73" s="226"/>
      <c r="R73" s="680"/>
      <c r="S73" s="680"/>
      <c r="T73" s="680"/>
      <c r="U73" s="680"/>
      <c r="V73" s="680"/>
      <c r="W73" s="680"/>
    </row>
    <row r="74" spans="1:23">
      <c r="A74" s="3"/>
      <c r="B74" s="3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78"/>
      <c r="Q74" s="226"/>
      <c r="R74" s="680"/>
      <c r="S74" s="680"/>
      <c r="T74" s="680"/>
      <c r="U74" s="680"/>
      <c r="V74" s="680"/>
      <c r="W74" s="680"/>
    </row>
    <row r="75" spans="1:23">
      <c r="A75" s="3"/>
      <c r="B75" s="3"/>
      <c r="C75" s="43" t="s">
        <v>229</v>
      </c>
      <c r="D75" s="222"/>
      <c r="E75" s="222"/>
      <c r="F75" s="222"/>
      <c r="G75" s="155"/>
      <c r="H75" s="155"/>
      <c r="I75" s="155"/>
      <c r="J75" s="155"/>
      <c r="L75" s="155"/>
      <c r="M75" s="155"/>
      <c r="N75" s="155"/>
      <c r="O75" s="155"/>
      <c r="P75" s="155"/>
      <c r="Q75" s="155"/>
      <c r="R75" s="680"/>
      <c r="S75" s="680"/>
      <c r="T75" s="680"/>
      <c r="U75" s="680"/>
      <c r="V75" s="680"/>
      <c r="W75" s="680"/>
    </row>
    <row r="76" spans="1:23" ht="56.25">
      <c r="A76" s="3"/>
      <c r="B76" s="3"/>
      <c r="C76" s="441" t="s">
        <v>109</v>
      </c>
      <c r="D76" s="441" t="s">
        <v>261</v>
      </c>
      <c r="E76" s="441" t="s">
        <v>262</v>
      </c>
      <c r="F76" s="624"/>
      <c r="G76" s="441" t="s">
        <v>263</v>
      </c>
      <c r="H76" s="441" t="s">
        <v>352</v>
      </c>
      <c r="I76" s="441" t="s">
        <v>353</v>
      </c>
      <c r="J76" s="441" t="s">
        <v>354</v>
      </c>
      <c r="K76" s="679"/>
      <c r="L76" s="679"/>
      <c r="M76" s="680"/>
      <c r="N76" s="680"/>
      <c r="O76" s="680"/>
      <c r="P76" s="680"/>
      <c r="Q76" s="679"/>
      <c r="R76" s="680"/>
      <c r="S76" s="680"/>
      <c r="T76" s="680"/>
      <c r="U76" s="680"/>
      <c r="V76" s="680"/>
      <c r="W76" s="680"/>
    </row>
    <row r="77" spans="1:23">
      <c r="A77" s="3"/>
      <c r="B77" s="3"/>
      <c r="C77" s="339" t="s">
        <v>14</v>
      </c>
      <c r="D77" s="442">
        <v>181</v>
      </c>
      <c r="E77" s="442">
        <v>-1084</v>
      </c>
      <c r="F77" s="442"/>
      <c r="G77" s="404">
        <v>53.51</v>
      </c>
      <c r="H77" s="442">
        <v>120.069</v>
      </c>
      <c r="I77" s="442">
        <v>-910.76099999999997</v>
      </c>
      <c r="J77" s="404">
        <v>37.68</v>
      </c>
      <c r="K77" s="680"/>
      <c r="L77" s="680"/>
      <c r="M77" s="680"/>
      <c r="N77" s="680"/>
      <c r="O77" s="680"/>
      <c r="P77" s="680"/>
      <c r="Q77" s="680"/>
      <c r="R77" s="680"/>
      <c r="S77" s="680"/>
      <c r="T77" s="680"/>
      <c r="U77" s="680"/>
      <c r="V77" s="680"/>
      <c r="W77" s="680"/>
    </row>
    <row r="78" spans="1:23">
      <c r="A78" s="3"/>
      <c r="B78" s="3"/>
      <c r="C78" s="339" t="s">
        <v>15</v>
      </c>
      <c r="D78" s="442">
        <v>177</v>
      </c>
      <c r="E78" s="442">
        <v>-1020</v>
      </c>
      <c r="F78" s="442"/>
      <c r="G78" s="404">
        <v>44.23</v>
      </c>
      <c r="H78" s="442">
        <v>149.91900000000001</v>
      </c>
      <c r="I78" s="442">
        <v>-883.97699999999998</v>
      </c>
      <c r="J78" s="404">
        <v>28.34</v>
      </c>
      <c r="K78" s="680"/>
      <c r="L78" s="680"/>
      <c r="M78" s="680"/>
      <c r="N78" s="680"/>
      <c r="O78" s="680"/>
      <c r="P78" s="680"/>
      <c r="Q78" s="680"/>
      <c r="R78" s="680"/>
      <c r="S78" s="680"/>
      <c r="T78" s="680"/>
      <c r="U78" s="680"/>
      <c r="V78" s="680"/>
      <c r="W78" s="680"/>
    </row>
    <row r="79" spans="1:23">
      <c r="A79" s="3"/>
      <c r="B79" s="3"/>
      <c r="C79" s="339" t="s">
        <v>16</v>
      </c>
      <c r="D79" s="442">
        <v>142</v>
      </c>
      <c r="E79" s="442">
        <v>-1186</v>
      </c>
      <c r="F79" s="442"/>
      <c r="G79" s="404">
        <v>43.9</v>
      </c>
      <c r="H79" s="442">
        <v>166.21700000000001</v>
      </c>
      <c r="I79" s="442">
        <v>-988.80399999999997</v>
      </c>
      <c r="J79" s="404">
        <v>28.85</v>
      </c>
      <c r="K79" s="680"/>
      <c r="L79" s="680"/>
      <c r="M79" s="680"/>
      <c r="N79" s="680"/>
      <c r="O79" s="680"/>
      <c r="P79" s="680"/>
      <c r="Q79" s="680"/>
      <c r="R79" s="680"/>
      <c r="S79" s="680"/>
      <c r="T79" s="680"/>
      <c r="U79" s="680"/>
      <c r="V79" s="680"/>
      <c r="W79" s="680"/>
    </row>
    <row r="80" spans="1:23">
      <c r="C80" s="339" t="s">
        <v>17</v>
      </c>
      <c r="D80" s="442">
        <v>149</v>
      </c>
      <c r="E80" s="442">
        <v>-849</v>
      </c>
      <c r="F80" s="442"/>
      <c r="G80" s="404">
        <v>47.24</v>
      </c>
      <c r="H80" s="442">
        <v>197.15899999999999</v>
      </c>
      <c r="I80" s="442">
        <v>-1024.328</v>
      </c>
      <c r="J80" s="404">
        <v>25.13</v>
      </c>
      <c r="K80" s="680"/>
      <c r="L80" s="680"/>
      <c r="M80" s="680"/>
      <c r="N80" s="680"/>
      <c r="O80" s="680"/>
      <c r="P80" s="680"/>
      <c r="Q80" s="680"/>
      <c r="R80" s="680"/>
      <c r="S80" s="680"/>
      <c r="T80" s="680"/>
      <c r="U80" s="680"/>
      <c r="V80" s="680"/>
      <c r="W80" s="680"/>
    </row>
    <row r="81" spans="1:23" ht="11.25" customHeight="1">
      <c r="A81" s="3"/>
      <c r="B81" s="3"/>
      <c r="C81" s="339" t="s">
        <v>18</v>
      </c>
      <c r="D81" s="442">
        <v>208</v>
      </c>
      <c r="E81" s="442">
        <v>-946</v>
      </c>
      <c r="F81" s="442"/>
      <c r="G81" s="404">
        <v>45.86</v>
      </c>
      <c r="H81" s="442">
        <v>187.65199999999999</v>
      </c>
      <c r="I81" s="442">
        <v>-1069.43</v>
      </c>
      <c r="J81" s="404">
        <v>26.53</v>
      </c>
      <c r="K81" s="680"/>
      <c r="L81" s="680"/>
      <c r="M81" s="680"/>
      <c r="N81" s="680"/>
      <c r="O81" s="680"/>
      <c r="P81" s="680"/>
      <c r="Q81" s="680"/>
      <c r="R81" s="680"/>
      <c r="S81" s="680"/>
      <c r="T81" s="680"/>
      <c r="U81" s="680"/>
      <c r="V81" s="680"/>
      <c r="W81" s="680"/>
    </row>
    <row r="82" spans="1:23">
      <c r="A82" s="3"/>
      <c r="B82" s="3"/>
      <c r="C82" s="339" t="s">
        <v>19</v>
      </c>
      <c r="D82" s="442">
        <v>191</v>
      </c>
      <c r="E82" s="442">
        <v>-698</v>
      </c>
      <c r="F82" s="442"/>
      <c r="G82" s="404">
        <v>55.55</v>
      </c>
      <c r="H82" s="442">
        <v>145.38399999999999</v>
      </c>
      <c r="I82" s="442">
        <v>-1053.298</v>
      </c>
      <c r="J82" s="404">
        <v>38.950000000000003</v>
      </c>
      <c r="K82" s="680"/>
      <c r="L82" s="680"/>
      <c r="M82" s="680"/>
      <c r="N82" s="680"/>
      <c r="O82" s="680"/>
      <c r="P82" s="680"/>
      <c r="Q82" s="680"/>
      <c r="R82" s="680"/>
      <c r="S82" s="680"/>
      <c r="T82" s="680"/>
      <c r="U82" s="680"/>
      <c r="V82" s="680"/>
      <c r="W82" s="680"/>
    </row>
    <row r="83" spans="1:23">
      <c r="A83" s="3"/>
      <c r="B83" s="3"/>
      <c r="C83" s="339" t="s">
        <v>20</v>
      </c>
      <c r="D83" s="442">
        <v>213</v>
      </c>
      <c r="E83" s="442">
        <v>-799</v>
      </c>
      <c r="F83" s="442"/>
      <c r="G83" s="404">
        <v>60.3</v>
      </c>
      <c r="H83" s="442">
        <v>168.292</v>
      </c>
      <c r="I83" s="442">
        <v>-1022.7430000000001</v>
      </c>
      <c r="J83" s="404">
        <v>41.36</v>
      </c>
      <c r="K83" s="680"/>
      <c r="L83" s="680"/>
      <c r="M83" s="680"/>
      <c r="N83" s="680"/>
      <c r="O83" s="680"/>
      <c r="P83" s="680"/>
      <c r="Q83" s="680"/>
      <c r="R83" s="680"/>
      <c r="S83" s="680"/>
      <c r="T83" s="680"/>
      <c r="U83" s="680"/>
      <c r="V83" s="680"/>
      <c r="W83" s="680"/>
    </row>
    <row r="84" spans="1:23">
      <c r="A84" s="3"/>
      <c r="B84" s="3"/>
      <c r="C84" s="339" t="s">
        <v>21</v>
      </c>
      <c r="D84" s="442">
        <v>199</v>
      </c>
      <c r="E84" s="442">
        <v>-868</v>
      </c>
      <c r="F84" s="442"/>
      <c r="G84" s="404">
        <v>55.82</v>
      </c>
      <c r="H84" s="442">
        <v>152.26599999999999</v>
      </c>
      <c r="I84" s="442">
        <v>-951.93299999999999</v>
      </c>
      <c r="J84" s="404">
        <v>41.28</v>
      </c>
      <c r="K84" s="680"/>
      <c r="L84" s="680"/>
      <c r="M84" s="680"/>
      <c r="N84" s="680"/>
      <c r="O84" s="680"/>
      <c r="P84" s="680"/>
      <c r="Q84" s="680"/>
      <c r="R84" s="680"/>
      <c r="S84" s="680"/>
      <c r="T84" s="680"/>
      <c r="U84" s="680"/>
      <c r="V84" s="680"/>
      <c r="W84" s="680"/>
    </row>
    <row r="85" spans="1:23">
      <c r="A85" s="3"/>
      <c r="B85" s="3"/>
      <c r="C85" s="339" t="s">
        <v>22</v>
      </c>
      <c r="D85" s="442">
        <v>174</v>
      </c>
      <c r="E85" s="442">
        <v>-886</v>
      </c>
      <c r="F85" s="442"/>
      <c r="G85" s="404">
        <v>51.45</v>
      </c>
      <c r="H85" s="442">
        <v>168.77099999999999</v>
      </c>
      <c r="I85" s="442">
        <v>-843.125</v>
      </c>
      <c r="J85" s="404">
        <v>44.08</v>
      </c>
      <c r="K85" s="680"/>
      <c r="L85" s="680"/>
      <c r="M85" s="680"/>
      <c r="N85" s="680"/>
      <c r="O85" s="680"/>
      <c r="P85" s="680"/>
      <c r="Q85" s="680"/>
      <c r="R85" s="680"/>
      <c r="S85" s="680"/>
      <c r="T85" s="680"/>
      <c r="U85" s="680"/>
      <c r="V85" s="680"/>
      <c r="W85" s="680"/>
    </row>
    <row r="86" spans="1:23">
      <c r="A86" s="3"/>
      <c r="B86" s="3"/>
      <c r="C86" s="339" t="s">
        <v>23</v>
      </c>
      <c r="D86" s="442">
        <v>120</v>
      </c>
      <c r="E86" s="442">
        <v>-963</v>
      </c>
      <c r="F86" s="442"/>
      <c r="G86" s="404">
        <v>50.82</v>
      </c>
      <c r="H86" s="442">
        <v>165.81200000000001</v>
      </c>
      <c r="I86" s="442">
        <v>-1119.617</v>
      </c>
      <c r="J86" s="404">
        <v>53.8</v>
      </c>
      <c r="K86" s="680"/>
      <c r="L86" s="680"/>
      <c r="M86" s="680"/>
      <c r="N86" s="680"/>
      <c r="O86" s="680"/>
      <c r="P86" s="680"/>
      <c r="Q86" s="680"/>
      <c r="R86" s="680"/>
      <c r="S86" s="680"/>
      <c r="T86" s="680"/>
      <c r="U86" s="680"/>
      <c r="V86" s="680"/>
      <c r="W86" s="680"/>
    </row>
    <row r="87" spans="1:23">
      <c r="A87" s="3"/>
      <c r="B87" s="3"/>
      <c r="C87" s="339" t="s">
        <v>24</v>
      </c>
      <c r="D87" s="442">
        <v>152</v>
      </c>
      <c r="E87" s="442">
        <v>-892</v>
      </c>
      <c r="F87" s="442"/>
      <c r="G87" s="404">
        <v>53.39</v>
      </c>
      <c r="H87" s="442">
        <v>130.57300000000001</v>
      </c>
      <c r="I87" s="442">
        <v>-956.94600000000003</v>
      </c>
      <c r="J87" s="404">
        <v>58.2</v>
      </c>
      <c r="K87" s="680"/>
      <c r="L87" s="680"/>
      <c r="M87" s="680"/>
      <c r="N87" s="680"/>
      <c r="O87" s="680"/>
      <c r="P87" s="680"/>
      <c r="Q87" s="680"/>
      <c r="R87" s="680"/>
      <c r="S87" s="680"/>
      <c r="T87" s="680"/>
      <c r="U87" s="680"/>
      <c r="V87" s="680"/>
      <c r="W87" s="680"/>
    </row>
    <row r="88" spans="1:23">
      <c r="A88" s="3"/>
      <c r="B88" s="3"/>
      <c r="C88" s="343" t="s">
        <v>25</v>
      </c>
      <c r="D88" s="444">
        <v>129</v>
      </c>
      <c r="E88" s="444">
        <v>-720</v>
      </c>
      <c r="F88" s="444"/>
      <c r="G88" s="407">
        <v>54.11</v>
      </c>
      <c r="H88" s="444">
        <v>170.036</v>
      </c>
      <c r="I88" s="444">
        <f>-908.29</f>
        <v>-908.29</v>
      </c>
      <c r="J88" s="407">
        <v>62.3</v>
      </c>
      <c r="K88" s="680"/>
      <c r="L88" s="680"/>
      <c r="M88" s="680"/>
      <c r="N88" s="680"/>
      <c r="O88" s="680"/>
      <c r="P88" s="680"/>
      <c r="Q88" s="680"/>
      <c r="R88" s="680"/>
      <c r="S88" s="680"/>
      <c r="T88" s="680"/>
      <c r="U88" s="680"/>
      <c r="V88" s="680"/>
      <c r="W88" s="680"/>
    </row>
    <row r="89" spans="1:23">
      <c r="A89" s="3"/>
      <c r="B89" s="3"/>
      <c r="F89" s="145"/>
      <c r="K89" s="680"/>
      <c r="L89" s="680"/>
      <c r="M89" s="680"/>
      <c r="N89" s="680"/>
      <c r="O89" s="680"/>
      <c r="P89" s="680"/>
      <c r="Q89" s="680"/>
      <c r="R89" s="680"/>
      <c r="S89" s="680"/>
      <c r="T89" s="680"/>
      <c r="U89" s="680"/>
      <c r="V89" s="680"/>
      <c r="W89" s="680"/>
    </row>
    <row r="90" spans="1:23" ht="56.25">
      <c r="A90" s="3"/>
      <c r="B90" s="3"/>
      <c r="C90" s="441" t="s">
        <v>110</v>
      </c>
      <c r="D90" s="441" t="s">
        <v>261</v>
      </c>
      <c r="E90" s="441" t="s">
        <v>262</v>
      </c>
      <c r="F90" s="624"/>
      <c r="G90" s="441" t="s">
        <v>263</v>
      </c>
      <c r="H90" s="441" t="s">
        <v>352</v>
      </c>
      <c r="I90" s="441" t="s">
        <v>353</v>
      </c>
      <c r="J90" s="441" t="s">
        <v>354</v>
      </c>
      <c r="K90" s="680"/>
      <c r="L90" s="680"/>
      <c r="M90" s="681"/>
      <c r="N90" s="680"/>
      <c r="O90" s="680"/>
      <c r="P90" s="680"/>
      <c r="Q90" s="680"/>
      <c r="R90" s="680"/>
      <c r="S90" s="680"/>
      <c r="T90" s="680"/>
      <c r="U90" s="680"/>
      <c r="V90" s="680"/>
      <c r="W90" s="680"/>
    </row>
    <row r="91" spans="1:23">
      <c r="A91" s="3"/>
      <c r="B91" s="3"/>
      <c r="C91" s="339" t="s">
        <v>14</v>
      </c>
      <c r="D91" s="442">
        <v>24</v>
      </c>
      <c r="E91" s="442">
        <v>-101</v>
      </c>
      <c r="F91" s="404"/>
      <c r="G91" s="443">
        <v>53.51</v>
      </c>
      <c r="H91" s="442">
        <v>73.495000000000005</v>
      </c>
      <c r="I91" s="442">
        <v>-131.85499999999999</v>
      </c>
      <c r="J91" s="443">
        <v>37.68</v>
      </c>
      <c r="K91" s="680"/>
      <c r="L91" s="680"/>
      <c r="M91" s="680"/>
      <c r="N91" s="680"/>
      <c r="O91" s="680"/>
      <c r="P91" s="680"/>
      <c r="Q91" s="680"/>
      <c r="R91" s="680"/>
      <c r="S91" s="680"/>
      <c r="T91" s="680"/>
      <c r="U91" s="680"/>
      <c r="V91" s="680"/>
      <c r="W91" s="680"/>
    </row>
    <row r="92" spans="1:23">
      <c r="A92" s="3"/>
      <c r="B92" s="3"/>
      <c r="C92" s="339" t="s">
        <v>15</v>
      </c>
      <c r="D92" s="442">
        <v>49</v>
      </c>
      <c r="E92" s="442">
        <v>-103</v>
      </c>
      <c r="F92" s="404"/>
      <c r="G92" s="443">
        <v>44.23</v>
      </c>
      <c r="H92" s="442">
        <v>117.75700000000001</v>
      </c>
      <c r="I92" s="442">
        <v>-103.40900000000001</v>
      </c>
      <c r="J92" s="443">
        <v>28.34</v>
      </c>
      <c r="K92" s="680"/>
      <c r="L92" s="680"/>
      <c r="M92" s="680"/>
      <c r="N92" s="680"/>
      <c r="O92" s="680"/>
      <c r="P92" s="680"/>
      <c r="Q92" s="680"/>
      <c r="R92" s="680"/>
      <c r="S92" s="680"/>
      <c r="T92" s="680"/>
      <c r="U92" s="680"/>
      <c r="V92" s="680"/>
      <c r="W92" s="680"/>
    </row>
    <row r="93" spans="1:23">
      <c r="A93" s="3"/>
      <c r="B93" s="3"/>
      <c r="C93" s="339" t="s">
        <v>16</v>
      </c>
      <c r="D93" s="442">
        <v>51</v>
      </c>
      <c r="E93" s="442">
        <v>-67</v>
      </c>
      <c r="F93" s="404"/>
      <c r="G93" s="443">
        <v>43.9</v>
      </c>
      <c r="H93" s="442">
        <v>126.181</v>
      </c>
      <c r="I93" s="442">
        <v>-73.301000000000002</v>
      </c>
      <c r="J93" s="443">
        <v>28.85</v>
      </c>
      <c r="K93" s="680"/>
      <c r="L93" s="680"/>
      <c r="M93" s="680"/>
      <c r="N93" s="680"/>
      <c r="O93" s="680"/>
      <c r="P93" s="680"/>
      <c r="Q93" s="680"/>
      <c r="R93" s="680"/>
      <c r="S93" s="680"/>
      <c r="T93" s="680"/>
      <c r="U93" s="680"/>
      <c r="V93" s="680"/>
      <c r="W93" s="680"/>
    </row>
    <row r="94" spans="1:23">
      <c r="C94" s="339" t="s">
        <v>17</v>
      </c>
      <c r="D94" s="442">
        <v>95</v>
      </c>
      <c r="E94" s="442">
        <v>-45</v>
      </c>
      <c r="F94" s="404"/>
      <c r="G94" s="443">
        <v>47.24</v>
      </c>
      <c r="H94" s="442">
        <v>97.424000000000007</v>
      </c>
      <c r="I94" s="442">
        <v>-97.879000000000005</v>
      </c>
      <c r="J94" s="443">
        <v>25.13</v>
      </c>
      <c r="K94" s="680"/>
      <c r="L94" s="680"/>
      <c r="M94" s="680"/>
      <c r="N94" s="680"/>
      <c r="O94" s="680"/>
      <c r="P94" s="680"/>
      <c r="Q94" s="680"/>
      <c r="R94" s="680"/>
    </row>
    <row r="95" spans="1:23">
      <c r="A95" s="3"/>
      <c r="B95" s="3"/>
      <c r="C95" s="339" t="s">
        <v>18</v>
      </c>
      <c r="D95" s="442">
        <v>41</v>
      </c>
      <c r="E95" s="442">
        <v>-55</v>
      </c>
      <c r="F95" s="404"/>
      <c r="G95" s="443">
        <v>45.86</v>
      </c>
      <c r="H95" s="442">
        <v>115.91500000000001</v>
      </c>
      <c r="I95" s="442">
        <v>-61.116</v>
      </c>
      <c r="J95" s="443">
        <v>26.53</v>
      </c>
      <c r="K95" s="680"/>
      <c r="L95" s="680"/>
      <c r="M95" s="680"/>
      <c r="N95" s="680"/>
      <c r="O95" s="680"/>
      <c r="P95" s="680"/>
      <c r="Q95" s="680"/>
      <c r="R95" s="680"/>
    </row>
    <row r="96" spans="1:23">
      <c r="A96" s="3"/>
      <c r="B96" s="3"/>
      <c r="C96" s="339" t="s">
        <v>19</v>
      </c>
      <c r="D96" s="442">
        <v>7</v>
      </c>
      <c r="E96" s="442">
        <v>-38</v>
      </c>
      <c r="F96" s="404"/>
      <c r="G96" s="443">
        <v>55.55</v>
      </c>
      <c r="H96" s="442">
        <v>54.405000000000001</v>
      </c>
      <c r="I96" s="442">
        <v>-46.441000000000003</v>
      </c>
      <c r="J96" s="443">
        <v>38.950000000000003</v>
      </c>
      <c r="K96" s="680"/>
      <c r="L96" s="680"/>
      <c r="M96" s="680"/>
      <c r="N96" s="680"/>
      <c r="O96" s="680"/>
      <c r="P96" s="680"/>
      <c r="Q96" s="680"/>
      <c r="R96" s="680"/>
    </row>
    <row r="97" spans="1:18">
      <c r="A97" s="3"/>
      <c r="B97" s="3"/>
      <c r="C97" s="339" t="s">
        <v>20</v>
      </c>
      <c r="D97" s="442">
        <v>18</v>
      </c>
      <c r="E97" s="442">
        <v>-50</v>
      </c>
      <c r="F97" s="404"/>
      <c r="G97" s="443">
        <v>60.3</v>
      </c>
      <c r="H97" s="442">
        <v>9.6150000000000002</v>
      </c>
      <c r="I97" s="442">
        <v>-29.408000000000001</v>
      </c>
      <c r="J97" s="443">
        <v>41.36</v>
      </c>
      <c r="K97" s="680"/>
      <c r="L97" s="680"/>
      <c r="M97" s="680"/>
      <c r="N97" s="680"/>
      <c r="O97" s="680"/>
      <c r="P97" s="680"/>
      <c r="Q97" s="680"/>
      <c r="R97" s="680"/>
    </row>
    <row r="98" spans="1:18">
      <c r="A98" s="3"/>
      <c r="B98" s="3"/>
      <c r="C98" s="339" t="s">
        <v>21</v>
      </c>
      <c r="D98" s="442">
        <v>25</v>
      </c>
      <c r="E98" s="442">
        <v>-55</v>
      </c>
      <c r="F98" s="404"/>
      <c r="G98" s="443">
        <v>55.82</v>
      </c>
      <c r="H98" s="442">
        <v>24.148</v>
      </c>
      <c r="I98" s="442">
        <v>-31.803000000000001</v>
      </c>
      <c r="J98" s="443">
        <v>41.28</v>
      </c>
      <c r="K98" s="680"/>
      <c r="L98" s="680"/>
      <c r="M98" s="680"/>
      <c r="N98" s="680"/>
      <c r="O98" s="680"/>
      <c r="P98" s="680"/>
      <c r="Q98" s="680"/>
    </row>
    <row r="99" spans="1:18">
      <c r="A99" s="3"/>
      <c r="B99" s="3"/>
      <c r="C99" s="339" t="s">
        <v>22</v>
      </c>
      <c r="D99" s="442">
        <v>20</v>
      </c>
      <c r="E99" s="442">
        <v>-42</v>
      </c>
      <c r="F99" s="404"/>
      <c r="G99" s="443">
        <v>51.45</v>
      </c>
      <c r="H99" s="442">
        <v>8.2080000000000002</v>
      </c>
      <c r="I99" s="442">
        <v>-34.26</v>
      </c>
      <c r="J99" s="443">
        <v>44.08</v>
      </c>
      <c r="K99" s="680"/>
      <c r="L99" s="680"/>
      <c r="M99" s="680"/>
      <c r="N99" s="680"/>
      <c r="O99" s="680"/>
      <c r="P99" s="680"/>
      <c r="Q99" s="680"/>
    </row>
    <row r="100" spans="1:18">
      <c r="A100" s="3"/>
      <c r="B100" s="3"/>
      <c r="C100" s="339" t="s">
        <v>23</v>
      </c>
      <c r="D100" s="442">
        <v>25</v>
      </c>
      <c r="E100" s="442">
        <v>-59</v>
      </c>
      <c r="F100" s="404"/>
      <c r="G100" s="443">
        <v>50.82</v>
      </c>
      <c r="H100" s="442">
        <v>20.314</v>
      </c>
      <c r="I100" s="442">
        <v>-25.8</v>
      </c>
      <c r="J100" s="443">
        <v>53.8</v>
      </c>
      <c r="K100" s="680"/>
      <c r="L100" s="680"/>
      <c r="M100" s="680"/>
      <c r="N100" s="680"/>
      <c r="O100" s="680"/>
      <c r="P100" s="680"/>
      <c r="Q100" s="680"/>
    </row>
    <row r="101" spans="1:18">
      <c r="A101" s="3"/>
      <c r="B101" s="3"/>
      <c r="C101" s="339" t="s">
        <v>24</v>
      </c>
      <c r="D101" s="442">
        <v>18</v>
      </c>
      <c r="E101" s="442">
        <v>-58</v>
      </c>
      <c r="F101" s="404"/>
      <c r="G101" s="443">
        <v>53.39</v>
      </c>
      <c r="H101" s="442">
        <v>26.635999999999999</v>
      </c>
      <c r="I101" s="442">
        <v>-43.954000000000001</v>
      </c>
      <c r="J101" s="443">
        <v>58.2</v>
      </c>
      <c r="K101" s="680"/>
      <c r="L101" s="680"/>
      <c r="M101" s="680"/>
      <c r="N101" s="680"/>
      <c r="O101" s="680"/>
      <c r="P101" s="680"/>
      <c r="Q101" s="680"/>
    </row>
    <row r="102" spans="1:18">
      <c r="A102" s="3"/>
      <c r="B102" s="3"/>
      <c r="C102" s="343" t="s">
        <v>25</v>
      </c>
      <c r="D102" s="444">
        <v>42</v>
      </c>
      <c r="E102" s="444">
        <v>-75</v>
      </c>
      <c r="F102" s="407"/>
      <c r="G102" s="445">
        <v>54.11</v>
      </c>
      <c r="H102" s="444">
        <v>37.365000000000002</v>
      </c>
      <c r="I102" s="444">
        <v>-31.472000000000001</v>
      </c>
      <c r="J102" s="445">
        <v>62.3</v>
      </c>
      <c r="K102" s="680"/>
      <c r="L102" s="680"/>
      <c r="M102" s="680"/>
      <c r="N102" s="680"/>
      <c r="O102" s="680"/>
      <c r="P102" s="680"/>
      <c r="Q102" s="680"/>
    </row>
    <row r="103" spans="1:18">
      <c r="A103" s="3"/>
      <c r="B103" s="3"/>
    </row>
    <row r="104" spans="1:18" ht="56.25">
      <c r="A104" s="3"/>
      <c r="B104" s="3"/>
      <c r="C104" s="441" t="s">
        <v>111</v>
      </c>
      <c r="D104" s="441" t="s">
        <v>261</v>
      </c>
      <c r="E104" s="441" t="s">
        <v>262</v>
      </c>
      <c r="F104" s="441"/>
      <c r="G104" s="441" t="s">
        <v>263</v>
      </c>
      <c r="H104" s="441" t="s">
        <v>352</v>
      </c>
      <c r="I104" s="441" t="s">
        <v>353</v>
      </c>
      <c r="J104" s="441" t="s">
        <v>354</v>
      </c>
      <c r="K104" s="155"/>
    </row>
    <row r="105" spans="1:18">
      <c r="A105" s="3"/>
      <c r="B105" s="3"/>
      <c r="C105" s="446" t="s">
        <v>14</v>
      </c>
      <c r="D105" s="442">
        <v>2453</v>
      </c>
      <c r="E105" s="442">
        <v>-1460</v>
      </c>
      <c r="F105" s="404"/>
      <c r="G105" s="443">
        <v>53.51</v>
      </c>
      <c r="H105" s="442">
        <v>2207.4050000000002</v>
      </c>
      <c r="I105" s="442">
        <v>-1457.4490000000001</v>
      </c>
      <c r="J105" s="443">
        <v>37.68</v>
      </c>
    </row>
    <row r="106" spans="1:18">
      <c r="A106" s="3"/>
      <c r="B106" s="3"/>
      <c r="C106" s="339" t="s">
        <v>15</v>
      </c>
      <c r="D106" s="442">
        <v>2304</v>
      </c>
      <c r="E106" s="442">
        <v>-1475</v>
      </c>
      <c r="F106" s="404"/>
      <c r="G106" s="443">
        <v>44.23</v>
      </c>
      <c r="H106" s="442">
        <v>2013.038</v>
      </c>
      <c r="I106" s="442">
        <v>-1332.617</v>
      </c>
      <c r="J106" s="443">
        <v>28.34</v>
      </c>
    </row>
    <row r="107" spans="1:18">
      <c r="A107" s="3"/>
      <c r="B107" s="3"/>
      <c r="C107" s="339" t="s">
        <v>16</v>
      </c>
      <c r="D107" s="442">
        <v>2429</v>
      </c>
      <c r="E107" s="442">
        <v>-1388</v>
      </c>
      <c r="F107" s="404"/>
      <c r="G107" s="443">
        <v>43.9</v>
      </c>
      <c r="H107" s="442">
        <v>1947.4</v>
      </c>
      <c r="I107" s="442">
        <v>-1279.3989999999999</v>
      </c>
      <c r="J107" s="443">
        <v>28.85</v>
      </c>
    </row>
    <row r="108" spans="1:18" s="155" customFormat="1">
      <c r="C108" s="339" t="s">
        <v>17</v>
      </c>
      <c r="D108" s="442">
        <v>1926</v>
      </c>
      <c r="E108" s="442">
        <v>-1337</v>
      </c>
      <c r="F108" s="404"/>
      <c r="G108" s="443">
        <v>47.24</v>
      </c>
      <c r="H108" s="442">
        <v>1960.93</v>
      </c>
      <c r="I108" s="442">
        <v>-1259.537</v>
      </c>
      <c r="J108" s="443">
        <v>25.13</v>
      </c>
      <c r="K108" s="2"/>
      <c r="L108" s="2"/>
      <c r="M108" s="2"/>
      <c r="N108" s="2"/>
      <c r="O108" s="2"/>
      <c r="P108" s="2"/>
      <c r="Q108" s="2"/>
      <c r="R108" s="2"/>
    </row>
    <row r="109" spans="1:18">
      <c r="C109" s="339" t="s">
        <v>18</v>
      </c>
      <c r="D109" s="442">
        <v>1971</v>
      </c>
      <c r="E109" s="442">
        <v>-1360</v>
      </c>
      <c r="F109" s="404"/>
      <c r="G109" s="443">
        <v>45.86</v>
      </c>
      <c r="H109" s="442">
        <v>2120.538</v>
      </c>
      <c r="I109" s="442">
        <v>-1362.3019999999999</v>
      </c>
      <c r="J109" s="443">
        <v>26.53</v>
      </c>
    </row>
    <row r="110" spans="1:18">
      <c r="C110" s="339" t="s">
        <v>19</v>
      </c>
      <c r="D110" s="442">
        <v>1708</v>
      </c>
      <c r="E110" s="442">
        <v>-1235</v>
      </c>
      <c r="F110" s="404"/>
      <c r="G110" s="443">
        <v>55.55</v>
      </c>
      <c r="H110" s="442">
        <v>1983.2550000000001</v>
      </c>
      <c r="I110" s="442">
        <v>-1134.548</v>
      </c>
      <c r="J110" s="443">
        <v>38.950000000000003</v>
      </c>
    </row>
    <row r="111" spans="1:18">
      <c r="C111" s="339" t="s">
        <v>20</v>
      </c>
      <c r="D111" s="442">
        <v>1891</v>
      </c>
      <c r="E111" s="442">
        <v>-1317</v>
      </c>
      <c r="F111" s="404"/>
      <c r="G111" s="443">
        <v>60.3</v>
      </c>
      <c r="H111" s="442">
        <v>2054.48</v>
      </c>
      <c r="I111" s="442">
        <v>-1247.6099999999999</v>
      </c>
      <c r="J111" s="443">
        <v>41.36</v>
      </c>
    </row>
    <row r="112" spans="1:18">
      <c r="C112" s="339" t="s">
        <v>21</v>
      </c>
      <c r="D112" s="442">
        <v>2050</v>
      </c>
      <c r="E112" s="442">
        <v>-1331</v>
      </c>
      <c r="F112" s="404"/>
      <c r="G112" s="443">
        <v>55.82</v>
      </c>
      <c r="H112" s="442">
        <v>1929.347</v>
      </c>
      <c r="I112" s="442">
        <v>-1133.548</v>
      </c>
      <c r="J112" s="443">
        <v>41.28</v>
      </c>
      <c r="R112" s="155"/>
    </row>
    <row r="113" spans="2:17">
      <c r="C113" s="339" t="s">
        <v>22</v>
      </c>
      <c r="D113" s="442">
        <v>2067</v>
      </c>
      <c r="E113" s="442">
        <v>-1424</v>
      </c>
      <c r="F113" s="404"/>
      <c r="G113" s="443">
        <v>51.45</v>
      </c>
      <c r="H113" s="442">
        <v>2045.758</v>
      </c>
      <c r="I113" s="442">
        <v>-1362.356</v>
      </c>
      <c r="J113" s="443">
        <v>44.08</v>
      </c>
    </row>
    <row r="114" spans="2:17">
      <c r="C114" s="339" t="s">
        <v>23</v>
      </c>
      <c r="D114" s="442">
        <v>2208</v>
      </c>
      <c r="E114" s="442">
        <v>-1404</v>
      </c>
      <c r="F114" s="404"/>
      <c r="G114" s="443">
        <v>50.82</v>
      </c>
      <c r="H114" s="442">
        <v>2494.982</v>
      </c>
      <c r="I114" s="442">
        <v>-1481.597</v>
      </c>
      <c r="J114" s="443">
        <v>53.8</v>
      </c>
    </row>
    <row r="115" spans="2:17">
      <c r="C115" s="339" t="s">
        <v>24</v>
      </c>
      <c r="D115" s="442">
        <v>2209</v>
      </c>
      <c r="E115" s="442">
        <v>-1449</v>
      </c>
      <c r="F115" s="404"/>
      <c r="G115" s="443">
        <v>53.39</v>
      </c>
      <c r="H115" s="442">
        <v>2282.8739999999998</v>
      </c>
      <c r="I115" s="442">
        <v>-1473.2270000000001</v>
      </c>
      <c r="J115" s="443">
        <v>58.2</v>
      </c>
    </row>
    <row r="116" spans="2:17">
      <c r="C116" s="405" t="s">
        <v>25</v>
      </c>
      <c r="D116" s="444">
        <v>2153</v>
      </c>
      <c r="E116" s="444">
        <v>-1486</v>
      </c>
      <c r="F116" s="407"/>
      <c r="G116" s="445">
        <v>54.11</v>
      </c>
      <c r="H116" s="444">
        <v>1960.5319999999999</v>
      </c>
      <c r="I116" s="444">
        <v>-1236.5840000000001</v>
      </c>
      <c r="J116" s="445">
        <v>62.3</v>
      </c>
    </row>
    <row r="117" spans="2:17" ht="12.75">
      <c r="C117" s="153"/>
      <c r="D117" s="155"/>
      <c r="E117" s="155"/>
      <c r="F117" s="154"/>
      <c r="G117" s="154"/>
      <c r="H117" s="152"/>
      <c r="I117" s="152"/>
      <c r="J117" s="155"/>
      <c r="K117" s="155"/>
      <c r="L117" s="155"/>
      <c r="O117" s="155"/>
      <c r="P117" s="155"/>
      <c r="Q117" s="155"/>
    </row>
    <row r="118" spans="2:17">
      <c r="C118" s="725"/>
      <c r="D118" s="726"/>
      <c r="E118" s="727"/>
      <c r="F118" s="727"/>
      <c r="G118" s="728"/>
      <c r="H118" s="728"/>
      <c r="I118" s="728"/>
      <c r="J118" s="728"/>
    </row>
    <row r="119" spans="2:17">
      <c r="B119" s="155"/>
      <c r="C119" s="725" t="s">
        <v>14</v>
      </c>
      <c r="D119" s="726">
        <f>D105+D91+D77</f>
        <v>2658</v>
      </c>
      <c r="E119" s="726">
        <f>D105+E105</f>
        <v>993</v>
      </c>
      <c r="F119" s="726"/>
      <c r="G119" s="726"/>
      <c r="H119" s="726">
        <f t="shared" ref="H119" si="33">H105+H91+H77</f>
        <v>2400.9690000000001</v>
      </c>
      <c r="I119" s="726">
        <f>H105+I105</f>
        <v>749.95600000000013</v>
      </c>
      <c r="J119" s="728"/>
    </row>
    <row r="120" spans="2:17">
      <c r="C120" s="725" t="s">
        <v>15</v>
      </c>
      <c r="D120" s="726">
        <f t="shared" ref="D120:H130" si="34">D106+D92+D78</f>
        <v>2530</v>
      </c>
      <c r="E120" s="726">
        <f t="shared" ref="E120:E130" si="35">D106+E106</f>
        <v>829</v>
      </c>
      <c r="F120" s="726"/>
      <c r="G120" s="726"/>
      <c r="H120" s="726">
        <f t="shared" si="34"/>
        <v>2280.7139999999999</v>
      </c>
      <c r="I120" s="726">
        <f t="shared" ref="I120:I130" si="36">H106+I106</f>
        <v>680.42100000000005</v>
      </c>
      <c r="J120" s="728"/>
    </row>
    <row r="121" spans="2:17">
      <c r="C121" s="725" t="s">
        <v>16</v>
      </c>
      <c r="D121" s="726">
        <f t="shared" si="34"/>
        <v>2622</v>
      </c>
      <c r="E121" s="726">
        <f t="shared" si="35"/>
        <v>1041</v>
      </c>
      <c r="F121" s="726"/>
      <c r="G121" s="726"/>
      <c r="H121" s="726">
        <f t="shared" si="34"/>
        <v>2239.7980000000002</v>
      </c>
      <c r="I121" s="726">
        <f t="shared" si="36"/>
        <v>668.0010000000002</v>
      </c>
      <c r="J121" s="728"/>
    </row>
    <row r="122" spans="2:17">
      <c r="C122" s="725" t="s">
        <v>17</v>
      </c>
      <c r="D122" s="726">
        <f t="shared" si="34"/>
        <v>2170</v>
      </c>
      <c r="E122" s="726">
        <f t="shared" si="35"/>
        <v>589</v>
      </c>
      <c r="F122" s="726"/>
      <c r="G122" s="726"/>
      <c r="H122" s="726">
        <f t="shared" si="34"/>
        <v>2255.5130000000004</v>
      </c>
      <c r="I122" s="726">
        <f t="shared" si="36"/>
        <v>701.39300000000003</v>
      </c>
      <c r="J122" s="728"/>
    </row>
    <row r="123" spans="2:17">
      <c r="C123" s="725" t="s">
        <v>18</v>
      </c>
      <c r="D123" s="726">
        <f t="shared" si="34"/>
        <v>2220</v>
      </c>
      <c r="E123" s="726">
        <f t="shared" si="35"/>
        <v>611</v>
      </c>
      <c r="F123" s="726"/>
      <c r="G123" s="726"/>
      <c r="H123" s="726">
        <f t="shared" si="34"/>
        <v>2424.105</v>
      </c>
      <c r="I123" s="726">
        <f t="shared" si="36"/>
        <v>758.2360000000001</v>
      </c>
      <c r="J123" s="728"/>
    </row>
    <row r="124" spans="2:17">
      <c r="C124" s="725" t="s">
        <v>19</v>
      </c>
      <c r="D124" s="726">
        <f t="shared" si="34"/>
        <v>1906</v>
      </c>
      <c r="E124" s="726">
        <f t="shared" si="35"/>
        <v>473</v>
      </c>
      <c r="F124" s="726"/>
      <c r="G124" s="726"/>
      <c r="H124" s="726">
        <f t="shared" si="34"/>
        <v>2183.0439999999999</v>
      </c>
      <c r="I124" s="726">
        <f t="shared" si="36"/>
        <v>848.70700000000011</v>
      </c>
      <c r="J124" s="728"/>
    </row>
    <row r="125" spans="2:17">
      <c r="C125" s="725" t="s">
        <v>20</v>
      </c>
      <c r="D125" s="726">
        <f t="shared" si="34"/>
        <v>2122</v>
      </c>
      <c r="E125" s="726">
        <f t="shared" si="35"/>
        <v>574</v>
      </c>
      <c r="F125" s="726"/>
      <c r="G125" s="726"/>
      <c r="H125" s="726">
        <f t="shared" si="34"/>
        <v>2232.3869999999997</v>
      </c>
      <c r="I125" s="726">
        <f t="shared" si="36"/>
        <v>806.87000000000012</v>
      </c>
      <c r="J125" s="728"/>
    </row>
    <row r="126" spans="2:17">
      <c r="C126" s="725" t="s">
        <v>21</v>
      </c>
      <c r="D126" s="726">
        <f t="shared" si="34"/>
        <v>2274</v>
      </c>
      <c r="E126" s="726">
        <f t="shared" si="35"/>
        <v>719</v>
      </c>
      <c r="F126" s="726"/>
      <c r="G126" s="726"/>
      <c r="H126" s="726">
        <f t="shared" si="34"/>
        <v>2105.761</v>
      </c>
      <c r="I126" s="726">
        <f t="shared" si="36"/>
        <v>795.79899999999998</v>
      </c>
      <c r="J126" s="728"/>
    </row>
    <row r="127" spans="2:17">
      <c r="C127" s="725" t="s">
        <v>22</v>
      </c>
      <c r="D127" s="726">
        <f t="shared" si="34"/>
        <v>2261</v>
      </c>
      <c r="E127" s="726">
        <f t="shared" si="35"/>
        <v>643</v>
      </c>
      <c r="F127" s="726"/>
      <c r="G127" s="726"/>
      <c r="H127" s="726">
        <f t="shared" si="34"/>
        <v>2222.7370000000001</v>
      </c>
      <c r="I127" s="726">
        <f t="shared" si="36"/>
        <v>683.40200000000004</v>
      </c>
      <c r="J127" s="728"/>
    </row>
    <row r="128" spans="2:17">
      <c r="C128" s="725" t="s">
        <v>23</v>
      </c>
      <c r="D128" s="726">
        <f t="shared" si="34"/>
        <v>2353</v>
      </c>
      <c r="E128" s="726">
        <f t="shared" si="35"/>
        <v>804</v>
      </c>
      <c r="F128" s="726"/>
      <c r="G128" s="726"/>
      <c r="H128" s="726">
        <f t="shared" si="34"/>
        <v>2681.1079999999997</v>
      </c>
      <c r="I128" s="726">
        <f t="shared" si="36"/>
        <v>1013.385</v>
      </c>
      <c r="J128" s="728"/>
    </row>
    <row r="129" spans="3:10">
      <c r="C129" s="725" t="s">
        <v>24</v>
      </c>
      <c r="D129" s="726">
        <f t="shared" si="34"/>
        <v>2379</v>
      </c>
      <c r="E129" s="726">
        <f t="shared" si="35"/>
        <v>760</v>
      </c>
      <c r="F129" s="726"/>
      <c r="G129" s="726"/>
      <c r="H129" s="726">
        <f t="shared" si="34"/>
        <v>2440.0829999999996</v>
      </c>
      <c r="I129" s="726">
        <f t="shared" si="36"/>
        <v>809.64699999999971</v>
      </c>
      <c r="J129" s="728"/>
    </row>
    <row r="130" spans="3:10">
      <c r="C130" s="725" t="s">
        <v>25</v>
      </c>
      <c r="D130" s="726">
        <f t="shared" si="34"/>
        <v>2324</v>
      </c>
      <c r="E130" s="726">
        <f t="shared" si="35"/>
        <v>667</v>
      </c>
      <c r="F130" s="726"/>
      <c r="G130" s="726"/>
      <c r="H130" s="726">
        <f t="shared" si="34"/>
        <v>2167.933</v>
      </c>
      <c r="I130" s="726">
        <f t="shared" si="36"/>
        <v>723.94799999999987</v>
      </c>
      <c r="J130" s="728"/>
    </row>
    <row r="131" spans="3:10">
      <c r="C131" s="725"/>
      <c r="D131" s="726">
        <f>SUM(D119:D130)</f>
        <v>27819</v>
      </c>
      <c r="E131" s="726">
        <f>SUM(E119:E130)</f>
        <v>8703</v>
      </c>
      <c r="F131" s="726"/>
      <c r="G131" s="726"/>
      <c r="H131" s="639">
        <f t="shared" ref="H131:I131" si="37">SUM(H119:H130)</f>
        <v>27634.151999999998</v>
      </c>
      <c r="I131" s="639">
        <f t="shared" si="37"/>
        <v>9239.7650000000012</v>
      </c>
      <c r="J131" s="728"/>
    </row>
    <row r="132" spans="3:10" ht="12.75">
      <c r="C132" s="725"/>
      <c r="D132" s="729"/>
      <c r="E132" s="730">
        <f>E131/D131</f>
        <v>0.31284373989000325</v>
      </c>
      <c r="F132" s="728"/>
      <c r="G132" s="728"/>
      <c r="H132" s="728"/>
      <c r="I132" s="730">
        <f>I131/H131</f>
        <v>0.3343603596014092</v>
      </c>
      <c r="J132" s="728"/>
    </row>
    <row r="133" spans="3:10" ht="12.75">
      <c r="C133" s="725"/>
      <c r="D133" s="729"/>
      <c r="E133" s="728"/>
      <c r="F133" s="728"/>
      <c r="G133" s="728"/>
      <c r="H133" s="728"/>
      <c r="I133" s="728"/>
      <c r="J133" s="728"/>
    </row>
    <row r="134" spans="3:10" ht="12.75">
      <c r="C134" s="725"/>
      <c r="D134" s="729"/>
      <c r="E134" s="728"/>
      <c r="F134" s="728"/>
      <c r="G134" s="728"/>
      <c r="H134" s="730">
        <f>(H131-D131)/D131</f>
        <v>-6.6446673137065234E-3</v>
      </c>
      <c r="I134" s="728"/>
      <c r="J134" s="728"/>
    </row>
    <row r="135" spans="3:10" ht="12.75">
      <c r="C135" s="725"/>
      <c r="D135" s="729"/>
      <c r="E135" s="728"/>
      <c r="F135" s="728"/>
      <c r="G135" s="728"/>
      <c r="H135" s="728"/>
      <c r="I135" s="728"/>
      <c r="J135" s="728"/>
    </row>
    <row r="136" spans="3:10" ht="12.75">
      <c r="D136" s="158"/>
    </row>
    <row r="137" spans="3:10" ht="12.75">
      <c r="D137" s="158"/>
    </row>
    <row r="138" spans="3:10" ht="12.75">
      <c r="D138" s="158"/>
    </row>
    <row r="139" spans="3:10" ht="12.75">
      <c r="D139" s="158"/>
    </row>
    <row r="140" spans="3:10" ht="12.75">
      <c r="D140" s="158"/>
    </row>
    <row r="141" spans="3:10" ht="12.75">
      <c r="D141" s="158"/>
    </row>
    <row r="142" spans="3:10" ht="12.75">
      <c r="D142" s="158"/>
    </row>
    <row r="143" spans="3:10" ht="12.75">
      <c r="D143" s="158"/>
    </row>
  </sheetData>
  <customSheetViews>
    <customSheetView guid="{900DFCC7-DCF9-11D6-8470-0008C7298EBA}" showGridLines="0" showRowCol="0" outlineSymbols="0" showRuler="0">
      <pane ySplit="5" topLeftCell="A6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6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" activePane="bottomLeft" state="frozenSplit"/>
      <selection pane="bottomLeft"/>
    </customSheetView>
    <customSheetView guid="{900DFCC2-DCF9-11D6-8470-0008C7298EBA}" showGridLines="0" showRowCol="0" outlineSymbols="0" showRuler="0">
      <pane ySplit="5" topLeftCell="A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6" activePane="bottomLeft" state="frozenSplit"/>
      <selection pane="bottomLeft"/>
    </customSheetView>
    <customSheetView guid="{900DFCC0-DCF9-11D6-8470-0008C7298EBA}" showGridLines="0" showRowCol="0" outlineSymbols="0" showRuler="0">
      <pane ySplit="5" topLeftCell="A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6" activePane="bottomLeft" state="frozenSplit"/>
      <selection pane="bottomLeft"/>
    </customSheetView>
    <customSheetView guid="{900DFCBE-DCF9-11D6-8470-0008C7298EBA}" showGridLines="0" showRowCol="0" outlineSymbols="0" showRuler="0">
      <pane ySplit="5" topLeftCell="A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6" activePane="bottomLeft" state="frozenSplit"/>
      <selection pane="bottomLeft"/>
    </customSheetView>
    <customSheetView guid="{900DFCBC-DCF9-11D6-8470-0008C7298EBA}" showGridLines="0" showRowCol="0" outlineSymbols="0" showRuler="0">
      <pane ySplit="5" topLeftCell="A6" activePane="bottomLeft" state="frozenSplit"/>
      <selection pane="bottomLeft"/>
    </customSheetView>
    <customSheetView guid="{900DFCBB-DCF9-11D6-8470-0008C7298EBA}" showGridLines="0" showRowCol="0" outlineSymbols="0" showRuler="0">
      <pane ySplit="5" topLeftCell="A6" activePane="bottomLeft" state="frozenSplit"/>
      <selection pane="bottomLeft"/>
    </customSheetView>
    <customSheetView guid="{900DFCBA-DCF9-11D6-8470-0008C7298EBA}" showGridLines="0" showRowCol="0" outlineSymbols="0" showRuler="0">
      <pane ySplit="5" topLeftCell="A6" activePane="bottomLeft" state="frozenSplit"/>
      <selection pane="bottomLeft"/>
    </customSheetView>
    <customSheetView guid="{900DFCB9-DCF9-11D6-8470-0008C7298EBA}" showGridLines="0" showRowCol="0" outlineSymbols="0" showRuler="0">
      <pane ySplit="5" topLeftCell="A6" activePane="bottomLeft" state="frozenSplit"/>
      <selection pane="bottomLeft"/>
    </customSheetView>
    <customSheetView guid="{900DFCB8-DCF9-11D6-8470-0008C7298EBA}" showGridLines="0" showRowCol="0" outlineSymbols="0" showRuler="0">
      <pane ySplit="5" topLeftCell="A17" activePane="bottomLeft" state="frozenSplit"/>
      <selection pane="bottomLeft"/>
    </customSheetView>
    <customSheetView guid="{900DFCB7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6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6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phoneticPr fontId="0" type="noConversion"/>
  <hyperlinks>
    <hyperlink ref="C3" location="Indice!A1" display="Indice!A1"/>
  </hyperlinks>
  <pageMargins left="0.78740157480314965" right="0.75" top="0.78740157480314965" bottom="1" header="0" footer="0"/>
  <pageSetup paperSize="9" orientation="landscape" verticalDpi="4294967292" r:id="rId1"/>
  <headerFooter alignWithMargins="0"/>
  <ignoredErrors>
    <ignoredError sqref="Q72 Q51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2">
    <pageSetUpPr autoPageBreaks="0" fitToPage="1"/>
  </sheetPr>
  <dimension ref="A1:IV765"/>
  <sheetViews>
    <sheetView showGridLines="0" showRowColHeaders="0" showOutlineSymbols="0" topLeftCell="A8" zoomScaleNormal="100" workbookViewId="0">
      <selection activeCell="Q63" sqref="Q63"/>
    </sheetView>
  </sheetViews>
  <sheetFormatPr baseColWidth="10" defaultColWidth="11.42578125" defaultRowHeight="11.25"/>
  <cols>
    <col min="1" max="1" width="0.140625" style="56" customWidth="1"/>
    <col min="2" max="2" width="2.7109375" style="99" customWidth="1"/>
    <col min="3" max="3" width="20.28515625" style="56" customWidth="1"/>
    <col min="4" max="4" width="12.5703125" style="56" customWidth="1"/>
    <col min="5" max="5" width="11.85546875" style="56" customWidth="1"/>
    <col min="6" max="6" width="20.5703125" style="56" customWidth="1"/>
    <col min="7" max="8" width="13.42578125" style="56" customWidth="1"/>
    <col min="9" max="9" width="12.140625" style="38" customWidth="1"/>
    <col min="10" max="10" width="10.7109375" style="56" customWidth="1"/>
    <col min="11" max="11" width="13.42578125" style="56" customWidth="1"/>
    <col min="12" max="12" width="11.140625" style="56" customWidth="1"/>
    <col min="13" max="13" width="11.85546875" style="56" customWidth="1"/>
    <col min="14" max="14" width="10.7109375" style="56" customWidth="1"/>
    <col min="15" max="15" width="10.42578125" style="56" customWidth="1"/>
    <col min="16" max="16" width="10.42578125" style="38" customWidth="1"/>
    <col min="17" max="16384" width="11.42578125" style="56"/>
  </cols>
  <sheetData>
    <row r="1" spans="2:16" s="27" customFormat="1" ht="21.75" customHeight="1">
      <c r="B1" s="98"/>
      <c r="G1" s="28"/>
      <c r="J1" s="95" t="s">
        <v>79</v>
      </c>
      <c r="P1" s="113"/>
    </row>
    <row r="2" spans="2:16" s="27" customFormat="1" ht="15" customHeight="1">
      <c r="B2" s="98"/>
      <c r="G2" s="28"/>
      <c r="J2" s="18" t="s">
        <v>355</v>
      </c>
      <c r="P2" s="113"/>
    </row>
    <row r="3" spans="2:16" s="27" customFormat="1" ht="19.899999999999999" customHeight="1">
      <c r="B3" s="98"/>
      <c r="C3" s="21" t="str">
        <f>Indice!C4</f>
        <v>Mercados eléctricos</v>
      </c>
      <c r="D3" s="22"/>
      <c r="E3" s="22"/>
      <c r="P3" s="113"/>
    </row>
    <row r="4" spans="2:16" ht="17.45" customHeight="1">
      <c r="C4" s="40" t="s">
        <v>160</v>
      </c>
      <c r="D4" s="40"/>
      <c r="E4" s="40"/>
      <c r="L4" s="40" t="s">
        <v>222</v>
      </c>
    </row>
    <row r="5" spans="2:16">
      <c r="C5" s="40" t="s">
        <v>161</v>
      </c>
      <c r="D5" s="40"/>
      <c r="E5" s="40"/>
      <c r="L5" s="40" t="s">
        <v>161</v>
      </c>
    </row>
    <row r="6" spans="2:16" ht="22.5">
      <c r="C6" s="447"/>
      <c r="D6" s="447"/>
      <c r="E6" s="447"/>
      <c r="F6" s="448">
        <v>2015</v>
      </c>
      <c r="G6" s="448">
        <v>2016</v>
      </c>
      <c r="H6" s="141"/>
      <c r="I6" s="141"/>
      <c r="L6" s="447"/>
      <c r="M6" s="502" t="s">
        <v>162</v>
      </c>
      <c r="N6" s="502" t="s">
        <v>163</v>
      </c>
      <c r="O6" s="502"/>
    </row>
    <row r="7" spans="2:16">
      <c r="B7" s="100" t="s">
        <v>39</v>
      </c>
      <c r="C7" s="339" t="s">
        <v>4</v>
      </c>
      <c r="D7" s="339"/>
      <c r="E7" s="339"/>
      <c r="F7" s="404">
        <f>'C1'!H$25</f>
        <v>67.08</v>
      </c>
      <c r="G7" s="404">
        <f>'C1'!H$24</f>
        <v>47.42</v>
      </c>
      <c r="H7" s="145"/>
      <c r="I7" s="145"/>
      <c r="K7" s="201" t="s">
        <v>39</v>
      </c>
      <c r="L7" s="503" t="s">
        <v>264</v>
      </c>
      <c r="M7" s="404">
        <f>'C1'!H25</f>
        <v>67.08</v>
      </c>
      <c r="N7" s="404">
        <f>'C1'!$U$25</f>
        <v>62.84</v>
      </c>
      <c r="O7" s="404"/>
    </row>
    <row r="8" spans="2:16">
      <c r="B8" s="100" t="s">
        <v>40</v>
      </c>
      <c r="C8" s="339" t="s">
        <v>5</v>
      </c>
      <c r="D8" s="339"/>
      <c r="E8" s="339"/>
      <c r="F8" s="404">
        <f>'C1'!I$25</f>
        <v>58.75</v>
      </c>
      <c r="G8" s="404">
        <f>'C1'!I$24</f>
        <v>38.119999999999997</v>
      </c>
      <c r="H8" s="145"/>
      <c r="I8" s="145"/>
      <c r="K8" s="201" t="s">
        <v>40</v>
      </c>
      <c r="L8" s="339" t="s">
        <v>5</v>
      </c>
      <c r="M8" s="404">
        <f>'C1'!I25</f>
        <v>58.75</v>
      </c>
      <c r="N8" s="404">
        <f>'C1'!$U$25</f>
        <v>62.84</v>
      </c>
      <c r="O8" s="404"/>
    </row>
    <row r="9" spans="2:16">
      <c r="B9" s="100" t="s">
        <v>41</v>
      </c>
      <c r="C9" s="339" t="s">
        <v>0</v>
      </c>
      <c r="D9" s="339"/>
      <c r="E9" s="339"/>
      <c r="F9" s="404">
        <f>'C1'!J$25</f>
        <v>56.73</v>
      </c>
      <c r="G9" s="404">
        <f>'C1'!J$24</f>
        <v>37.69</v>
      </c>
      <c r="H9" s="145"/>
      <c r="I9" s="145"/>
      <c r="K9" s="201" t="s">
        <v>41</v>
      </c>
      <c r="L9" s="339" t="s">
        <v>0</v>
      </c>
      <c r="M9" s="404">
        <f>'C1'!J25</f>
        <v>56.73</v>
      </c>
      <c r="N9" s="404">
        <f>'C1'!$U$25</f>
        <v>62.84</v>
      </c>
      <c r="O9" s="404"/>
    </row>
    <row r="10" spans="2:16">
      <c r="B10" s="100" t="s">
        <v>42</v>
      </c>
      <c r="C10" s="339" t="s">
        <v>2</v>
      </c>
      <c r="D10" s="339"/>
      <c r="E10" s="339"/>
      <c r="F10" s="404">
        <f>'C1'!K$25</f>
        <v>59.52</v>
      </c>
      <c r="G10" s="404">
        <f>'C1'!K$24</f>
        <v>33.42</v>
      </c>
      <c r="H10" s="145"/>
      <c r="I10" s="145"/>
      <c r="K10" s="201" t="s">
        <v>42</v>
      </c>
      <c r="L10" s="339" t="s">
        <v>2</v>
      </c>
      <c r="M10" s="404">
        <f>'C1'!K25</f>
        <v>59.52</v>
      </c>
      <c r="N10" s="404">
        <f>'C1'!$U$25</f>
        <v>62.84</v>
      </c>
      <c r="O10" s="404"/>
    </row>
    <row r="11" spans="2:16">
      <c r="B11" s="100" t="s">
        <v>41</v>
      </c>
      <c r="C11" s="339" t="s">
        <v>6</v>
      </c>
      <c r="D11" s="339"/>
      <c r="E11" s="339"/>
      <c r="F11" s="404">
        <f>'C1'!L$25</f>
        <v>58.06</v>
      </c>
      <c r="G11" s="404">
        <f>'C1'!L$24</f>
        <v>35.56</v>
      </c>
      <c r="H11" s="145"/>
      <c r="I11" s="145"/>
      <c r="K11" s="201" t="s">
        <v>41</v>
      </c>
      <c r="L11" s="339" t="s">
        <v>6</v>
      </c>
      <c r="M11" s="404">
        <f>'C1'!L25</f>
        <v>58.06</v>
      </c>
      <c r="N11" s="404">
        <f>'C1'!$U$25</f>
        <v>62.84</v>
      </c>
      <c r="O11" s="404"/>
    </row>
    <row r="12" spans="2:16">
      <c r="B12" s="100" t="s">
        <v>43</v>
      </c>
      <c r="C12" s="339" t="s">
        <v>7</v>
      </c>
      <c r="D12" s="339"/>
      <c r="E12" s="339"/>
      <c r="F12" s="404">
        <f>'C1'!M$25</f>
        <v>67.010000000000005</v>
      </c>
      <c r="G12" s="404">
        <f>'C1'!M$24</f>
        <v>46.7</v>
      </c>
      <c r="H12" s="145"/>
      <c r="I12" s="145"/>
      <c r="K12" s="201" t="s">
        <v>43</v>
      </c>
      <c r="L12" s="339" t="s">
        <v>7</v>
      </c>
      <c r="M12" s="404">
        <f>'C1'!M25</f>
        <v>67.010000000000005</v>
      </c>
      <c r="N12" s="404">
        <f>'C1'!$U$25</f>
        <v>62.84</v>
      </c>
      <c r="O12" s="404"/>
    </row>
    <row r="13" spans="2:16">
      <c r="B13" s="100" t="s">
        <v>43</v>
      </c>
      <c r="C13" s="339" t="s">
        <v>8</v>
      </c>
      <c r="D13" s="339"/>
      <c r="E13" s="339"/>
      <c r="F13" s="404">
        <f>'C1'!N$25</f>
        <v>72.53</v>
      </c>
      <c r="G13" s="404">
        <f>'C1'!N$24</f>
        <v>48.18</v>
      </c>
      <c r="H13" s="145"/>
      <c r="I13" s="145"/>
      <c r="K13" s="201" t="s">
        <v>43</v>
      </c>
      <c r="L13" s="339" t="s">
        <v>8</v>
      </c>
      <c r="M13" s="404">
        <f>'C1'!N25</f>
        <v>72.53</v>
      </c>
      <c r="N13" s="404">
        <f>'C1'!$U$25</f>
        <v>62.84</v>
      </c>
      <c r="O13" s="404"/>
    </row>
    <row r="14" spans="2:16">
      <c r="B14" s="100" t="s">
        <v>42</v>
      </c>
      <c r="C14" s="339" t="s">
        <v>9</v>
      </c>
      <c r="D14" s="339"/>
      <c r="E14" s="339"/>
      <c r="F14" s="404">
        <f>'C1'!O$25</f>
        <v>65.16</v>
      </c>
      <c r="G14" s="404">
        <f>'C1'!O$24</f>
        <v>48.12</v>
      </c>
      <c r="H14" s="145"/>
      <c r="I14" s="145"/>
      <c r="K14" s="201" t="s">
        <v>42</v>
      </c>
      <c r="L14" s="339" t="s">
        <v>9</v>
      </c>
      <c r="M14" s="404">
        <f>'C1'!O25</f>
        <v>65.16</v>
      </c>
      <c r="N14" s="404">
        <f>'C1'!$U$25</f>
        <v>62.84</v>
      </c>
      <c r="O14" s="404"/>
    </row>
    <row r="15" spans="2:16">
      <c r="B15" s="100" t="s">
        <v>44</v>
      </c>
      <c r="C15" s="339" t="s">
        <v>10</v>
      </c>
      <c r="D15" s="339"/>
      <c r="E15" s="339"/>
      <c r="F15" s="404">
        <f>'C1'!P$25</f>
        <v>61.06</v>
      </c>
      <c r="G15" s="404">
        <f>'C1'!P$24</f>
        <v>51.09</v>
      </c>
      <c r="H15" s="145"/>
      <c r="I15" s="145"/>
      <c r="K15" s="201" t="s">
        <v>44</v>
      </c>
      <c r="L15" s="339" t="s">
        <v>10</v>
      </c>
      <c r="M15" s="404">
        <f>'C1'!P25</f>
        <v>61.06</v>
      </c>
      <c r="N15" s="404">
        <f>'C1'!$U$25</f>
        <v>62.84</v>
      </c>
      <c r="O15" s="404"/>
    </row>
    <row r="16" spans="2:16">
      <c r="B16" s="100" t="s">
        <v>45</v>
      </c>
      <c r="C16" s="339" t="s">
        <v>11</v>
      </c>
      <c r="D16" s="339"/>
      <c r="E16" s="339"/>
      <c r="F16" s="404">
        <f>'C1'!Q$25</f>
        <v>60.3</v>
      </c>
      <c r="G16" s="404">
        <f>'C1'!Q$24</f>
        <v>61.19</v>
      </c>
      <c r="H16" s="145"/>
      <c r="I16" s="145"/>
      <c r="K16" s="201" t="s">
        <v>45</v>
      </c>
      <c r="L16" s="339" t="s">
        <v>11</v>
      </c>
      <c r="M16" s="404">
        <f>'C1'!Q25</f>
        <v>60.3</v>
      </c>
      <c r="N16" s="404">
        <f>'C1'!$U$25</f>
        <v>62.84</v>
      </c>
      <c r="O16" s="404"/>
    </row>
    <row r="17" spans="2:15">
      <c r="B17" s="100" t="s">
        <v>46</v>
      </c>
      <c r="C17" s="339" t="s">
        <v>12</v>
      </c>
      <c r="D17" s="339"/>
      <c r="E17" s="339"/>
      <c r="F17" s="404">
        <f>'C1'!R$25</f>
        <v>62.06</v>
      </c>
      <c r="G17" s="404">
        <f>'C1'!R$24</f>
        <v>63.84</v>
      </c>
      <c r="H17" s="145"/>
      <c r="I17" s="145"/>
      <c r="K17" s="201" t="s">
        <v>46</v>
      </c>
      <c r="L17" s="339" t="s">
        <v>12</v>
      </c>
      <c r="M17" s="404">
        <f>'C1'!R25</f>
        <v>62.06</v>
      </c>
      <c r="N17" s="404">
        <f>'C1'!$U$25</f>
        <v>62.84</v>
      </c>
      <c r="O17" s="404"/>
    </row>
    <row r="18" spans="2:15">
      <c r="B18" s="100" t="s">
        <v>47</v>
      </c>
      <c r="C18" s="339" t="s">
        <v>13</v>
      </c>
      <c r="D18" s="339"/>
      <c r="E18" s="339"/>
      <c r="F18" s="404">
        <f>'C1'!S$25</f>
        <v>63.58</v>
      </c>
      <c r="G18" s="404">
        <f>'C1'!S$24</f>
        <v>69</v>
      </c>
      <c r="H18" s="145"/>
      <c r="I18" s="145"/>
      <c r="K18" s="201" t="s">
        <v>47</v>
      </c>
      <c r="L18" s="339" t="s">
        <v>13</v>
      </c>
      <c r="M18" s="404">
        <f>'C1'!S25</f>
        <v>63.58</v>
      </c>
      <c r="N18" s="404">
        <f>'C1'!$U$25</f>
        <v>62.84</v>
      </c>
      <c r="O18" s="404"/>
    </row>
    <row r="19" spans="2:15" ht="15" customHeight="1">
      <c r="C19" s="306" t="s">
        <v>72</v>
      </c>
      <c r="D19" s="306"/>
      <c r="E19" s="306"/>
      <c r="F19" s="449">
        <f>'C1'!U$25</f>
        <v>62.84</v>
      </c>
      <c r="G19" s="449">
        <f>'C1'!U$24</f>
        <v>48.41</v>
      </c>
      <c r="H19" s="146"/>
      <c r="I19" s="146"/>
      <c r="K19" s="201" t="s">
        <v>39</v>
      </c>
      <c r="L19" s="503" t="s">
        <v>413</v>
      </c>
      <c r="M19" s="404">
        <f>'C1'!H24</f>
        <v>47.42</v>
      </c>
      <c r="N19" s="404">
        <f>'C1'!$U$24</f>
        <v>48.41</v>
      </c>
      <c r="O19" s="404"/>
    </row>
    <row r="20" spans="2:15">
      <c r="K20" s="201" t="s">
        <v>40</v>
      </c>
      <c r="L20" s="339" t="s">
        <v>5</v>
      </c>
      <c r="M20" s="404">
        <f>'C1'!I24</f>
        <v>38.119999999999997</v>
      </c>
      <c r="N20" s="404">
        <f>'C1'!$U$24</f>
        <v>48.41</v>
      </c>
      <c r="O20" s="404"/>
    </row>
    <row r="21" spans="2:15" ht="11.25" customHeight="1">
      <c r="C21" s="89" t="s">
        <v>125</v>
      </c>
      <c r="D21" s="89"/>
      <c r="E21" s="89"/>
      <c r="F21" s="90"/>
      <c r="G21" s="90"/>
      <c r="H21" s="80"/>
      <c r="K21" s="201" t="s">
        <v>41</v>
      </c>
      <c r="L21" s="339" t="s">
        <v>0</v>
      </c>
      <c r="M21" s="404">
        <f>'C1'!J24</f>
        <v>37.69</v>
      </c>
      <c r="N21" s="404">
        <f>'C1'!$U$24</f>
        <v>48.41</v>
      </c>
      <c r="O21" s="404"/>
    </row>
    <row r="22" spans="2:15" ht="11.25" customHeight="1">
      <c r="C22" s="57" t="s">
        <v>70</v>
      </c>
      <c r="D22" s="57"/>
      <c r="E22" s="57"/>
      <c r="F22" s="57"/>
      <c r="G22" s="57"/>
      <c r="H22" s="80"/>
      <c r="K22" s="201" t="s">
        <v>42</v>
      </c>
      <c r="L22" s="339" t="s">
        <v>2</v>
      </c>
      <c r="M22" s="404">
        <f>'C1'!K24</f>
        <v>33.42</v>
      </c>
      <c r="N22" s="404">
        <f>'C1'!$U$24</f>
        <v>48.41</v>
      </c>
      <c r="O22" s="404"/>
    </row>
    <row r="23" spans="2:15" ht="11.25" customHeight="1">
      <c r="C23" s="450"/>
      <c r="D23" s="450"/>
      <c r="E23" s="796">
        <v>2015</v>
      </c>
      <c r="F23" s="796"/>
      <c r="G23" s="796">
        <v>2016</v>
      </c>
      <c r="H23" s="796"/>
      <c r="I23" s="56"/>
      <c r="K23" s="201" t="s">
        <v>41</v>
      </c>
      <c r="L23" s="339" t="s">
        <v>6</v>
      </c>
      <c r="M23" s="404">
        <f>'C1'!L24</f>
        <v>35.56</v>
      </c>
      <c r="N23" s="404">
        <f>'C1'!$U$24</f>
        <v>48.41</v>
      </c>
      <c r="O23" s="404"/>
    </row>
    <row r="24" spans="2:15" ht="11.25" customHeight="1">
      <c r="B24" s="100"/>
      <c r="C24" s="451"/>
      <c r="D24" s="451"/>
      <c r="E24" s="714" t="s">
        <v>100</v>
      </c>
      <c r="F24" s="714" t="s">
        <v>101</v>
      </c>
      <c r="G24" s="714" t="s">
        <v>100</v>
      </c>
      <c r="H24" s="714" t="s">
        <v>101</v>
      </c>
      <c r="I24" s="56"/>
      <c r="K24" s="201" t="s">
        <v>43</v>
      </c>
      <c r="L24" s="339" t="s">
        <v>7</v>
      </c>
      <c r="M24" s="404">
        <f>'C1'!M24</f>
        <v>46.7</v>
      </c>
      <c r="N24" s="404">
        <f>'C1'!$U$24</f>
        <v>48.41</v>
      </c>
      <c r="O24" s="404"/>
    </row>
    <row r="25" spans="2:15" ht="11.25" customHeight="1">
      <c r="B25" s="100" t="s">
        <v>30</v>
      </c>
      <c r="C25" s="339" t="s">
        <v>78</v>
      </c>
      <c r="D25" s="339"/>
      <c r="E25" s="442">
        <f>SUM(H56:H67)</f>
        <v>6283.1513000000004</v>
      </c>
      <c r="F25" s="442">
        <f>SUM(I56:I67)</f>
        <v>178.17789999999999</v>
      </c>
      <c r="G25" s="442">
        <f>SUM(D56:D67)</f>
        <v>11833.686</v>
      </c>
      <c r="H25" s="442">
        <f>SUM(E56:E67)</f>
        <v>180.9111</v>
      </c>
      <c r="I25" s="56"/>
      <c r="K25" s="201" t="s">
        <v>43</v>
      </c>
      <c r="L25" s="339" t="s">
        <v>8</v>
      </c>
      <c r="M25" s="404">
        <f>'C1'!N24</f>
        <v>48.18</v>
      </c>
      <c r="N25" s="404">
        <f>'C1'!$U$24</f>
        <v>48.41</v>
      </c>
      <c r="O25" s="404"/>
    </row>
    <row r="26" spans="2:15" ht="11.25" customHeight="1">
      <c r="B26" s="100" t="s">
        <v>31</v>
      </c>
      <c r="C26" s="339" t="s">
        <v>30</v>
      </c>
      <c r="D26" s="339"/>
      <c r="E26" s="442">
        <f>SUM(D631:D642)</f>
        <v>1366.3029999999999</v>
      </c>
      <c r="F26" s="442">
        <f>SUM(D647:D658)</f>
        <v>1193.0090000000002</v>
      </c>
      <c r="G26" s="442">
        <f>SUM(F631:F642)</f>
        <v>1529.9850000000001</v>
      </c>
      <c r="H26" s="442">
        <f>SUM(F647:F658)</f>
        <v>1012.3274000000001</v>
      </c>
      <c r="I26" s="56"/>
      <c r="K26" s="201" t="s">
        <v>42</v>
      </c>
      <c r="L26" s="339" t="s">
        <v>9</v>
      </c>
      <c r="M26" s="404">
        <f>'C1'!O24</f>
        <v>48.12</v>
      </c>
      <c r="N26" s="404">
        <f>'C1'!$U$24</f>
        <v>48.41</v>
      </c>
      <c r="O26" s="404"/>
    </row>
    <row r="27" spans="2:15" ht="11.25" customHeight="1">
      <c r="B27" s="100" t="s">
        <v>34</v>
      </c>
      <c r="C27" s="339" t="s">
        <v>31</v>
      </c>
      <c r="D27" s="339"/>
      <c r="E27" s="442">
        <f>SUM(D666:D677)</f>
        <v>3125.9391000000005</v>
      </c>
      <c r="F27" s="442">
        <f>SUM(D682:D693)</f>
        <v>1626.5712000000003</v>
      </c>
      <c r="G27" s="442">
        <f>SUM(F666:F677)</f>
        <v>2556.7547999999997</v>
      </c>
      <c r="H27" s="442">
        <f>SUM(F682:F693)</f>
        <v>1553.3404</v>
      </c>
      <c r="I27" s="56"/>
      <c r="K27" s="201" t="s">
        <v>44</v>
      </c>
      <c r="L27" s="339" t="s">
        <v>10</v>
      </c>
      <c r="M27" s="404">
        <f>'C1'!P24</f>
        <v>51.09</v>
      </c>
      <c r="N27" s="404">
        <f>'C1'!$U$24</f>
        <v>48.41</v>
      </c>
      <c r="O27" s="404"/>
    </row>
    <row r="28" spans="2:15" ht="11.25" customHeight="1">
      <c r="B28" s="100" t="s">
        <v>71</v>
      </c>
      <c r="C28" s="339" t="s">
        <v>34</v>
      </c>
      <c r="D28" s="339"/>
      <c r="E28" s="442">
        <f>SUM(D701:D712)</f>
        <v>2214.2889000000005</v>
      </c>
      <c r="F28" s="442">
        <f>SUM(D717:D728)</f>
        <v>548.60639999999989</v>
      </c>
      <c r="G28" s="442">
        <f>SUM(F701:F712)</f>
        <v>1183.2825</v>
      </c>
      <c r="H28" s="442">
        <f>SUM(F717:F728)</f>
        <v>465.09500000000003</v>
      </c>
      <c r="I28" s="56"/>
      <c r="K28" s="201" t="s">
        <v>45</v>
      </c>
      <c r="L28" s="339" t="s">
        <v>11</v>
      </c>
      <c r="M28" s="404">
        <f>'C1'!Q24</f>
        <v>61.19</v>
      </c>
      <c r="N28" s="404">
        <f>'C1'!$U$24</f>
        <v>48.41</v>
      </c>
      <c r="O28" s="404"/>
    </row>
    <row r="29" spans="2:15" ht="11.25" customHeight="1">
      <c r="B29" s="104"/>
      <c r="C29" s="339" t="s">
        <v>71</v>
      </c>
      <c r="D29" s="339"/>
      <c r="E29" s="442">
        <f>SUM(D736:D747)</f>
        <v>518.82560000000001</v>
      </c>
      <c r="F29" s="442">
        <f>SUM(D752:D763)</f>
        <v>1151.5720000000001</v>
      </c>
      <c r="G29" s="442">
        <f>SUM(F736:F747)</f>
        <v>390.45070000000004</v>
      </c>
      <c r="H29" s="442">
        <f>SUM(F752:F763)</f>
        <v>645.17320000000007</v>
      </c>
      <c r="I29" s="56"/>
      <c r="K29" s="201" t="s">
        <v>46</v>
      </c>
      <c r="L29" s="339" t="s">
        <v>12</v>
      </c>
      <c r="M29" s="404">
        <f>'C1'!R24</f>
        <v>63.84</v>
      </c>
      <c r="N29" s="404">
        <f>'C1'!$U$24</f>
        <v>48.41</v>
      </c>
      <c r="O29" s="404"/>
    </row>
    <row r="30" spans="2:15" ht="11.25" customHeight="1">
      <c r="C30" s="345" t="s">
        <v>3</v>
      </c>
      <c r="D30" s="345"/>
      <c r="E30" s="452">
        <f>SUM(E25:E29)</f>
        <v>13508.507900000001</v>
      </c>
      <c r="F30" s="452">
        <f>SUM(F25:F29)</f>
        <v>4697.9365000000007</v>
      </c>
      <c r="G30" s="452">
        <f>SUM(G25:G29)</f>
        <v>17494.159000000003</v>
      </c>
      <c r="H30" s="452">
        <f>SUM(H25:H29)</f>
        <v>3856.8471000000009</v>
      </c>
      <c r="I30" s="56"/>
      <c r="K30" s="201" t="s">
        <v>47</v>
      </c>
      <c r="L30" s="343" t="s">
        <v>13</v>
      </c>
      <c r="M30" s="504">
        <f>'C1'!S24</f>
        <v>69</v>
      </c>
      <c r="N30" s="504">
        <f>'C1'!$U$24</f>
        <v>48.41</v>
      </c>
      <c r="O30" s="504"/>
    </row>
    <row r="31" spans="2:15" ht="11.25" customHeight="1">
      <c r="C31" s="57"/>
      <c r="D31" s="57"/>
      <c r="E31" s="198"/>
      <c r="F31" s="198"/>
      <c r="G31" s="198"/>
      <c r="H31" s="198"/>
      <c r="I31" s="56"/>
      <c r="K31" s="170"/>
      <c r="L31" s="153"/>
      <c r="M31" s="145"/>
      <c r="N31" s="145"/>
    </row>
    <row r="32" spans="2:15" ht="11.25" customHeight="1">
      <c r="D32" s="210"/>
      <c r="E32" s="210"/>
      <c r="F32" s="210"/>
      <c r="G32" s="210"/>
      <c r="H32" s="198"/>
      <c r="I32" s="56"/>
      <c r="K32" s="170"/>
      <c r="L32" s="153"/>
      <c r="M32" s="145"/>
      <c r="N32" s="145"/>
    </row>
    <row r="33" spans="2:14" ht="11.25" customHeight="1">
      <c r="C33" s="802" t="s">
        <v>350</v>
      </c>
      <c r="D33" s="802"/>
      <c r="E33" s="802"/>
      <c r="F33" s="803"/>
      <c r="G33" s="803"/>
      <c r="H33" s="198"/>
      <c r="I33" s="56"/>
      <c r="K33" s="170"/>
      <c r="L33" s="153"/>
      <c r="M33" s="145"/>
      <c r="N33" s="145"/>
    </row>
    <row r="34" spans="2:14" ht="11.25" customHeight="1">
      <c r="C34" s="453"/>
      <c r="D34" s="800" t="s">
        <v>180</v>
      </c>
      <c r="E34" s="800" t="s">
        <v>181</v>
      </c>
      <c r="F34" s="622"/>
      <c r="G34" s="797" t="s">
        <v>182</v>
      </c>
      <c r="H34" s="797" t="s">
        <v>182</v>
      </c>
      <c r="I34" s="56"/>
      <c r="K34" s="170"/>
      <c r="L34" s="153"/>
      <c r="M34" s="145"/>
      <c r="N34" s="145"/>
    </row>
    <row r="35" spans="2:14" ht="23.25" customHeight="1">
      <c r="C35" s="454"/>
      <c r="D35" s="801"/>
      <c r="E35" s="801"/>
      <c r="F35" s="622"/>
      <c r="G35" s="797" t="s">
        <v>182</v>
      </c>
      <c r="H35" s="797" t="s">
        <v>182</v>
      </c>
      <c r="I35" s="56"/>
      <c r="K35" s="170"/>
      <c r="L35" s="153"/>
      <c r="M35" s="145"/>
      <c r="N35" s="145"/>
    </row>
    <row r="36" spans="2:14" ht="23.25" customHeight="1">
      <c r="C36" s="339" t="s">
        <v>4</v>
      </c>
      <c r="D36" s="455">
        <f t="shared" ref="D36:D47" si="0">SUM(D56:E56,D162:E162,D180:E180,D211:E211,D242:E242)</f>
        <v>1491.9255000000001</v>
      </c>
      <c r="E36" s="456">
        <f>'Data 1'!D$14</f>
        <v>21454.209323999999</v>
      </c>
      <c r="F36" s="620">
        <f>(D36/E36)</f>
        <v>6.9539989913822667E-2</v>
      </c>
      <c r="G36" s="620">
        <v>8.8939564809825913E-2</v>
      </c>
      <c r="H36" s="621">
        <f>G36*100</f>
        <v>8.8939564809825917</v>
      </c>
      <c r="I36" s="56"/>
      <c r="K36" s="170"/>
      <c r="L36" s="153"/>
      <c r="M36" s="145"/>
      <c r="N36" s="145"/>
    </row>
    <row r="37" spans="2:14" ht="11.25" customHeight="1">
      <c r="B37" s="100" t="s">
        <v>39</v>
      </c>
      <c r="C37" s="339" t="s">
        <v>5</v>
      </c>
      <c r="D37" s="455">
        <f t="shared" si="0"/>
        <v>1689.6678000000002</v>
      </c>
      <c r="E37" s="456">
        <f>'Data 1'!E$14</f>
        <v>20776.593364</v>
      </c>
      <c r="F37" s="620">
        <f t="shared" ref="F37:F47" si="1">(D37/E37)</f>
        <v>8.1325546031416285E-2</v>
      </c>
      <c r="G37" s="620">
        <v>8.1864707231289718E-2</v>
      </c>
      <c r="H37" s="621">
        <f>G37*100</f>
        <v>8.1864707231289717</v>
      </c>
      <c r="I37" s="86"/>
      <c r="J37" s="86"/>
      <c r="K37" s="170"/>
      <c r="L37" s="153"/>
      <c r="M37" s="145"/>
      <c r="N37" s="145"/>
    </row>
    <row r="38" spans="2:14" ht="11.25" customHeight="1">
      <c r="B38" s="100" t="s">
        <v>40</v>
      </c>
      <c r="C38" s="339" t="s">
        <v>0</v>
      </c>
      <c r="D38" s="455">
        <f t="shared" si="0"/>
        <v>2153.9851999999996</v>
      </c>
      <c r="E38" s="456">
        <f>'Data 1'!F$14</f>
        <v>21402.936888999997</v>
      </c>
      <c r="F38" s="620">
        <f>(D38/E38)</f>
        <v>0.10063970244695888</v>
      </c>
      <c r="G38" s="620">
        <v>8.1511831866390841E-2</v>
      </c>
      <c r="H38" s="621">
        <f t="shared" ref="H38:H47" si="2">G38*100</f>
        <v>8.1511831866390843</v>
      </c>
      <c r="I38" s="86"/>
      <c r="J38" s="86"/>
      <c r="K38" s="170"/>
      <c r="L38" s="153"/>
      <c r="M38" s="145"/>
      <c r="N38" s="145"/>
    </row>
    <row r="39" spans="2:14" ht="11.25" customHeight="1">
      <c r="B39" s="100" t="s">
        <v>41</v>
      </c>
      <c r="C39" s="339" t="s">
        <v>2</v>
      </c>
      <c r="D39" s="455">
        <f t="shared" si="0"/>
        <v>1985.0773999999994</v>
      </c>
      <c r="E39" s="456">
        <f>'Data 1'!G$14</f>
        <v>19873.850267000002</v>
      </c>
      <c r="F39" s="620">
        <f>(D39/E39)</f>
        <v>9.9883886279256498E-2</v>
      </c>
      <c r="G39" s="620">
        <v>8.8224975666180205E-2</v>
      </c>
      <c r="H39" s="621">
        <f t="shared" si="2"/>
        <v>8.8224975666180203</v>
      </c>
      <c r="I39" s="86"/>
      <c r="J39" s="86"/>
      <c r="K39" s="170"/>
      <c r="L39" s="153"/>
      <c r="M39" s="145"/>
      <c r="N39" s="145"/>
    </row>
    <row r="40" spans="2:14" ht="11.25" customHeight="1">
      <c r="B40" s="100" t="s">
        <v>42</v>
      </c>
      <c r="C40" s="339" t="s">
        <v>6</v>
      </c>
      <c r="D40" s="455">
        <f t="shared" si="0"/>
        <v>2104.6937000000003</v>
      </c>
      <c r="E40" s="456">
        <f>'Data 1'!H$14</f>
        <v>19666.744267000002</v>
      </c>
      <c r="F40" s="620">
        <f t="shared" si="1"/>
        <v>0.10701790145975462</v>
      </c>
      <c r="G40" s="620">
        <v>8.0273257439558071E-2</v>
      </c>
      <c r="H40" s="621">
        <f t="shared" si="2"/>
        <v>8.0273257439558066</v>
      </c>
      <c r="I40" s="86"/>
      <c r="J40" s="86"/>
      <c r="K40" s="170"/>
      <c r="L40" s="153"/>
      <c r="M40" s="145"/>
      <c r="N40" s="145"/>
    </row>
    <row r="41" spans="2:14" ht="11.25" customHeight="1">
      <c r="B41" s="100" t="s">
        <v>41</v>
      </c>
      <c r="C41" s="339" t="s">
        <v>7</v>
      </c>
      <c r="D41" s="455">
        <f t="shared" si="0"/>
        <v>1837.0631999999998</v>
      </c>
      <c r="E41" s="456">
        <f>'Data 1'!I$14</f>
        <v>20177.555263999999</v>
      </c>
      <c r="F41" s="620">
        <f t="shared" si="1"/>
        <v>9.1044885069779286E-2</v>
      </c>
      <c r="G41" s="620">
        <v>7.2218257436989702E-2</v>
      </c>
      <c r="H41" s="621">
        <f t="shared" si="2"/>
        <v>7.2218257436989699</v>
      </c>
      <c r="I41" s="86"/>
      <c r="J41" s="86"/>
      <c r="K41" s="170"/>
      <c r="L41" s="153"/>
      <c r="M41" s="145"/>
      <c r="N41" s="145"/>
    </row>
    <row r="42" spans="2:14" ht="11.25" customHeight="1">
      <c r="B42" s="100" t="s">
        <v>43</v>
      </c>
      <c r="C42" s="339" t="s">
        <v>8</v>
      </c>
      <c r="D42" s="455">
        <f t="shared" si="0"/>
        <v>1819.9384999999997</v>
      </c>
      <c r="E42" s="456">
        <f>'Data 1'!J$14</f>
        <v>22171.581584</v>
      </c>
      <c r="F42" s="620">
        <f t="shared" si="1"/>
        <v>8.2084288534172434E-2</v>
      </c>
      <c r="G42" s="620">
        <v>6.4160785060302622E-2</v>
      </c>
      <c r="H42" s="621">
        <f t="shared" si="2"/>
        <v>6.4160785060302619</v>
      </c>
      <c r="I42" s="86"/>
      <c r="J42" s="86"/>
      <c r="K42" s="170"/>
      <c r="L42" s="153"/>
      <c r="M42" s="145"/>
      <c r="N42" s="145"/>
    </row>
    <row r="43" spans="2:14" ht="11.25" customHeight="1">
      <c r="B43" s="100" t="s">
        <v>43</v>
      </c>
      <c r="C43" s="339" t="s">
        <v>9</v>
      </c>
      <c r="D43" s="455">
        <f t="shared" si="0"/>
        <v>1836.7665000000002</v>
      </c>
      <c r="E43" s="456">
        <f>'Data 1'!K$14</f>
        <v>21376.612877</v>
      </c>
      <c r="F43" s="620">
        <f t="shared" si="1"/>
        <v>8.5924112981259765E-2</v>
      </c>
      <c r="G43" s="620">
        <v>6.9275950891877006E-2</v>
      </c>
      <c r="H43" s="621">
        <f t="shared" si="2"/>
        <v>6.9275950891877009</v>
      </c>
      <c r="I43" s="86"/>
      <c r="J43" s="86"/>
      <c r="K43" s="170"/>
      <c r="L43" s="153"/>
      <c r="M43" s="145"/>
      <c r="N43" s="145"/>
    </row>
    <row r="44" spans="2:14" ht="11.25" customHeight="1">
      <c r="B44" s="100" t="s">
        <v>42</v>
      </c>
      <c r="C44" s="339" t="s">
        <v>10</v>
      </c>
      <c r="D44" s="455">
        <f t="shared" si="0"/>
        <v>1869.3346000000006</v>
      </c>
      <c r="E44" s="456">
        <f>'Data 1'!L$14</f>
        <v>20744.364344999998</v>
      </c>
      <c r="F44" s="620">
        <f t="shared" si="1"/>
        <v>9.0112888923037315E-2</v>
      </c>
      <c r="G44" s="620">
        <v>6.1530496303620653E-2</v>
      </c>
      <c r="H44" s="621">
        <f t="shared" si="2"/>
        <v>6.153049630362065</v>
      </c>
      <c r="I44" s="86"/>
      <c r="J44" s="86"/>
      <c r="K44" s="170"/>
      <c r="L44" s="153"/>
      <c r="M44" s="145"/>
      <c r="N44" s="145"/>
    </row>
    <row r="45" spans="2:14" ht="11.25" customHeight="1">
      <c r="B45" s="100" t="s">
        <v>44</v>
      </c>
      <c r="C45" s="339" t="s">
        <v>11</v>
      </c>
      <c r="D45" s="455">
        <f t="shared" si="0"/>
        <v>1560.171</v>
      </c>
      <c r="E45" s="456">
        <f>'Data 1'!M$14</f>
        <v>19754.261691</v>
      </c>
      <c r="F45" s="620">
        <f t="shared" si="1"/>
        <v>7.8978957776529343E-2</v>
      </c>
      <c r="G45" s="620">
        <v>7.5034430723018644E-2</v>
      </c>
      <c r="H45" s="621">
        <f t="shared" si="2"/>
        <v>7.5034430723018648</v>
      </c>
      <c r="I45" s="86"/>
      <c r="J45" s="86"/>
      <c r="K45" s="170"/>
      <c r="L45" s="153"/>
      <c r="M45" s="145"/>
      <c r="N45" s="145"/>
    </row>
    <row r="46" spans="2:14" ht="11.25" customHeight="1">
      <c r="B46" s="100" t="s">
        <v>45</v>
      </c>
      <c r="C46" s="339" t="s">
        <v>12</v>
      </c>
      <c r="D46" s="455">
        <f t="shared" si="0"/>
        <v>1502.269</v>
      </c>
      <c r="E46" s="456">
        <f>'Data 1'!N$14</f>
        <v>20548.101438000002</v>
      </c>
      <c r="F46" s="620">
        <f t="shared" si="1"/>
        <v>7.3109868789231536E-2</v>
      </c>
      <c r="G46" s="620">
        <v>6.4721025632691997E-2</v>
      </c>
      <c r="H46" s="621">
        <f t="shared" si="2"/>
        <v>6.4721025632691997</v>
      </c>
      <c r="I46" s="86"/>
      <c r="J46" s="86"/>
      <c r="K46" s="170"/>
      <c r="L46" s="153"/>
      <c r="M46" s="145"/>
      <c r="N46" s="145"/>
    </row>
    <row r="47" spans="2:14" ht="11.25" customHeight="1">
      <c r="B47" s="100" t="s">
        <v>46</v>
      </c>
      <c r="C47" s="339" t="s">
        <v>13</v>
      </c>
      <c r="D47" s="455">
        <f t="shared" si="0"/>
        <v>1500.1137000000001</v>
      </c>
      <c r="E47" s="456">
        <f>'Data 1'!O$14</f>
        <v>21280.186475000002</v>
      </c>
      <c r="F47" s="620">
        <f t="shared" si="1"/>
        <v>7.0493447120979699E-2</v>
      </c>
      <c r="G47" s="620">
        <v>5.6329488547245385E-2</v>
      </c>
      <c r="H47" s="621">
        <f t="shared" si="2"/>
        <v>5.6329488547245381</v>
      </c>
      <c r="I47" s="86"/>
      <c r="J47" s="86"/>
      <c r="K47" s="170"/>
      <c r="L47" s="153"/>
      <c r="M47" s="145"/>
      <c r="N47" s="145"/>
    </row>
    <row r="48" spans="2:14" ht="11.25" customHeight="1">
      <c r="B48" s="99" t="s">
        <v>47</v>
      </c>
      <c r="C48" s="457"/>
      <c r="D48" s="458">
        <f>SUM(D36:D47)</f>
        <v>21351.006100000002</v>
      </c>
      <c r="E48" s="458">
        <f>SUM(E36:E47)</f>
        <v>249226.99778500001</v>
      </c>
      <c r="F48" s="620"/>
      <c r="G48" s="620"/>
      <c r="H48" s="623"/>
      <c r="I48" s="86"/>
      <c r="J48" s="86"/>
      <c r="K48" s="170"/>
      <c r="L48" s="153"/>
      <c r="M48" s="145"/>
      <c r="N48" s="145"/>
    </row>
    <row r="49" spans="2:19" ht="11.25" customHeight="1">
      <c r="H49" s="80"/>
      <c r="I49" s="56"/>
      <c r="K49" s="170"/>
      <c r="L49" s="153"/>
      <c r="M49" s="145"/>
      <c r="N49" s="145"/>
    </row>
    <row r="50" spans="2:19">
      <c r="D50" s="89"/>
      <c r="E50" s="89"/>
      <c r="F50" s="192"/>
      <c r="G50" s="193"/>
      <c r="H50" s="89"/>
      <c r="J50" s="192"/>
      <c r="K50" s="192"/>
      <c r="L50" s="192"/>
      <c r="M50" s="193"/>
      <c r="N50" s="192"/>
      <c r="O50" s="192"/>
    </row>
    <row r="51" spans="2:19">
      <c r="C51" s="90" t="s">
        <v>195</v>
      </c>
      <c r="D51" s="90"/>
      <c r="E51" s="90"/>
      <c r="F51" s="85"/>
      <c r="G51" s="85"/>
      <c r="H51" s="85"/>
      <c r="I51" s="194"/>
      <c r="J51" s="195"/>
      <c r="K51" s="195"/>
    </row>
    <row r="52" spans="2:19" ht="11.25" customHeight="1">
      <c r="C52" s="84" t="s">
        <v>49</v>
      </c>
      <c r="D52" s="84"/>
      <c r="E52" s="84"/>
      <c r="F52" s="87"/>
      <c r="G52" s="88"/>
      <c r="H52" s="38"/>
      <c r="I52" s="85"/>
      <c r="K52" s="170"/>
    </row>
    <row r="53" spans="2:19" ht="11.25" customHeight="1">
      <c r="B53" s="101"/>
      <c r="C53" s="422"/>
      <c r="D53" s="795" t="s">
        <v>374</v>
      </c>
      <c r="E53" s="795"/>
      <c r="F53" s="795" t="s">
        <v>68</v>
      </c>
      <c r="G53" s="795"/>
      <c r="H53" s="795" t="s">
        <v>265</v>
      </c>
      <c r="I53" s="795"/>
      <c r="J53" s="795" t="s">
        <v>68</v>
      </c>
      <c r="K53" s="795"/>
      <c r="P53" s="56"/>
      <c r="S53" s="38"/>
    </row>
    <row r="54" spans="2:19" ht="11.25" customHeight="1">
      <c r="B54" s="101"/>
      <c r="C54" s="459"/>
      <c r="D54" s="790" t="s">
        <v>1</v>
      </c>
      <c r="E54" s="790"/>
      <c r="F54" s="790" t="s">
        <v>375</v>
      </c>
      <c r="G54" s="790"/>
      <c r="H54" s="790" t="s">
        <v>1</v>
      </c>
      <c r="I54" s="790"/>
      <c r="J54" s="790" t="s">
        <v>266</v>
      </c>
      <c r="K54" s="790"/>
      <c r="M54" s="38"/>
      <c r="N54" s="142"/>
      <c r="P54" s="56"/>
    </row>
    <row r="55" spans="2:19" ht="11.25" customHeight="1">
      <c r="B55" s="101"/>
      <c r="C55" s="420"/>
      <c r="D55" s="460" t="s">
        <v>102</v>
      </c>
      <c r="E55" s="460" t="s">
        <v>103</v>
      </c>
      <c r="F55" s="460" t="s">
        <v>102</v>
      </c>
      <c r="G55" s="460" t="s">
        <v>103</v>
      </c>
      <c r="H55" s="460" t="s">
        <v>102</v>
      </c>
      <c r="I55" s="460" t="s">
        <v>103</v>
      </c>
      <c r="J55" s="460" t="s">
        <v>102</v>
      </c>
      <c r="K55" s="460" t="s">
        <v>103</v>
      </c>
      <c r="M55" s="38"/>
      <c r="N55" s="147"/>
      <c r="P55" s="56"/>
    </row>
    <row r="56" spans="2:19" ht="11.25" customHeight="1">
      <c r="B56" s="100" t="s">
        <v>39</v>
      </c>
      <c r="C56" s="339" t="s">
        <v>4</v>
      </c>
      <c r="D56" s="355">
        <v>591.29240000000004</v>
      </c>
      <c r="E56" s="355">
        <v>0.70610000000000006</v>
      </c>
      <c r="F56" s="462">
        <v>124.3329213697</v>
      </c>
      <c r="G56" s="312">
        <v>30.929877522000002</v>
      </c>
      <c r="H56" s="355">
        <v>501.54509999999999</v>
      </c>
      <c r="I56" s="355">
        <v>0</v>
      </c>
      <c r="J56" s="462">
        <v>173.91604946390001</v>
      </c>
      <c r="K56" s="312">
        <v>48.160502834100001</v>
      </c>
      <c r="L56" s="86"/>
      <c r="M56" s="38"/>
      <c r="N56" s="142"/>
      <c r="P56" s="56"/>
    </row>
    <row r="57" spans="2:19" ht="11.25" customHeight="1">
      <c r="B57" s="100" t="s">
        <v>39</v>
      </c>
      <c r="C57" s="339" t="s">
        <v>5</v>
      </c>
      <c r="D57" s="355">
        <v>863.6377</v>
      </c>
      <c r="E57" s="355">
        <v>5.7798999999999996</v>
      </c>
      <c r="F57" s="462">
        <v>88.608715282000006</v>
      </c>
      <c r="G57" s="312">
        <v>24.4162007155</v>
      </c>
      <c r="H57" s="355">
        <v>540.9194</v>
      </c>
      <c r="I57" s="355">
        <v>30.758599999999998</v>
      </c>
      <c r="J57" s="462">
        <v>146.4619733202</v>
      </c>
      <c r="K57" s="312">
        <v>36.848392756099997</v>
      </c>
      <c r="L57" s="86"/>
      <c r="M57" s="806"/>
      <c r="N57" s="806"/>
      <c r="O57" s="806"/>
      <c r="P57" s="806"/>
    </row>
    <row r="58" spans="2:19" ht="11.25" customHeight="1">
      <c r="B58" s="100" t="s">
        <v>40</v>
      </c>
      <c r="C58" s="339" t="s">
        <v>0</v>
      </c>
      <c r="D58" s="355">
        <v>1251.4126000000001</v>
      </c>
      <c r="E58" s="355">
        <v>19.823</v>
      </c>
      <c r="F58" s="462">
        <v>73.164030670700001</v>
      </c>
      <c r="G58" s="312">
        <v>23.901165632600001</v>
      </c>
      <c r="H58" s="355">
        <v>674.41640000000007</v>
      </c>
      <c r="I58" s="355">
        <v>4.6138999999999992</v>
      </c>
      <c r="J58" s="462">
        <v>141.62132819370001</v>
      </c>
      <c r="K58" s="312">
        <v>38.738876350200002</v>
      </c>
      <c r="L58" s="86"/>
      <c r="M58" s="806"/>
      <c r="N58" s="806"/>
      <c r="O58" s="806"/>
      <c r="P58" s="806"/>
    </row>
    <row r="59" spans="2:19" ht="11.25" customHeight="1">
      <c r="B59" s="100" t="s">
        <v>41</v>
      </c>
      <c r="C59" s="339" t="s">
        <v>2</v>
      </c>
      <c r="D59" s="355">
        <v>1168.0611999999999</v>
      </c>
      <c r="E59" s="355">
        <v>7.3641000000000005</v>
      </c>
      <c r="F59" s="462">
        <v>65.409304643200002</v>
      </c>
      <c r="G59" s="312">
        <v>21.101353744600001</v>
      </c>
      <c r="H59" s="355">
        <v>734.96749999999997</v>
      </c>
      <c r="I59" s="462">
        <v>6.3235000000000001</v>
      </c>
      <c r="J59" s="462">
        <v>138.5069914112</v>
      </c>
      <c r="K59" s="312">
        <v>38.611161323499999</v>
      </c>
      <c r="L59" s="86"/>
      <c r="M59" s="806"/>
      <c r="N59" s="806"/>
      <c r="O59" s="806"/>
      <c r="P59" s="806"/>
    </row>
    <row r="60" spans="2:19" ht="11.25" customHeight="1">
      <c r="B60" s="100" t="s">
        <v>42</v>
      </c>
      <c r="C60" s="339" t="s">
        <v>6</v>
      </c>
      <c r="D60" s="355">
        <v>1321.8996000000002</v>
      </c>
      <c r="E60" s="355">
        <v>21.687200000000001</v>
      </c>
      <c r="F60" s="462">
        <v>67.422804182700006</v>
      </c>
      <c r="G60" s="312">
        <v>22.957616940000001</v>
      </c>
      <c r="H60" s="355">
        <v>655.05349999999999</v>
      </c>
      <c r="I60" s="355">
        <v>16.423500000000001</v>
      </c>
      <c r="J60" s="462">
        <v>152.00364096979999</v>
      </c>
      <c r="K60" s="312">
        <v>40.997909468499998</v>
      </c>
      <c r="L60" s="86"/>
      <c r="M60" s="298"/>
      <c r="N60" s="86"/>
      <c r="O60" s="86"/>
      <c r="P60" s="56"/>
    </row>
    <row r="61" spans="2:19" ht="11.25" customHeight="1">
      <c r="B61" s="100" t="s">
        <v>41</v>
      </c>
      <c r="C61" s="339" t="s">
        <v>7</v>
      </c>
      <c r="D61" s="355">
        <v>1124.9643999999998</v>
      </c>
      <c r="E61" s="355">
        <v>12.966700000000001</v>
      </c>
      <c r="F61" s="462">
        <v>69.294063389200005</v>
      </c>
      <c r="G61" s="312">
        <v>36.162127474000002</v>
      </c>
      <c r="H61" s="355">
        <v>427.2595</v>
      </c>
      <c r="I61" s="355">
        <v>2.9248000000000003</v>
      </c>
      <c r="J61" s="462">
        <v>157.91341987710001</v>
      </c>
      <c r="K61" s="312">
        <v>52.899418222400001</v>
      </c>
      <c r="L61" s="86"/>
      <c r="M61" s="131"/>
      <c r="N61" s="86"/>
      <c r="O61" s="86"/>
      <c r="P61" s="56"/>
    </row>
    <row r="62" spans="2:19" ht="11.25" customHeight="1">
      <c r="B62" s="100" t="s">
        <v>43</v>
      </c>
      <c r="C62" s="339" t="s">
        <v>8</v>
      </c>
      <c r="D62" s="355">
        <v>1093.5413999999998</v>
      </c>
      <c r="E62" s="355">
        <v>27.926299999999998</v>
      </c>
      <c r="F62" s="462">
        <v>71.028984581700001</v>
      </c>
      <c r="G62" s="312">
        <v>39.4696110362</v>
      </c>
      <c r="H62" s="355">
        <v>431.9092</v>
      </c>
      <c r="I62" s="355">
        <v>22.356999999999999</v>
      </c>
      <c r="J62" s="462">
        <v>181.4337892895</v>
      </c>
      <c r="K62" s="312">
        <v>58.310782291700001</v>
      </c>
      <c r="L62" s="86"/>
      <c r="M62" s="131"/>
      <c r="N62" s="86"/>
      <c r="O62" s="86"/>
      <c r="P62" s="56"/>
    </row>
    <row r="63" spans="2:19" ht="11.25" customHeight="1">
      <c r="B63" s="100" t="s">
        <v>43</v>
      </c>
      <c r="C63" s="339" t="s">
        <v>9</v>
      </c>
      <c r="D63" s="355">
        <v>1174.5786000000001</v>
      </c>
      <c r="E63" s="355">
        <v>18.417400000000001</v>
      </c>
      <c r="F63" s="462">
        <v>74.004674094600006</v>
      </c>
      <c r="G63" s="312">
        <v>40.262245998899999</v>
      </c>
      <c r="H63" s="355">
        <v>383.59590000000003</v>
      </c>
      <c r="I63" s="355">
        <v>43.944800000000001</v>
      </c>
      <c r="J63" s="462">
        <v>191.2686808329</v>
      </c>
      <c r="K63" s="312">
        <v>52.205314951799998</v>
      </c>
      <c r="L63" s="86"/>
      <c r="M63" s="131"/>
      <c r="N63" s="86"/>
      <c r="O63" s="86"/>
      <c r="P63" s="56"/>
    </row>
    <row r="64" spans="2:19" ht="11.25" customHeight="1">
      <c r="B64" s="100" t="s">
        <v>42</v>
      </c>
      <c r="C64" s="339" t="s">
        <v>10</v>
      </c>
      <c r="D64" s="355">
        <v>1084.4208000000001</v>
      </c>
      <c r="E64" s="355">
        <v>9.5167999999999999</v>
      </c>
      <c r="F64" s="462">
        <v>79.845896002700002</v>
      </c>
      <c r="G64" s="312">
        <v>43.377224108900002</v>
      </c>
      <c r="H64" s="355">
        <v>417.99700000000001</v>
      </c>
      <c r="I64" s="355">
        <v>21.8325</v>
      </c>
      <c r="J64" s="462">
        <v>147.52265387880001</v>
      </c>
      <c r="K64" s="312">
        <v>49.121071325599999</v>
      </c>
      <c r="L64" s="86"/>
      <c r="M64" s="131"/>
      <c r="N64" s="86"/>
      <c r="O64" s="86"/>
      <c r="P64" s="56"/>
    </row>
    <row r="65" spans="2:23" ht="11.25" customHeight="1">
      <c r="B65" s="100" t="s">
        <v>44</v>
      </c>
      <c r="C65" s="339" t="s">
        <v>11</v>
      </c>
      <c r="D65" s="355">
        <v>772.88800000000003</v>
      </c>
      <c r="E65" s="355">
        <v>47.090400000000002</v>
      </c>
      <c r="F65" s="462">
        <v>101.99315780080001</v>
      </c>
      <c r="G65" s="312">
        <v>49.637430701600003</v>
      </c>
      <c r="H65" s="355">
        <v>598.64469999999994</v>
      </c>
      <c r="I65" s="355">
        <v>7.6466000000000003</v>
      </c>
      <c r="J65" s="462">
        <v>152.29095615369999</v>
      </c>
      <c r="K65" s="312">
        <v>46.370069861499999</v>
      </c>
      <c r="L65" s="86"/>
      <c r="M65" s="131"/>
      <c r="N65" s="86"/>
      <c r="O65" s="86"/>
      <c r="P65" s="56"/>
    </row>
    <row r="66" spans="2:23" ht="11.25" customHeight="1">
      <c r="B66" s="100" t="s">
        <v>45</v>
      </c>
      <c r="C66" s="339" t="s">
        <v>12</v>
      </c>
      <c r="D66" s="355">
        <v>653.77319999999997</v>
      </c>
      <c r="E66" s="355">
        <v>6.2157999999999998</v>
      </c>
      <c r="F66" s="462">
        <v>80.507212944800003</v>
      </c>
      <c r="G66" s="312">
        <v>52.391312002399999</v>
      </c>
      <c r="H66" s="355">
        <v>467.84190000000001</v>
      </c>
      <c r="I66" s="355">
        <v>21.3505</v>
      </c>
      <c r="J66" s="462">
        <v>171.15423898540001</v>
      </c>
      <c r="K66" s="312">
        <v>44.822547702500003</v>
      </c>
      <c r="L66" s="86"/>
      <c r="M66" s="131"/>
      <c r="N66" s="86"/>
      <c r="O66" s="86"/>
      <c r="P66" s="56"/>
    </row>
    <row r="67" spans="2:23" ht="11.25" customHeight="1">
      <c r="B67" s="100" t="s">
        <v>46</v>
      </c>
      <c r="C67" s="343" t="s">
        <v>13</v>
      </c>
      <c r="D67" s="377">
        <v>733.21609999999998</v>
      </c>
      <c r="E67" s="377">
        <v>3.4174000000000002</v>
      </c>
      <c r="F67" s="463">
        <v>89.317822472200007</v>
      </c>
      <c r="G67" s="463">
        <v>55.995791417</v>
      </c>
      <c r="H67" s="377">
        <v>449.00120000000004</v>
      </c>
      <c r="I67" s="377">
        <v>2.2000000000000001E-3</v>
      </c>
      <c r="J67" s="463">
        <v>143.59949527969999</v>
      </c>
      <c r="K67" s="461">
        <v>43.116742895100003</v>
      </c>
      <c r="L67" s="86"/>
      <c r="M67" s="131"/>
      <c r="N67" s="86"/>
      <c r="O67" s="86"/>
      <c r="P67" s="56"/>
    </row>
    <row r="68" spans="2:23">
      <c r="B68" s="99" t="s">
        <v>47</v>
      </c>
      <c r="D68" s="735">
        <f>SUM(D56:D67)</f>
        <v>11833.686</v>
      </c>
      <c r="E68" s="735">
        <f>SUM(E56:E67)</f>
        <v>180.9111</v>
      </c>
      <c r="F68" s="736">
        <v>78.869189545500006</v>
      </c>
      <c r="G68" s="737">
        <v>35.169086569599997</v>
      </c>
      <c r="H68" s="735">
        <f>SUM(H56:H67)</f>
        <v>6283.1513000000004</v>
      </c>
      <c r="I68" s="735">
        <f>SUM(I56:I67)</f>
        <v>178.17789999999999</v>
      </c>
      <c r="J68" s="736">
        <v>155.98383760109999</v>
      </c>
      <c r="K68" s="736">
        <v>44.868637483500002</v>
      </c>
      <c r="M68" s="131"/>
      <c r="N68" s="86"/>
      <c r="O68" s="86"/>
      <c r="P68" s="56"/>
    </row>
    <row r="69" spans="2:23" ht="11.25" customHeight="1">
      <c r="F69" s="192"/>
      <c r="G69" s="193"/>
      <c r="I69" s="64"/>
      <c r="J69" s="74"/>
      <c r="K69" s="193"/>
      <c r="L69" s="65"/>
      <c r="M69" s="131"/>
      <c r="N69" s="86"/>
      <c r="O69" s="86"/>
      <c r="P69"/>
      <c r="Q69"/>
      <c r="R69"/>
      <c r="S69"/>
      <c r="T69"/>
      <c r="U69"/>
      <c r="V69"/>
    </row>
    <row r="70" spans="2:23" ht="11.25" customHeight="1">
      <c r="C70" s="90" t="s">
        <v>195</v>
      </c>
      <c r="D70" s="90"/>
      <c r="E70" s="90"/>
      <c r="F70" s="85"/>
      <c r="G70" s="85"/>
      <c r="H70" s="85"/>
      <c r="I70" s="85"/>
      <c r="K70" s="170"/>
      <c r="L70" s="65"/>
      <c r="M70" s="65"/>
      <c r="N70"/>
      <c r="O70"/>
      <c r="P70"/>
      <c r="Q70"/>
      <c r="R70"/>
      <c r="S70"/>
      <c r="T70"/>
      <c r="U70"/>
      <c r="V70"/>
    </row>
    <row r="71" spans="2:23" ht="11.25" customHeight="1">
      <c r="C71" s="84" t="s">
        <v>150</v>
      </c>
      <c r="D71" s="84"/>
      <c r="E71" s="84"/>
      <c r="F71" s="87"/>
      <c r="G71" s="88"/>
      <c r="H71" s="38"/>
      <c r="K71" s="122" t="s">
        <v>47</v>
      </c>
      <c r="L71" s="65"/>
      <c r="M71" s="65"/>
      <c r="N71"/>
      <c r="O71"/>
      <c r="P71"/>
      <c r="Q71"/>
      <c r="R71"/>
      <c r="S71"/>
      <c r="T71"/>
      <c r="U71"/>
      <c r="V71"/>
    </row>
    <row r="72" spans="2:23" ht="11.25" customHeight="1">
      <c r="B72" s="101"/>
      <c r="C72" s="422"/>
      <c r="D72" s="795" t="s">
        <v>102</v>
      </c>
      <c r="E72" s="795"/>
      <c r="F72" s="795"/>
      <c r="G72" s="795"/>
      <c r="H72" s="678" t="s">
        <v>103</v>
      </c>
      <c r="I72" s="678"/>
      <c r="J72" s="695"/>
      <c r="K72" s="678"/>
      <c r="L72" s="65"/>
      <c r="M72" s="65"/>
      <c r="N72" s="65"/>
      <c r="O72"/>
      <c r="P72"/>
      <c r="Q72"/>
      <c r="R72"/>
      <c r="S72"/>
      <c r="T72"/>
      <c r="U72"/>
      <c r="V72"/>
      <c r="W72"/>
    </row>
    <row r="73" spans="2:23" ht="11.25" customHeight="1">
      <c r="B73" s="101"/>
      <c r="C73" s="459"/>
      <c r="D73" s="798" t="s">
        <v>167</v>
      </c>
      <c r="E73" s="783" t="s">
        <v>168</v>
      </c>
      <c r="F73" s="783" t="s">
        <v>241</v>
      </c>
      <c r="G73" s="464"/>
      <c r="H73" s="798" t="s">
        <v>167</v>
      </c>
      <c r="I73" s="783" t="s">
        <v>168</v>
      </c>
      <c r="J73" s="783" t="s">
        <v>241</v>
      </c>
      <c r="K73" s="464"/>
      <c r="L73" s="65"/>
      <c r="M73" s="65"/>
      <c r="N73" s="65"/>
      <c r="O73"/>
      <c r="P73"/>
      <c r="Q73"/>
      <c r="R73"/>
      <c r="S73"/>
      <c r="T73"/>
      <c r="U73"/>
      <c r="V73"/>
      <c r="W73"/>
    </row>
    <row r="74" spans="2:23" ht="20.25" customHeight="1">
      <c r="B74" s="101"/>
      <c r="C74" s="420"/>
      <c r="D74" s="799"/>
      <c r="E74" s="784"/>
      <c r="F74" s="784"/>
      <c r="G74" s="388" t="s">
        <v>3</v>
      </c>
      <c r="H74" s="799"/>
      <c r="I74" s="784"/>
      <c r="J74" s="784"/>
      <c r="K74" s="388" t="s">
        <v>3</v>
      </c>
      <c r="L74" s="65"/>
      <c r="M74" s="65"/>
      <c r="N74" s="65"/>
      <c r="O74"/>
      <c r="P74"/>
      <c r="Q74"/>
      <c r="R74"/>
      <c r="S74"/>
      <c r="T74"/>
      <c r="U74"/>
      <c r="V74"/>
      <c r="W74"/>
    </row>
    <row r="75" spans="2:23" ht="20.25" customHeight="1">
      <c r="B75" s="100"/>
      <c r="C75" s="339" t="s">
        <v>4</v>
      </c>
      <c r="D75" s="465">
        <v>463.59740000000005</v>
      </c>
      <c r="E75" s="465">
        <v>127.69499999999999</v>
      </c>
      <c r="F75" s="442">
        <v>0</v>
      </c>
      <c r="G75" s="442">
        <f>SUM(D75:F75)</f>
        <v>591.29240000000004</v>
      </c>
      <c r="H75" s="465">
        <v>-0.70610000000000006</v>
      </c>
      <c r="I75" s="465">
        <v>0</v>
      </c>
      <c r="J75" s="465">
        <v>0</v>
      </c>
      <c r="K75" s="442">
        <f t="shared" ref="K75:K86" si="3">SUM(H76:I76)</f>
        <v>-5.7798999999999996</v>
      </c>
      <c r="L75" s="65"/>
      <c r="M75" s="65"/>
      <c r="N75" s="65"/>
      <c r="O75"/>
      <c r="P75"/>
      <c r="Q75"/>
      <c r="R75"/>
      <c r="S75"/>
      <c r="T75"/>
      <c r="U75"/>
      <c r="V75"/>
      <c r="W75"/>
    </row>
    <row r="76" spans="2:23" ht="11.25" customHeight="1">
      <c r="B76" s="100" t="s">
        <v>39</v>
      </c>
      <c r="C76" s="339" t="s">
        <v>5</v>
      </c>
      <c r="D76" s="465">
        <v>729.77369999999996</v>
      </c>
      <c r="E76" s="465">
        <v>133.864</v>
      </c>
      <c r="F76" s="442">
        <v>0</v>
      </c>
      <c r="G76" s="442">
        <f t="shared" ref="G76:G86" si="4">SUM(D76:F76)</f>
        <v>863.6377</v>
      </c>
      <c r="H76" s="465">
        <v>-2.8325999999999998</v>
      </c>
      <c r="I76" s="465">
        <v>-2.9473000000000003</v>
      </c>
      <c r="J76" s="465">
        <v>0</v>
      </c>
      <c r="K76" s="442">
        <f t="shared" si="3"/>
        <v>-19.823</v>
      </c>
      <c r="L76" s="65"/>
      <c r="M76" s="65"/>
      <c r="N76" s="65"/>
      <c r="O76"/>
      <c r="P76"/>
      <c r="Q76"/>
      <c r="R76"/>
      <c r="S76"/>
      <c r="T76"/>
      <c r="U76"/>
      <c r="V76"/>
      <c r="W76"/>
    </row>
    <row r="77" spans="2:23" ht="11.25" customHeight="1">
      <c r="B77" s="100" t="s">
        <v>40</v>
      </c>
      <c r="C77" s="339" t="s">
        <v>0</v>
      </c>
      <c r="D77" s="465">
        <v>1108.028</v>
      </c>
      <c r="E77" s="465">
        <v>143.38460000000001</v>
      </c>
      <c r="F77" s="442">
        <v>0</v>
      </c>
      <c r="G77" s="442">
        <f t="shared" si="4"/>
        <v>1251.4126000000001</v>
      </c>
      <c r="H77" s="465">
        <v>-19.575400000000002</v>
      </c>
      <c r="I77" s="465">
        <v>-0.24759999999999999</v>
      </c>
      <c r="J77" s="465">
        <v>0</v>
      </c>
      <c r="K77" s="442">
        <f t="shared" si="3"/>
        <v>-7.3641000000000005</v>
      </c>
      <c r="L77" s="65"/>
      <c r="M77" s="65"/>
      <c r="N77" s="65"/>
      <c r="O77"/>
      <c r="P77"/>
      <c r="Q77"/>
      <c r="R77"/>
      <c r="S77"/>
      <c r="T77"/>
      <c r="U77"/>
      <c r="V77"/>
      <c r="W77"/>
    </row>
    <row r="78" spans="2:23" ht="11.25" customHeight="1">
      <c r="B78" s="100" t="s">
        <v>41</v>
      </c>
      <c r="C78" s="339" t="s">
        <v>2</v>
      </c>
      <c r="D78" s="465">
        <v>1065.8616999999999</v>
      </c>
      <c r="E78" s="465">
        <v>102.1995</v>
      </c>
      <c r="F78" s="442">
        <v>0</v>
      </c>
      <c r="G78" s="442">
        <f t="shared" si="4"/>
        <v>1168.0611999999999</v>
      </c>
      <c r="H78" s="465">
        <v>-7.2291000000000007</v>
      </c>
      <c r="I78" s="465">
        <v>-0.13500000000000001</v>
      </c>
      <c r="J78" s="465">
        <v>0</v>
      </c>
      <c r="K78" s="442">
        <f t="shared" si="3"/>
        <v>-21.687199999999997</v>
      </c>
      <c r="L78" s="65"/>
      <c r="M78" s="65"/>
      <c r="N78" s="65"/>
      <c r="O78"/>
      <c r="P78"/>
      <c r="Q78"/>
      <c r="R78"/>
      <c r="S78"/>
      <c r="T78"/>
      <c r="U78"/>
      <c r="V78"/>
      <c r="W78"/>
    </row>
    <row r="79" spans="2:23" ht="11.25" customHeight="1">
      <c r="B79" s="100" t="s">
        <v>42</v>
      </c>
      <c r="C79" s="339" t="s">
        <v>6</v>
      </c>
      <c r="D79" s="465">
        <v>1165.8853999999999</v>
      </c>
      <c r="E79" s="465">
        <v>156.01420000000002</v>
      </c>
      <c r="F79" s="442">
        <v>0</v>
      </c>
      <c r="G79" s="442">
        <f t="shared" si="4"/>
        <v>1321.8996</v>
      </c>
      <c r="H79" s="465">
        <v>-20.706299999999999</v>
      </c>
      <c r="I79" s="465">
        <v>-0.98089999999999999</v>
      </c>
      <c r="J79" s="465">
        <v>0</v>
      </c>
      <c r="K79" s="442">
        <f t="shared" si="3"/>
        <v>-12.966699999999999</v>
      </c>
      <c r="L79" s="65"/>
      <c r="M79" s="65"/>
      <c r="N79" s="65"/>
      <c r="O79"/>
      <c r="P79"/>
      <c r="Q79"/>
      <c r="R79"/>
      <c r="S79"/>
      <c r="T79"/>
      <c r="U79"/>
      <c r="V79"/>
      <c r="W79"/>
    </row>
    <row r="80" spans="2:23" ht="11.25" customHeight="1">
      <c r="B80" s="100" t="s">
        <v>41</v>
      </c>
      <c r="C80" s="339" t="s">
        <v>7</v>
      </c>
      <c r="D80" s="465">
        <v>1021.8828000000001</v>
      </c>
      <c r="E80" s="465">
        <v>103.08160000000001</v>
      </c>
      <c r="F80" s="442">
        <v>0</v>
      </c>
      <c r="G80" s="442">
        <f t="shared" si="4"/>
        <v>1124.9644000000001</v>
      </c>
      <c r="H80" s="465">
        <v>-7.7278000000000002</v>
      </c>
      <c r="I80" s="465">
        <v>-5.2388999999999992</v>
      </c>
      <c r="J80" s="465">
        <v>0</v>
      </c>
      <c r="K80" s="442">
        <f t="shared" si="3"/>
        <v>-27.926300000000001</v>
      </c>
      <c r="L80" s="65"/>
      <c r="M80" s="65"/>
      <c r="N80" s="65"/>
      <c r="O80"/>
      <c r="P80"/>
      <c r="Q80"/>
      <c r="R80"/>
      <c r="S80"/>
      <c r="T80"/>
      <c r="U80"/>
      <c r="V80"/>
      <c r="W80"/>
    </row>
    <row r="81" spans="2:23" ht="11.25" customHeight="1">
      <c r="B81" s="100" t="s">
        <v>43</v>
      </c>
      <c r="C81" s="339" t="s">
        <v>8</v>
      </c>
      <c r="D81" s="465">
        <v>956.83940000000007</v>
      </c>
      <c r="E81" s="465">
        <v>136.702</v>
      </c>
      <c r="F81" s="442">
        <v>0</v>
      </c>
      <c r="G81" s="442">
        <f t="shared" si="4"/>
        <v>1093.5414000000001</v>
      </c>
      <c r="H81" s="465">
        <v>-15.060700000000001</v>
      </c>
      <c r="I81" s="465">
        <v>-12.865600000000001</v>
      </c>
      <c r="J81" s="465">
        <v>0</v>
      </c>
      <c r="K81" s="442">
        <f t="shared" si="3"/>
        <v>-18.417400000000001</v>
      </c>
      <c r="L81" s="65"/>
      <c r="M81" s="65"/>
      <c r="N81" s="65"/>
      <c r="O81"/>
      <c r="P81"/>
      <c r="Q81"/>
      <c r="R81"/>
      <c r="S81"/>
      <c r="T81"/>
      <c r="U81"/>
      <c r="V81"/>
      <c r="W81"/>
    </row>
    <row r="82" spans="2:23" ht="11.25" customHeight="1">
      <c r="B82" s="100" t="s">
        <v>43</v>
      </c>
      <c r="C82" s="339" t="s">
        <v>9</v>
      </c>
      <c r="D82" s="465">
        <v>1072.6126999999999</v>
      </c>
      <c r="E82" s="465">
        <v>101.96589999999999</v>
      </c>
      <c r="F82" s="442">
        <v>0</v>
      </c>
      <c r="G82" s="442">
        <f t="shared" si="4"/>
        <v>1174.5785999999998</v>
      </c>
      <c r="H82" s="465">
        <v>-4.9577999999999998</v>
      </c>
      <c r="I82" s="465">
        <v>-13.4596</v>
      </c>
      <c r="J82" s="465">
        <v>0</v>
      </c>
      <c r="K82" s="442">
        <f t="shared" si="3"/>
        <v>-9.5167999999999999</v>
      </c>
      <c r="L82" s="65"/>
      <c r="M82" s="65"/>
      <c r="N82" s="65"/>
      <c r="O82"/>
      <c r="P82"/>
      <c r="Q82"/>
      <c r="R82"/>
      <c r="S82"/>
      <c r="T82"/>
      <c r="U82"/>
      <c r="V82"/>
      <c r="W82"/>
    </row>
    <row r="83" spans="2:23" ht="11.25" customHeight="1">
      <c r="B83" s="100" t="s">
        <v>42</v>
      </c>
      <c r="C83" s="339" t="s">
        <v>10</v>
      </c>
      <c r="D83" s="465">
        <v>1041.6281999999999</v>
      </c>
      <c r="E83" s="465">
        <v>42.7926</v>
      </c>
      <c r="F83" s="442">
        <v>0</v>
      </c>
      <c r="G83" s="442">
        <f t="shared" si="4"/>
        <v>1084.4207999999999</v>
      </c>
      <c r="H83" s="465">
        <v>-8.4245999999999999</v>
      </c>
      <c r="I83" s="465">
        <v>-1.0922000000000001</v>
      </c>
      <c r="J83" s="465">
        <v>0</v>
      </c>
      <c r="K83" s="442">
        <f t="shared" si="3"/>
        <v>-47.066400000000002</v>
      </c>
      <c r="L83" s="65"/>
      <c r="M83" s="65"/>
      <c r="N83" s="65"/>
      <c r="O83"/>
      <c r="P83"/>
      <c r="Q83"/>
      <c r="R83"/>
      <c r="S83"/>
      <c r="T83"/>
      <c r="U83"/>
      <c r="V83"/>
      <c r="W83"/>
    </row>
    <row r="84" spans="2:23" ht="11.25" customHeight="1">
      <c r="B84" s="100" t="s">
        <v>44</v>
      </c>
      <c r="C84" s="339" t="s">
        <v>11</v>
      </c>
      <c r="D84" s="465">
        <v>743.27300000000002</v>
      </c>
      <c r="E84" s="465">
        <v>29.591000000000001</v>
      </c>
      <c r="F84" s="442">
        <v>2.4E-2</v>
      </c>
      <c r="G84" s="442">
        <f t="shared" si="4"/>
        <v>772.88800000000003</v>
      </c>
      <c r="H84" s="465">
        <v>-42.653400000000005</v>
      </c>
      <c r="I84" s="465">
        <v>-4.4130000000000003</v>
      </c>
      <c r="J84" s="465">
        <v>-2.4E-2</v>
      </c>
      <c r="K84" s="442">
        <f t="shared" si="3"/>
        <v>-6.2157999999999998</v>
      </c>
      <c r="L84" s="65"/>
      <c r="M84" s="65"/>
      <c r="N84" s="65"/>
      <c r="O84"/>
      <c r="P84"/>
      <c r="Q84"/>
      <c r="R84"/>
      <c r="S84"/>
      <c r="T84"/>
      <c r="U84"/>
      <c r="V84"/>
      <c r="W84"/>
    </row>
    <row r="85" spans="2:23" ht="11.25" customHeight="1">
      <c r="B85" s="100" t="s">
        <v>45</v>
      </c>
      <c r="C85" s="339" t="s">
        <v>12</v>
      </c>
      <c r="D85" s="465">
        <v>617.11219999999992</v>
      </c>
      <c r="E85" s="465">
        <v>36.661000000000001</v>
      </c>
      <c r="F85" s="442">
        <v>0</v>
      </c>
      <c r="G85" s="442">
        <f t="shared" si="4"/>
        <v>653.77319999999986</v>
      </c>
      <c r="H85" s="465">
        <v>-3.7778</v>
      </c>
      <c r="I85" s="465">
        <v>-2.4380000000000002</v>
      </c>
      <c r="J85" s="465">
        <v>0</v>
      </c>
      <c r="K85" s="442">
        <f t="shared" si="3"/>
        <v>-3.4174000000000002</v>
      </c>
      <c r="L85" s="65"/>
      <c r="M85" s="65"/>
      <c r="N85" s="65"/>
      <c r="O85"/>
      <c r="P85"/>
      <c r="Q85"/>
      <c r="R85"/>
      <c r="S85"/>
      <c r="T85"/>
      <c r="U85"/>
      <c r="V85"/>
      <c r="W85"/>
    </row>
    <row r="86" spans="2:23" ht="11.25" customHeight="1">
      <c r="B86" s="100" t="s">
        <v>46</v>
      </c>
      <c r="C86" s="343" t="s">
        <v>13</v>
      </c>
      <c r="D86" s="444">
        <v>724.68489999999997</v>
      </c>
      <c r="E86" s="444">
        <v>8.5312000000000001</v>
      </c>
      <c r="F86" s="444">
        <v>0</v>
      </c>
      <c r="G86" s="444">
        <f t="shared" si="4"/>
        <v>733.21609999999998</v>
      </c>
      <c r="H86" s="444">
        <v>-2.7764000000000002</v>
      </c>
      <c r="I86" s="444">
        <v>-0.64100000000000001</v>
      </c>
      <c r="J86" s="444">
        <v>0</v>
      </c>
      <c r="K86" s="444">
        <f t="shared" si="3"/>
        <v>-180.88710000000003</v>
      </c>
      <c r="L86" s="65"/>
      <c r="M86" s="65"/>
      <c r="N86" s="65"/>
      <c r="O86"/>
      <c r="P86"/>
      <c r="Q86"/>
      <c r="R86"/>
      <c r="S86"/>
      <c r="T86"/>
      <c r="U86"/>
      <c r="V86"/>
      <c r="W86"/>
    </row>
    <row r="87" spans="2:23" ht="11.25" customHeight="1">
      <c r="B87" s="99" t="s">
        <v>47</v>
      </c>
      <c r="D87" s="650">
        <f t="shared" ref="D87:I87" si="5">SUM(D75:D86)</f>
        <v>10711.179399999999</v>
      </c>
      <c r="E87" s="650">
        <f t="shared" si="5"/>
        <v>1122.4825999999998</v>
      </c>
      <c r="F87" s="650">
        <f t="shared" si="5"/>
        <v>2.4E-2</v>
      </c>
      <c r="G87" s="650">
        <f t="shared" si="5"/>
        <v>11833.686</v>
      </c>
      <c r="H87" s="650">
        <f t="shared" si="5"/>
        <v>-136.42800000000003</v>
      </c>
      <c r="I87" s="650">
        <f t="shared" si="5"/>
        <v>-44.459099999999999</v>
      </c>
      <c r="J87" s="650">
        <f>SUM(K75:K86)</f>
        <v>-361.06810000000002</v>
      </c>
      <c r="K87" s="65"/>
      <c r="L87" s="65"/>
      <c r="M87" s="65"/>
      <c r="N87"/>
      <c r="O87"/>
      <c r="P87"/>
      <c r="Q87"/>
      <c r="R87"/>
      <c r="S87"/>
      <c r="T87"/>
      <c r="U87"/>
      <c r="V87"/>
    </row>
    <row r="88" spans="2:23" ht="11.25" customHeight="1">
      <c r="E88" s="86"/>
      <c r="G88" s="286"/>
      <c r="I88" s="56"/>
      <c r="J88" s="287"/>
      <c r="K88" s="74"/>
      <c r="L88" s="65"/>
      <c r="M88" s="65"/>
      <c r="N88"/>
      <c r="O88"/>
      <c r="P88"/>
      <c r="Q88"/>
      <c r="R88"/>
      <c r="S88"/>
      <c r="T88"/>
      <c r="U88"/>
      <c r="V88"/>
    </row>
    <row r="89" spans="2:23" ht="11.25" customHeight="1">
      <c r="C89" s="90" t="s">
        <v>195</v>
      </c>
      <c r="G89" s="157"/>
      <c r="I89" s="56"/>
      <c r="J89" s="38"/>
      <c r="K89" s="74"/>
      <c r="L89" s="65"/>
      <c r="M89" s="65"/>
      <c r="N89"/>
      <c r="O89"/>
      <c r="P89"/>
      <c r="Q89"/>
      <c r="R89"/>
      <c r="S89"/>
      <c r="T89"/>
      <c r="U89"/>
      <c r="V89"/>
    </row>
    <row r="90" spans="2:23" ht="11.25" customHeight="1">
      <c r="C90" s="58" t="s">
        <v>158</v>
      </c>
      <c r="G90" s="157"/>
      <c r="I90" s="56"/>
      <c r="J90" s="38"/>
      <c r="K90" s="74"/>
      <c r="L90" s="65"/>
      <c r="M90" s="65"/>
      <c r="N90"/>
      <c r="O90"/>
      <c r="P90"/>
      <c r="Q90"/>
      <c r="R90"/>
      <c r="S90"/>
      <c r="T90"/>
      <c r="U90"/>
      <c r="V90"/>
    </row>
    <row r="91" spans="2:23" ht="11.25" customHeight="1">
      <c r="C91" s="794" t="s">
        <v>151</v>
      </c>
      <c r="D91" s="794"/>
      <c r="E91" s="794"/>
      <c r="F91" s="794"/>
      <c r="G91" s="472"/>
      <c r="H91" s="676" t="s">
        <v>157</v>
      </c>
      <c r="I91" s="676"/>
      <c r="J91" s="676"/>
      <c r="K91" s="676"/>
      <c r="L91" s="472"/>
      <c r="M91" s="65"/>
      <c r="N91"/>
      <c r="O91"/>
      <c r="P91"/>
      <c r="Q91"/>
      <c r="R91"/>
      <c r="S91"/>
      <c r="T91"/>
      <c r="U91"/>
      <c r="V91"/>
    </row>
    <row r="92" spans="2:23" ht="11.25" customHeight="1">
      <c r="C92" s="793" t="s">
        <v>102</v>
      </c>
      <c r="D92" s="793"/>
      <c r="E92" s="466" t="s">
        <v>103</v>
      </c>
      <c r="F92" s="467"/>
      <c r="G92" s="473"/>
      <c r="H92" s="675" t="s">
        <v>102</v>
      </c>
      <c r="I92" s="675"/>
      <c r="J92" s="805" t="s">
        <v>103</v>
      </c>
      <c r="K92" s="805"/>
      <c r="L92" s="473"/>
      <c r="M92" s="65"/>
      <c r="N92"/>
      <c r="O92"/>
      <c r="P92"/>
      <c r="Q92"/>
      <c r="R92"/>
      <c r="S92"/>
      <c r="T92"/>
      <c r="U92"/>
      <c r="V92"/>
    </row>
    <row r="93" spans="2:23" ht="11.25" customHeight="1">
      <c r="C93" s="309" t="s">
        <v>169</v>
      </c>
      <c r="D93" s="731">
        <v>0.75217847592035147</v>
      </c>
      <c r="E93" s="731">
        <v>0.35810959084323735</v>
      </c>
      <c r="F93" s="309" t="s">
        <v>411</v>
      </c>
      <c r="G93" s="309"/>
      <c r="H93" s="309" t="s">
        <v>155</v>
      </c>
      <c r="I93" s="731">
        <v>0.63659033290386935</v>
      </c>
      <c r="J93" s="731">
        <v>0.248471504021617</v>
      </c>
      <c r="K93" s="309" t="s">
        <v>154</v>
      </c>
      <c r="L93" s="309"/>
      <c r="O93"/>
      <c r="P93"/>
      <c r="Q93"/>
      <c r="R93"/>
      <c r="S93"/>
      <c r="T93"/>
      <c r="U93"/>
      <c r="V93"/>
    </row>
    <row r="94" spans="2:23" ht="11.25" customHeight="1">
      <c r="C94" s="309" t="s">
        <v>152</v>
      </c>
      <c r="D94" s="731">
        <v>0.24139897746146047</v>
      </c>
      <c r="E94" s="731">
        <v>0.21879475609843729</v>
      </c>
      <c r="F94" s="309" t="s">
        <v>169</v>
      </c>
      <c r="G94" s="309"/>
      <c r="H94" s="309" t="s">
        <v>169</v>
      </c>
      <c r="I94" s="731">
        <v>0.11703586717094054</v>
      </c>
      <c r="J94" s="731">
        <v>0.2329074427417317</v>
      </c>
      <c r="K94" s="309" t="s">
        <v>169</v>
      </c>
      <c r="L94" s="309"/>
      <c r="O94"/>
      <c r="P94"/>
      <c r="Q94"/>
      <c r="R94"/>
      <c r="S94"/>
      <c r="T94"/>
      <c r="U94"/>
      <c r="V94"/>
    </row>
    <row r="95" spans="2:23" ht="11.25" customHeight="1">
      <c r="C95" s="309" t="s">
        <v>156</v>
      </c>
      <c r="D95" s="731">
        <v>3.4556519414153798E-3</v>
      </c>
      <c r="E95" s="731">
        <v>0.21100142556205781</v>
      </c>
      <c r="F95" s="309" t="s">
        <v>152</v>
      </c>
      <c r="G95" s="469"/>
      <c r="H95" s="469" t="s">
        <v>152</v>
      </c>
      <c r="I95" s="732">
        <v>0.10834961140434729</v>
      </c>
      <c r="J95" s="731">
        <v>0.17738029167287975</v>
      </c>
      <c r="K95" s="309" t="s">
        <v>412</v>
      </c>
      <c r="L95" s="309"/>
      <c r="M95" s="65"/>
      <c r="N95"/>
      <c r="O95"/>
      <c r="P95"/>
      <c r="Q95"/>
      <c r="R95"/>
      <c r="S95"/>
      <c r="T95"/>
      <c r="U95"/>
      <c r="V95"/>
    </row>
    <row r="96" spans="2:23" ht="11.25" customHeight="1">
      <c r="C96" s="309" t="s">
        <v>411</v>
      </c>
      <c r="D96" s="731">
        <v>1.6139180978775335E-3</v>
      </c>
      <c r="E96" s="731">
        <v>0.12454128021995334</v>
      </c>
      <c r="F96" s="309" t="s">
        <v>155</v>
      </c>
      <c r="G96" s="469"/>
      <c r="H96" s="469" t="s">
        <v>156</v>
      </c>
      <c r="I96" s="731">
        <v>8.5574165662275062E-2</v>
      </c>
      <c r="J96" s="731">
        <v>0.13978032383734024</v>
      </c>
      <c r="K96" s="309" t="s">
        <v>155</v>
      </c>
      <c r="L96" s="309"/>
      <c r="M96" s="65"/>
      <c r="N96"/>
      <c r="O96"/>
      <c r="P96"/>
      <c r="Q96"/>
      <c r="R96"/>
      <c r="S96"/>
      <c r="T96"/>
      <c r="U96"/>
      <c r="V96"/>
    </row>
    <row r="97" spans="2:22" ht="11.25" customHeight="1">
      <c r="C97" s="309" t="s">
        <v>154</v>
      </c>
      <c r="D97" s="731">
        <v>1.3509484703244619E-3</v>
      </c>
      <c r="E97" s="731">
        <v>8.7047173998720917E-2</v>
      </c>
      <c r="F97" s="309" t="s">
        <v>154</v>
      </c>
      <c r="G97" s="469"/>
      <c r="H97" s="469" t="s">
        <v>154</v>
      </c>
      <c r="I97" s="732">
        <v>3.3705997256971862E-2</v>
      </c>
      <c r="J97" s="732">
        <v>0.12478899685853517</v>
      </c>
      <c r="K97" s="469" t="s">
        <v>156</v>
      </c>
      <c r="L97" s="469"/>
      <c r="O97"/>
      <c r="P97"/>
      <c r="Q97"/>
      <c r="R97"/>
      <c r="S97"/>
      <c r="T97"/>
      <c r="U97"/>
      <c r="V97"/>
    </row>
    <row r="98" spans="2:22" ht="11.25" customHeight="1">
      <c r="C98" s="309" t="s">
        <v>170</v>
      </c>
      <c r="D98" s="731">
        <v>2.028108570736117E-6</v>
      </c>
      <c r="E98" s="732">
        <v>5.0577327759299996E-4</v>
      </c>
      <c r="F98" s="309" t="s">
        <v>412</v>
      </c>
      <c r="G98" s="469"/>
      <c r="H98" s="469" t="s">
        <v>170</v>
      </c>
      <c r="I98" s="732">
        <v>1.8744025601595944E-2</v>
      </c>
      <c r="J98" s="731">
        <v>3.709126050621573E-2</v>
      </c>
      <c r="K98" s="469" t="s">
        <v>152</v>
      </c>
      <c r="L98" s="469"/>
      <c r="O98"/>
      <c r="P98"/>
      <c r="Q98"/>
      <c r="R98"/>
      <c r="S98"/>
      <c r="T98"/>
      <c r="U98"/>
      <c r="V98"/>
    </row>
    <row r="99" spans="2:22" ht="11.25" customHeight="1">
      <c r="C99" s="309" t="s">
        <v>153</v>
      </c>
      <c r="D99" s="731">
        <v>0</v>
      </c>
      <c r="E99" s="731">
        <v>0</v>
      </c>
      <c r="F99" s="309" t="s">
        <v>153</v>
      </c>
      <c r="G99" s="469"/>
      <c r="H99" s="469" t="s">
        <v>153</v>
      </c>
      <c r="I99" s="731">
        <v>0</v>
      </c>
      <c r="J99" s="731">
        <v>3.6762873510934352E-2</v>
      </c>
      <c r="K99" s="309" t="s">
        <v>411</v>
      </c>
      <c r="L99" s="309"/>
      <c r="M99" s="65"/>
      <c r="N99"/>
      <c r="O99"/>
      <c r="Q99"/>
      <c r="R99"/>
      <c r="S99"/>
      <c r="T99"/>
      <c r="U99"/>
      <c r="V99"/>
    </row>
    <row r="100" spans="2:22" ht="11.25" customHeight="1">
      <c r="C100" s="309" t="s">
        <v>155</v>
      </c>
      <c r="D100" s="731">
        <v>0</v>
      </c>
      <c r="E100" s="731">
        <v>0</v>
      </c>
      <c r="F100" s="309" t="s">
        <v>156</v>
      </c>
      <c r="G100" s="469"/>
      <c r="H100" s="469" t="s">
        <v>411</v>
      </c>
      <c r="I100" s="731">
        <v>0</v>
      </c>
      <c r="J100" s="731">
        <v>2.817306850746E-3</v>
      </c>
      <c r="K100" s="309" t="s">
        <v>153</v>
      </c>
      <c r="L100" s="309"/>
      <c r="M100" s="65"/>
      <c r="N100"/>
      <c r="O100"/>
      <c r="Q100"/>
      <c r="R100"/>
      <c r="S100"/>
      <c r="T100"/>
      <c r="U100"/>
      <c r="V100"/>
    </row>
    <row r="101" spans="2:22" ht="11.25" customHeight="1">
      <c r="C101" s="470" t="s">
        <v>412</v>
      </c>
      <c r="D101" s="733">
        <v>0</v>
      </c>
      <c r="E101" s="733">
        <v>0</v>
      </c>
      <c r="F101" s="470" t="s">
        <v>170</v>
      </c>
      <c r="G101" s="471"/>
      <c r="H101" s="471" t="s">
        <v>412</v>
      </c>
      <c r="I101" s="734">
        <v>0</v>
      </c>
      <c r="J101" s="733">
        <v>0</v>
      </c>
      <c r="K101" s="470" t="s">
        <v>170</v>
      </c>
      <c r="L101" s="470"/>
      <c r="M101" s="65"/>
      <c r="N101"/>
      <c r="O101"/>
      <c r="Q101"/>
      <c r="R101"/>
      <c r="S101"/>
      <c r="T101"/>
      <c r="U101"/>
      <c r="V101"/>
    </row>
    <row r="102" spans="2:22" ht="11.25" customHeight="1">
      <c r="D102" s="651">
        <f>SUM(D93:D101)</f>
        <v>1</v>
      </c>
      <c r="E102" s="651">
        <f>SUM(E93:E101)</f>
        <v>0.99999999999999978</v>
      </c>
      <c r="F102" s="267"/>
      <c r="G102" s="267"/>
      <c r="H102" s="267"/>
      <c r="I102" s="651">
        <f>SUM(I93:I101)</f>
        <v>1</v>
      </c>
      <c r="J102" s="651">
        <f>SUM(J93:J101)</f>
        <v>0.99999999999999989</v>
      </c>
      <c r="K102" s="74"/>
      <c r="M102" s="65"/>
      <c r="N102"/>
      <c r="O102"/>
      <c r="Q102"/>
      <c r="R102"/>
      <c r="S102"/>
      <c r="T102"/>
      <c r="U102"/>
      <c r="V102"/>
    </row>
    <row r="103" spans="2:22" ht="11.25" customHeight="1">
      <c r="D103" s="235"/>
      <c r="E103" s="235"/>
      <c r="I103" s="56"/>
      <c r="J103" s="38"/>
      <c r="K103" s="74"/>
      <c r="L103" s="65"/>
      <c r="M103" s="65"/>
      <c r="N103"/>
      <c r="O103"/>
      <c r="P103"/>
      <c r="Q103"/>
      <c r="R103"/>
      <c r="S103"/>
      <c r="T103"/>
      <c r="U103"/>
      <c r="V103"/>
    </row>
    <row r="104" spans="2:22" ht="11.25" customHeight="1">
      <c r="C104" s="90" t="s">
        <v>191</v>
      </c>
      <c r="D104" s="90"/>
      <c r="E104" s="90"/>
      <c r="F104" s="85"/>
      <c r="G104" s="85"/>
      <c r="H104" s="85"/>
      <c r="I104" s="85"/>
      <c r="K104" s="170"/>
      <c r="L104" s="65"/>
      <c r="M104" s="65"/>
      <c r="N104"/>
      <c r="O104"/>
      <c r="P104"/>
      <c r="Q104"/>
      <c r="R104"/>
      <c r="S104"/>
      <c r="T104"/>
      <c r="U104"/>
      <c r="V104"/>
    </row>
    <row r="105" spans="2:22" ht="11.25" customHeight="1">
      <c r="C105" s="84" t="s">
        <v>192</v>
      </c>
      <c r="D105" s="84"/>
      <c r="E105" s="84"/>
      <c r="F105" s="87"/>
      <c r="G105" s="88"/>
      <c r="H105" s="85"/>
      <c r="I105" s="85"/>
      <c r="K105" s="122" t="s">
        <v>47</v>
      </c>
      <c r="L105" s="65"/>
      <c r="M105" s="65"/>
      <c r="N105"/>
      <c r="O105"/>
      <c r="P105"/>
      <c r="Q105"/>
      <c r="R105"/>
      <c r="S105"/>
      <c r="T105"/>
      <c r="U105"/>
      <c r="V105"/>
    </row>
    <row r="106" spans="2:22" ht="11.25" customHeight="1">
      <c r="C106" s="422"/>
      <c r="D106" s="474" t="s">
        <v>271</v>
      </c>
      <c r="E106" s="474" t="s">
        <v>272</v>
      </c>
      <c r="F106" s="474" t="s">
        <v>271</v>
      </c>
      <c r="G106" s="474" t="s">
        <v>223</v>
      </c>
      <c r="H106" s="85"/>
      <c r="I106" s="85"/>
      <c r="J106" s="807"/>
      <c r="K106" s="807"/>
      <c r="L106" s="65"/>
      <c r="M106" s="65"/>
      <c r="N106"/>
      <c r="O106"/>
      <c r="P106"/>
      <c r="Q106"/>
      <c r="R106"/>
      <c r="S106"/>
      <c r="T106"/>
      <c r="U106"/>
      <c r="V106"/>
    </row>
    <row r="107" spans="2:22" ht="25.5" customHeight="1">
      <c r="C107" s="475"/>
      <c r="D107" s="476" t="s">
        <v>172</v>
      </c>
      <c r="E107" s="476" t="s">
        <v>193</v>
      </c>
      <c r="F107" s="476" t="s">
        <v>172</v>
      </c>
      <c r="G107" s="476" t="s">
        <v>193</v>
      </c>
      <c r="H107" s="85"/>
      <c r="I107" s="85"/>
      <c r="J107" s="807"/>
      <c r="K107" s="807"/>
      <c r="L107" s="65"/>
      <c r="M107" s="65"/>
      <c r="N107"/>
      <c r="O107"/>
      <c r="P107"/>
      <c r="Q107"/>
      <c r="R107"/>
      <c r="S107"/>
      <c r="T107"/>
      <c r="U107"/>
      <c r="V107"/>
    </row>
    <row r="108" spans="2:22" ht="12.75">
      <c r="C108" s="339" t="s">
        <v>4</v>
      </c>
      <c r="D108" s="355">
        <v>201.82300000000001</v>
      </c>
      <c r="E108" s="462">
        <v>17.042719808899999</v>
      </c>
      <c r="F108" s="355">
        <v>501.61279999999999</v>
      </c>
      <c r="G108" s="462">
        <v>19.880568857099998</v>
      </c>
      <c r="H108" s="85"/>
      <c r="I108" s="85"/>
      <c r="J108" s="242"/>
      <c r="K108" s="118"/>
      <c r="L108" s="65"/>
      <c r="M108" s="65"/>
      <c r="N108"/>
      <c r="O108"/>
      <c r="P108"/>
      <c r="Q108"/>
      <c r="R108"/>
      <c r="S108"/>
      <c r="T108"/>
      <c r="U108"/>
      <c r="V108"/>
    </row>
    <row r="109" spans="2:22" ht="11.25" customHeight="1">
      <c r="B109" s="100" t="s">
        <v>39</v>
      </c>
      <c r="C109" s="339" t="s">
        <v>5</v>
      </c>
      <c r="D109" s="355">
        <v>231.935</v>
      </c>
      <c r="E109" s="462">
        <v>23.176032897100001</v>
      </c>
      <c r="F109" s="355">
        <v>618.74619999999993</v>
      </c>
      <c r="G109" s="462">
        <v>27.023956817799998</v>
      </c>
      <c r="H109" s="85"/>
      <c r="I109" s="85"/>
      <c r="J109" s="242"/>
      <c r="K109" s="118"/>
      <c r="L109" s="65"/>
      <c r="M109" s="65"/>
      <c r="N109"/>
      <c r="O109"/>
      <c r="P109"/>
      <c r="Q109"/>
      <c r="R109"/>
      <c r="S109"/>
      <c r="T109"/>
      <c r="U109"/>
      <c r="V109"/>
    </row>
    <row r="110" spans="2:22" ht="11.25" customHeight="1">
      <c r="B110" s="100" t="s">
        <v>40</v>
      </c>
      <c r="C110" s="339" t="s">
        <v>0</v>
      </c>
      <c r="D110" s="355">
        <v>300.22490000000005</v>
      </c>
      <c r="E110" s="462">
        <v>27.332707746800001</v>
      </c>
      <c r="F110" s="355">
        <v>359.85570000000001</v>
      </c>
      <c r="G110" s="462">
        <v>27.648838465000001</v>
      </c>
      <c r="H110" s="85"/>
      <c r="I110" s="85"/>
      <c r="J110" s="242"/>
      <c r="K110" s="118"/>
      <c r="L110" s="65"/>
      <c r="M110" s="65"/>
      <c r="N110"/>
      <c r="O110"/>
      <c r="P110"/>
      <c r="Q110"/>
      <c r="R110"/>
      <c r="S110"/>
      <c r="T110"/>
      <c r="U110"/>
      <c r="V110"/>
    </row>
    <row r="111" spans="2:22" ht="11.25" customHeight="1">
      <c r="B111" s="100" t="s">
        <v>41</v>
      </c>
      <c r="C111" s="339" t="s">
        <v>2</v>
      </c>
      <c r="D111" s="355">
        <v>242.82829999999998</v>
      </c>
      <c r="E111" s="462">
        <v>24.684690787699999</v>
      </c>
      <c r="F111" s="355">
        <v>40.997599999999998</v>
      </c>
      <c r="G111" s="462">
        <v>24.2181595996</v>
      </c>
      <c r="H111" s="85"/>
      <c r="I111" s="85"/>
      <c r="J111" s="242"/>
      <c r="K111" s="118"/>
      <c r="L111" s="65"/>
      <c r="M111" s="65"/>
      <c r="N111"/>
      <c r="O111"/>
      <c r="P111"/>
      <c r="Q111"/>
      <c r="R111"/>
      <c r="S111"/>
      <c r="T111"/>
      <c r="U111"/>
      <c r="V111"/>
    </row>
    <row r="112" spans="2:22" ht="11.25" customHeight="1">
      <c r="B112" s="100" t="s">
        <v>42</v>
      </c>
      <c r="C112" s="339" t="s">
        <v>6</v>
      </c>
      <c r="D112" s="355">
        <v>292.09909999999996</v>
      </c>
      <c r="E112" s="462">
        <v>21.121754466199999</v>
      </c>
      <c r="F112" s="355">
        <v>66.054100000000005</v>
      </c>
      <c r="G112" s="462">
        <v>25.944531376600001</v>
      </c>
      <c r="H112" s="85"/>
      <c r="I112" s="85"/>
      <c r="J112" s="242"/>
      <c r="K112" s="118"/>
      <c r="L112" s="65"/>
      <c r="M112" s="65"/>
      <c r="N112"/>
      <c r="O112"/>
      <c r="P112"/>
      <c r="Q112"/>
      <c r="R112"/>
      <c r="S112"/>
      <c r="T112"/>
      <c r="U112"/>
      <c r="V112"/>
    </row>
    <row r="113" spans="2:22" ht="11.25" customHeight="1">
      <c r="B113" s="100" t="s">
        <v>41</v>
      </c>
      <c r="C113" s="339" t="s">
        <v>7</v>
      </c>
      <c r="D113" s="355">
        <v>3.1136999999999997</v>
      </c>
      <c r="E113" s="462">
        <v>15.3500048174</v>
      </c>
      <c r="F113" s="355">
        <v>0</v>
      </c>
      <c r="G113" s="462" t="s">
        <v>134</v>
      </c>
      <c r="H113" s="85"/>
      <c r="I113" s="85"/>
      <c r="J113" s="242"/>
      <c r="K113" s="118"/>
      <c r="L113" s="65"/>
      <c r="M113" s="65"/>
      <c r="N113"/>
      <c r="O113"/>
      <c r="P113"/>
      <c r="Q113"/>
      <c r="R113"/>
      <c r="S113"/>
      <c r="T113"/>
      <c r="U113"/>
      <c r="V113"/>
    </row>
    <row r="114" spans="2:22" ht="11.25" customHeight="1">
      <c r="B114" s="100" t="s">
        <v>43</v>
      </c>
      <c r="C114" s="339" t="s">
        <v>8</v>
      </c>
      <c r="D114" s="355">
        <v>0</v>
      </c>
      <c r="E114" s="462" t="s">
        <v>134</v>
      </c>
      <c r="F114" s="355">
        <v>0</v>
      </c>
      <c r="G114" s="462" t="s">
        <v>134</v>
      </c>
      <c r="H114" s="85"/>
      <c r="I114" s="85"/>
      <c r="J114" s="242"/>
      <c r="K114" s="118"/>
      <c r="L114" s="65"/>
      <c r="M114" s="65"/>
      <c r="N114"/>
      <c r="O114"/>
      <c r="P114"/>
      <c r="Q114"/>
      <c r="R114"/>
      <c r="S114"/>
      <c r="T114"/>
      <c r="U114"/>
      <c r="V114"/>
    </row>
    <row r="115" spans="2:22" ht="11.25" customHeight="1">
      <c r="B115" s="100" t="s">
        <v>43</v>
      </c>
      <c r="C115" s="339" t="s">
        <v>9</v>
      </c>
      <c r="D115" s="355">
        <v>0</v>
      </c>
      <c r="E115" s="462" t="s">
        <v>134</v>
      </c>
      <c r="F115" s="355">
        <v>19.653299999999998</v>
      </c>
      <c r="G115" s="462">
        <v>30.235397617699999</v>
      </c>
      <c r="H115" s="85"/>
      <c r="I115" s="85"/>
      <c r="J115" s="242"/>
      <c r="K115" s="118"/>
      <c r="L115" s="65"/>
      <c r="M115" s="65"/>
      <c r="N115"/>
      <c r="O115"/>
      <c r="P115"/>
      <c r="Q115"/>
      <c r="R115"/>
      <c r="S115"/>
      <c r="T115"/>
      <c r="U115"/>
      <c r="V115"/>
    </row>
    <row r="116" spans="2:22" ht="11.25" customHeight="1">
      <c r="B116" s="100" t="s">
        <v>42</v>
      </c>
      <c r="C116" s="339" t="s">
        <v>10</v>
      </c>
      <c r="D116" s="355">
        <v>19.3568</v>
      </c>
      <c r="E116" s="462">
        <v>24.216568854399998</v>
      </c>
      <c r="F116" s="355">
        <v>45.665999999999997</v>
      </c>
      <c r="G116" s="462">
        <v>24.161159506000001</v>
      </c>
      <c r="H116" s="85"/>
      <c r="I116" s="85"/>
      <c r="J116" s="242"/>
      <c r="K116" s="118"/>
      <c r="L116" s="65"/>
      <c r="M116" s="65"/>
      <c r="N116"/>
      <c r="O116"/>
      <c r="P116"/>
      <c r="Q116"/>
      <c r="R116"/>
      <c r="S116"/>
      <c r="T116"/>
      <c r="U116"/>
      <c r="V116"/>
    </row>
    <row r="117" spans="2:22" ht="11.25" customHeight="1">
      <c r="B117" s="100" t="s">
        <v>44</v>
      </c>
      <c r="C117" s="339" t="s">
        <v>11</v>
      </c>
      <c r="D117" s="355">
        <v>367.0204</v>
      </c>
      <c r="E117" s="462">
        <v>14.4084299401</v>
      </c>
      <c r="F117" s="355">
        <v>131.59039999999999</v>
      </c>
      <c r="G117" s="462">
        <v>23.545600894900002</v>
      </c>
      <c r="H117" s="85"/>
      <c r="I117" s="85"/>
      <c r="J117" s="242"/>
      <c r="K117" s="118"/>
      <c r="L117" s="65"/>
      <c r="M117" s="65"/>
      <c r="N117"/>
      <c r="O117"/>
      <c r="P117"/>
      <c r="Q117"/>
      <c r="R117"/>
      <c r="S117"/>
      <c r="T117"/>
      <c r="U117"/>
      <c r="V117"/>
    </row>
    <row r="118" spans="2:22" ht="11.25" customHeight="1">
      <c r="B118" s="100" t="s">
        <v>45</v>
      </c>
      <c r="C118" s="339" t="s">
        <v>12</v>
      </c>
      <c r="D118" s="355">
        <v>219.86439999999999</v>
      </c>
      <c r="E118" s="462">
        <v>14.4869187225</v>
      </c>
      <c r="F118" s="355">
        <v>231.44900000000001</v>
      </c>
      <c r="G118" s="462">
        <v>19.059913631099999</v>
      </c>
      <c r="H118" s="85"/>
      <c r="I118" s="85"/>
      <c r="J118" s="242"/>
      <c r="K118" s="118"/>
      <c r="L118" s="65"/>
      <c r="M118" s="65"/>
      <c r="N118"/>
      <c r="O118"/>
      <c r="P118"/>
      <c r="Q118"/>
      <c r="R118"/>
      <c r="S118"/>
      <c r="T118"/>
      <c r="U118"/>
      <c r="V118"/>
    </row>
    <row r="119" spans="2:22" ht="11.25" customHeight="1">
      <c r="B119" s="100" t="s">
        <v>46</v>
      </c>
      <c r="C119" s="343" t="s">
        <v>13</v>
      </c>
      <c r="D119" s="377">
        <v>118.0748</v>
      </c>
      <c r="E119" s="463">
        <v>14.401166379299999</v>
      </c>
      <c r="F119" s="377">
        <v>93.013000000000005</v>
      </c>
      <c r="G119" s="463">
        <v>15.949777342999999</v>
      </c>
      <c r="H119" s="85"/>
      <c r="I119" s="85"/>
      <c r="J119" s="242"/>
      <c r="K119" s="118"/>
      <c r="L119" s="65"/>
      <c r="M119" s="65"/>
      <c r="N119"/>
      <c r="O119"/>
      <c r="P119"/>
      <c r="Q119"/>
      <c r="R119"/>
      <c r="S119"/>
      <c r="T119"/>
      <c r="U119"/>
      <c r="V119"/>
    </row>
    <row r="120" spans="2:22" ht="11.25" customHeight="1">
      <c r="B120" s="99" t="s">
        <v>47</v>
      </c>
      <c r="D120" s="648">
        <f>SUM(D108:D119)</f>
        <v>1996.3404000000003</v>
      </c>
      <c r="E120" s="649">
        <v>19.989477578599999</v>
      </c>
      <c r="F120" s="648">
        <f>SUM(F108:F119)</f>
        <v>2108.6381000000001</v>
      </c>
      <c r="G120" s="649">
        <v>23.731155237100001</v>
      </c>
      <c r="H120" s="85"/>
      <c r="I120" s="85"/>
      <c r="J120" s="195"/>
      <c r="K120" s="195"/>
      <c r="L120" s="65"/>
      <c r="M120" s="65"/>
      <c r="N120"/>
      <c r="O120"/>
      <c r="P120"/>
      <c r="Q120"/>
      <c r="R120"/>
      <c r="S120"/>
      <c r="T120"/>
      <c r="U120"/>
      <c r="V120"/>
    </row>
    <row r="121" spans="2:22" ht="11.25" customHeight="1">
      <c r="D121" s="89"/>
      <c r="E121" s="89"/>
      <c r="F121" s="192"/>
      <c r="G121" s="193"/>
      <c r="H121" s="89"/>
      <c r="I121" s="194"/>
      <c r="J121" s="195"/>
      <c r="K121" s="195"/>
      <c r="L121" s="65"/>
      <c r="M121" s="65"/>
      <c r="N121"/>
      <c r="O121"/>
      <c r="P121"/>
      <c r="Q121"/>
      <c r="R121"/>
      <c r="S121"/>
      <c r="T121"/>
      <c r="U121"/>
      <c r="V121"/>
    </row>
    <row r="122" spans="2:22" ht="11.25" customHeight="1">
      <c r="C122" s="90" t="s">
        <v>65</v>
      </c>
      <c r="D122" s="90"/>
      <c r="E122" s="90"/>
      <c r="F122" s="34"/>
      <c r="G122" s="27"/>
      <c r="H122" s="35"/>
      <c r="I122" s="36"/>
      <c r="J122" s="27"/>
      <c r="K122" s="27"/>
      <c r="L122" s="65"/>
      <c r="M122" s="65"/>
      <c r="N122"/>
      <c r="O122"/>
      <c r="P122"/>
      <c r="Q122"/>
      <c r="R122"/>
      <c r="S122"/>
      <c r="T122"/>
      <c r="U122"/>
      <c r="V122"/>
    </row>
    <row r="123" spans="2:22" s="27" customFormat="1" ht="11.25" customHeight="1">
      <c r="B123" s="98"/>
      <c r="C123" s="37" t="s">
        <v>76</v>
      </c>
      <c r="D123" s="37"/>
      <c r="E123" s="37"/>
      <c r="F123" s="30"/>
      <c r="G123" s="30"/>
      <c r="H123" s="31"/>
      <c r="I123" s="32"/>
      <c r="P123" s="113"/>
    </row>
    <row r="124" spans="2:22" s="85" customFormat="1">
      <c r="B124" s="101"/>
      <c r="C124" s="422"/>
      <c r="D124" s="786" t="s">
        <v>376</v>
      </c>
      <c r="E124" s="786"/>
      <c r="F124" s="477"/>
      <c r="G124" s="448"/>
      <c r="H124" s="448" t="s">
        <v>77</v>
      </c>
      <c r="I124" s="448"/>
      <c r="J124" s="786" t="s">
        <v>377</v>
      </c>
      <c r="K124" s="786"/>
      <c r="L124" s="27"/>
      <c r="M124" s="27"/>
    </row>
    <row r="125" spans="2:22" s="85" customFormat="1" ht="12.75" customHeight="1">
      <c r="B125" s="101"/>
      <c r="C125" s="478"/>
      <c r="D125" s="479" t="s">
        <v>63</v>
      </c>
      <c r="E125" s="479" t="s">
        <v>64</v>
      </c>
      <c r="F125" s="388" t="s">
        <v>3</v>
      </c>
      <c r="G125" s="388" t="s">
        <v>74</v>
      </c>
      <c r="H125" s="480" t="s">
        <v>164</v>
      </c>
      <c r="I125" s="388" t="s">
        <v>75</v>
      </c>
      <c r="J125" s="479" t="s">
        <v>63</v>
      </c>
      <c r="K125" s="479" t="s">
        <v>64</v>
      </c>
    </row>
    <row r="126" spans="2:22">
      <c r="C126" s="339" t="s">
        <v>4</v>
      </c>
      <c r="D126" s="702">
        <v>685.84274193550004</v>
      </c>
      <c r="E126" s="702">
        <v>510.4892473118</v>
      </c>
      <c r="F126" s="702">
        <f>D126+E126</f>
        <v>1196.3319892473</v>
      </c>
      <c r="G126" s="701">
        <v>2.9</v>
      </c>
      <c r="H126" s="404">
        <v>20.349644769899999</v>
      </c>
      <c r="I126" s="701">
        <v>70.7</v>
      </c>
      <c r="J126" s="702">
        <v>710.62096774190002</v>
      </c>
      <c r="K126" s="702">
        <v>525.53225806449996</v>
      </c>
      <c r="L126" s="85"/>
      <c r="M126" s="85"/>
    </row>
    <row r="127" spans="2:22">
      <c r="B127" s="203" t="s">
        <v>39</v>
      </c>
      <c r="C127" s="339" t="s">
        <v>5</v>
      </c>
      <c r="D127" s="702">
        <v>675.1422413793</v>
      </c>
      <c r="E127" s="702">
        <v>509.4827586207</v>
      </c>
      <c r="F127" s="349">
        <f t="shared" ref="F127:F137" si="6">D127+E127</f>
        <v>1184.625</v>
      </c>
      <c r="G127" s="404">
        <v>3</v>
      </c>
      <c r="H127" s="404">
        <v>25.368966912000001</v>
      </c>
      <c r="I127" s="404">
        <v>149</v>
      </c>
      <c r="J127" s="349">
        <v>716.53869047620003</v>
      </c>
      <c r="K127" s="349">
        <v>531.77827380949998</v>
      </c>
      <c r="L127" s="86"/>
      <c r="M127" s="86"/>
    </row>
    <row r="128" spans="2:22">
      <c r="B128" s="203" t="s">
        <v>40</v>
      </c>
      <c r="C128" s="339" t="s">
        <v>0</v>
      </c>
      <c r="D128" s="702">
        <v>685.40646029610002</v>
      </c>
      <c r="E128" s="702">
        <v>516.16419919249995</v>
      </c>
      <c r="F128" s="349">
        <f t="shared" si="6"/>
        <v>1201.5706594886001</v>
      </c>
      <c r="G128" s="404">
        <v>5.07</v>
      </c>
      <c r="H128" s="404">
        <v>22.0125371233</v>
      </c>
      <c r="I128" s="404">
        <v>200</v>
      </c>
      <c r="J128" s="349">
        <v>692.0592193809</v>
      </c>
      <c r="K128" s="349">
        <v>519.531628533</v>
      </c>
      <c r="L128" s="86"/>
      <c r="M128" s="86"/>
    </row>
    <row r="129" spans="2:17">
      <c r="B129" s="203" t="s">
        <v>41</v>
      </c>
      <c r="C129" s="339" t="s">
        <v>2</v>
      </c>
      <c r="D129" s="702">
        <v>677.2152777778</v>
      </c>
      <c r="E129" s="702">
        <v>505.7013888889</v>
      </c>
      <c r="F129" s="349">
        <f t="shared" si="6"/>
        <v>1182.9166666666999</v>
      </c>
      <c r="G129" s="404">
        <v>4.3</v>
      </c>
      <c r="H129" s="404">
        <v>18.950403146599999</v>
      </c>
      <c r="I129" s="404">
        <v>58.08</v>
      </c>
      <c r="J129" s="349">
        <v>672.65833333329999</v>
      </c>
      <c r="K129" s="349">
        <v>507.8125</v>
      </c>
      <c r="L129" s="86"/>
      <c r="M129" s="86"/>
    </row>
    <row r="130" spans="2:17">
      <c r="B130" s="203" t="s">
        <v>42</v>
      </c>
      <c r="C130" s="339" t="s">
        <v>6</v>
      </c>
      <c r="D130" s="702">
        <v>666.32795698919995</v>
      </c>
      <c r="E130" s="702">
        <v>499.50134408600002</v>
      </c>
      <c r="F130" s="349">
        <f t="shared" si="6"/>
        <v>1165.8293010752</v>
      </c>
      <c r="G130" s="404">
        <v>4</v>
      </c>
      <c r="H130" s="404">
        <v>18.616068699100001</v>
      </c>
      <c r="I130" s="404">
        <v>61.4</v>
      </c>
      <c r="J130" s="349">
        <v>666.38844086020003</v>
      </c>
      <c r="K130" s="349">
        <v>503.32930107530001</v>
      </c>
      <c r="L130" s="86"/>
      <c r="M130" s="86"/>
    </row>
    <row r="131" spans="2:17">
      <c r="B131" s="203" t="s">
        <v>41</v>
      </c>
      <c r="C131" s="339" t="s">
        <v>7</v>
      </c>
      <c r="D131" s="702">
        <v>664.29166666670005</v>
      </c>
      <c r="E131" s="702">
        <v>497.6458333333</v>
      </c>
      <c r="F131" s="349">
        <f t="shared" si="6"/>
        <v>1161.9375</v>
      </c>
      <c r="G131" s="404">
        <v>2</v>
      </c>
      <c r="H131" s="404">
        <v>11.4989193337</v>
      </c>
      <c r="I131" s="404">
        <v>36.39</v>
      </c>
      <c r="J131" s="349">
        <v>661.39305555559997</v>
      </c>
      <c r="K131" s="349">
        <v>503.53194444439998</v>
      </c>
      <c r="L131" s="86"/>
      <c r="M131" s="86"/>
    </row>
    <row r="132" spans="2:17">
      <c r="B132" s="203" t="s">
        <v>43</v>
      </c>
      <c r="C132" s="339" t="s">
        <v>8</v>
      </c>
      <c r="D132" s="702">
        <v>686.78763440859996</v>
      </c>
      <c r="E132" s="702">
        <v>513.09139784950003</v>
      </c>
      <c r="F132" s="349">
        <f t="shared" si="6"/>
        <v>1199.8790322580999</v>
      </c>
      <c r="G132" s="404">
        <v>3</v>
      </c>
      <c r="H132" s="404">
        <v>11.051812032999999</v>
      </c>
      <c r="I132" s="404">
        <v>39.93</v>
      </c>
      <c r="J132" s="349">
        <v>700.18951612900003</v>
      </c>
      <c r="K132" s="349">
        <v>521.62231182799997</v>
      </c>
      <c r="L132" s="86"/>
      <c r="M132" s="86"/>
    </row>
    <row r="133" spans="2:17">
      <c r="B133" s="203" t="s">
        <v>43</v>
      </c>
      <c r="C133" s="339" t="s">
        <v>9</v>
      </c>
      <c r="D133" s="702">
        <v>694.56048387099997</v>
      </c>
      <c r="E133" s="702">
        <v>509.94758064519999</v>
      </c>
      <c r="F133" s="349">
        <f t="shared" si="6"/>
        <v>1204.5080645162</v>
      </c>
      <c r="G133" s="404">
        <v>4</v>
      </c>
      <c r="H133" s="404">
        <v>10.705185459200001</v>
      </c>
      <c r="I133" s="404">
        <v>35.64</v>
      </c>
      <c r="J133" s="349">
        <v>681.06451612900003</v>
      </c>
      <c r="K133" s="349">
        <v>500.76209677420002</v>
      </c>
      <c r="L133" s="86"/>
      <c r="M133" s="86"/>
    </row>
    <row r="134" spans="2:17">
      <c r="B134" s="203" t="s">
        <v>42</v>
      </c>
      <c r="C134" s="339" t="s">
        <v>10</v>
      </c>
      <c r="D134" s="702">
        <v>691.88888888890006</v>
      </c>
      <c r="E134" s="702">
        <v>514.5902777778</v>
      </c>
      <c r="F134" s="349">
        <f t="shared" si="6"/>
        <v>1206.4791666667002</v>
      </c>
      <c r="G134" s="404">
        <v>0.76</v>
      </c>
      <c r="H134" s="404">
        <v>8.6965031858999993</v>
      </c>
      <c r="I134" s="404">
        <v>30</v>
      </c>
      <c r="J134" s="349">
        <v>680.09583333329999</v>
      </c>
      <c r="K134" s="349">
        <v>501.52361111110002</v>
      </c>
      <c r="L134" s="86"/>
      <c r="M134" s="86"/>
    </row>
    <row r="135" spans="2:17">
      <c r="B135" s="203" t="s">
        <v>44</v>
      </c>
      <c r="C135" s="339" t="s">
        <v>11</v>
      </c>
      <c r="D135" s="702">
        <v>669.59060402679995</v>
      </c>
      <c r="E135" s="702">
        <v>502.7570469799</v>
      </c>
      <c r="F135" s="349">
        <f t="shared" si="6"/>
        <v>1172.3476510066998</v>
      </c>
      <c r="G135" s="404">
        <v>1.21</v>
      </c>
      <c r="H135" s="404">
        <v>10.667894227</v>
      </c>
      <c r="I135" s="404">
        <v>34.659999999999997</v>
      </c>
      <c r="J135" s="349">
        <v>673.39060402680002</v>
      </c>
      <c r="K135" s="349">
        <v>502.17583892620002</v>
      </c>
      <c r="L135" s="86"/>
      <c r="M135" s="86"/>
    </row>
    <row r="136" spans="2:17">
      <c r="B136" s="203" t="s">
        <v>45</v>
      </c>
      <c r="C136" s="339" t="s">
        <v>12</v>
      </c>
      <c r="D136" s="702">
        <v>686.04444444440003</v>
      </c>
      <c r="E136" s="702">
        <v>509.3888888889</v>
      </c>
      <c r="F136" s="349">
        <f t="shared" si="6"/>
        <v>1195.4333333333</v>
      </c>
      <c r="G136" s="404">
        <v>3.62</v>
      </c>
      <c r="H136" s="404">
        <v>15.1275113394</v>
      </c>
      <c r="I136" s="404">
        <v>74</v>
      </c>
      <c r="J136" s="349">
        <v>682.58194444440005</v>
      </c>
      <c r="K136" s="349">
        <v>504.63749999999999</v>
      </c>
      <c r="L136" s="86"/>
      <c r="M136" s="86"/>
    </row>
    <row r="137" spans="2:17">
      <c r="B137" s="203" t="s">
        <v>46</v>
      </c>
      <c r="C137" s="343" t="s">
        <v>13</v>
      </c>
      <c r="D137" s="703">
        <v>698.83602150540003</v>
      </c>
      <c r="E137" s="703">
        <v>515.34946236559995</v>
      </c>
      <c r="F137" s="481">
        <f t="shared" si="6"/>
        <v>1214.1854838710001</v>
      </c>
      <c r="G137" s="407">
        <v>3.13</v>
      </c>
      <c r="H137" s="407">
        <v>13.988426286899999</v>
      </c>
      <c r="I137" s="407">
        <v>57.77</v>
      </c>
      <c r="J137" s="481">
        <v>687.21102150540003</v>
      </c>
      <c r="K137" s="481">
        <v>512.86827956989998</v>
      </c>
      <c r="L137" s="86"/>
      <c r="M137" s="86"/>
    </row>
    <row r="138" spans="2:17" s="91" customFormat="1" ht="11.25" customHeight="1">
      <c r="B138" s="203" t="s">
        <v>47</v>
      </c>
      <c r="C138" s="56"/>
      <c r="D138" s="652">
        <v>681.88410746809996</v>
      </c>
      <c r="E138" s="652">
        <v>508.69000455370002</v>
      </c>
      <c r="F138" s="652">
        <f>D138+E138</f>
        <v>1190.5741120217999</v>
      </c>
      <c r="G138" s="653">
        <f>MIN(G126:G137)</f>
        <v>0.76</v>
      </c>
      <c r="H138" s="653">
        <v>15.5456730324</v>
      </c>
      <c r="I138" s="653">
        <f>MAX(I126:I137)</f>
        <v>200</v>
      </c>
      <c r="J138" s="652">
        <v>676.7736301369863</v>
      </c>
      <c r="K138" s="652">
        <v>501.98641552511418</v>
      </c>
      <c r="L138" s="86"/>
      <c r="M138" s="86"/>
      <c r="P138" s="114"/>
    </row>
    <row r="139" spans="2:17" s="27" customFormat="1" ht="11.25" customHeight="1">
      <c r="B139" s="98"/>
      <c r="C139" s="56"/>
      <c r="D139" s="85"/>
      <c r="E139" s="85"/>
      <c r="F139" s="85"/>
      <c r="G139" s="188"/>
      <c r="H139" s="148"/>
      <c r="I139" s="188"/>
      <c r="J139" s="85"/>
      <c r="K139" s="85"/>
      <c r="L139" s="91"/>
      <c r="M139" s="86"/>
      <c r="P139" s="113"/>
    </row>
    <row r="140" spans="2:17" s="27" customFormat="1" ht="11.25" customHeight="1">
      <c r="B140" s="98"/>
      <c r="C140" s="90" t="s">
        <v>65</v>
      </c>
      <c r="D140" s="90"/>
      <c r="E140" s="90"/>
      <c r="F140" s="34"/>
      <c r="H140" s="35"/>
      <c r="I140" s="36"/>
      <c r="L140" s="91"/>
      <c r="M140" s="91"/>
      <c r="P140" s="113"/>
    </row>
    <row r="141" spans="2:17" s="27" customFormat="1" ht="11.25" customHeight="1">
      <c r="B141" s="98"/>
      <c r="C141" s="37" t="s">
        <v>159</v>
      </c>
      <c r="D141" s="37"/>
      <c r="E141" s="37"/>
      <c r="F141" s="30"/>
      <c r="G141" s="30"/>
      <c r="H141" s="30"/>
      <c r="I141" s="36"/>
      <c r="L141" s="91"/>
      <c r="M141" s="91"/>
      <c r="P141" s="113"/>
    </row>
    <row r="142" spans="2:17" s="27" customFormat="1" ht="11.25" customHeight="1">
      <c r="B142" s="101"/>
      <c r="C142" s="422"/>
      <c r="D142" s="791" t="s">
        <v>154</v>
      </c>
      <c r="E142" s="791" t="s">
        <v>155</v>
      </c>
      <c r="F142" s="795" t="s">
        <v>152</v>
      </c>
      <c r="G142" s="791" t="s">
        <v>169</v>
      </c>
      <c r="H142" s="791" t="s">
        <v>390</v>
      </c>
      <c r="I142" s="791" t="s">
        <v>3</v>
      </c>
      <c r="J142" s="808"/>
      <c r="K142" s="808"/>
      <c r="L142" s="266"/>
      <c r="M142" s="266"/>
      <c r="N142" s="266"/>
      <c r="O142" s="704"/>
      <c r="P142" s="704"/>
      <c r="Q142" s="113"/>
    </row>
    <row r="143" spans="2:17" s="27" customFormat="1" ht="11.25" customHeight="1">
      <c r="B143" s="101"/>
      <c r="C143" s="478"/>
      <c r="D143" s="792"/>
      <c r="E143" s="792"/>
      <c r="F143" s="804"/>
      <c r="G143" s="792"/>
      <c r="H143" s="792"/>
      <c r="I143" s="792" t="s">
        <v>3</v>
      </c>
      <c r="J143" s="705"/>
      <c r="K143" s="705"/>
      <c r="L143" s="266"/>
      <c r="M143" s="266"/>
      <c r="N143" s="704"/>
      <c r="O143" s="704"/>
      <c r="P143" s="706"/>
    </row>
    <row r="144" spans="2:17" s="27" customFormat="1" ht="11.25" customHeight="1">
      <c r="C144" s="339" t="s">
        <v>4</v>
      </c>
      <c r="D144" s="349">
        <v>396.96600000000001</v>
      </c>
      <c r="E144" s="349">
        <v>77.983999999999995</v>
      </c>
      <c r="F144" s="349">
        <v>152.58500000000001</v>
      </c>
      <c r="G144" s="482">
        <v>262.536</v>
      </c>
      <c r="H144" s="482">
        <v>0</v>
      </c>
      <c r="I144" s="349">
        <f>SUM(D144:H144)</f>
        <v>890.07099999999991</v>
      </c>
      <c r="J144" s="707"/>
      <c r="K144" s="707"/>
      <c r="L144" s="266"/>
      <c r="M144" s="266"/>
      <c r="N144" s="704"/>
      <c r="O144" s="704"/>
      <c r="P144" s="706"/>
    </row>
    <row r="145" spans="2:16" s="27" customFormat="1" ht="11.25" customHeight="1">
      <c r="B145" s="100" t="s">
        <v>39</v>
      </c>
      <c r="C145" s="339" t="s">
        <v>5</v>
      </c>
      <c r="D145" s="349">
        <v>365.517</v>
      </c>
      <c r="E145" s="349">
        <v>75.031000000000006</v>
      </c>
      <c r="F145" s="349">
        <v>149.67599999999999</v>
      </c>
      <c r="G145" s="483">
        <v>234.27500000000001</v>
      </c>
      <c r="H145" s="483">
        <v>0</v>
      </c>
      <c r="I145" s="349">
        <f t="shared" ref="I145:I155" si="7">SUM(D145:H145)</f>
        <v>824.49899999999991</v>
      </c>
      <c r="J145" s="708"/>
      <c r="K145" s="707"/>
      <c r="L145" s="266"/>
      <c r="M145" s="266"/>
      <c r="N145" s="704"/>
      <c r="O145" s="704"/>
      <c r="P145" s="706"/>
    </row>
    <row r="146" spans="2:16" s="27" customFormat="1" ht="11.25" customHeight="1">
      <c r="B146" s="100" t="s">
        <v>40</v>
      </c>
      <c r="C146" s="339" t="s">
        <v>0</v>
      </c>
      <c r="D146" s="349">
        <v>464.39100000000002</v>
      </c>
      <c r="E146" s="349">
        <v>51.625</v>
      </c>
      <c r="F146" s="349">
        <v>155.624</v>
      </c>
      <c r="G146" s="483">
        <v>221.12700000000001</v>
      </c>
      <c r="H146" s="483">
        <v>0</v>
      </c>
      <c r="I146" s="349">
        <f t="shared" si="7"/>
        <v>892.76700000000005</v>
      </c>
      <c r="J146" s="707"/>
      <c r="K146" s="707"/>
      <c r="L146" s="266"/>
      <c r="M146" s="266"/>
      <c r="N146" s="704"/>
      <c r="O146" s="704"/>
      <c r="P146" s="706"/>
    </row>
    <row r="147" spans="2:16" s="27" customFormat="1" ht="11.25" customHeight="1">
      <c r="B147" s="100" t="s">
        <v>41</v>
      </c>
      <c r="C147" s="339" t="s">
        <v>2</v>
      </c>
      <c r="D147" s="349">
        <v>448.21199999999999</v>
      </c>
      <c r="E147" s="349">
        <v>51.856000000000002</v>
      </c>
      <c r="F147" s="349">
        <v>95.885000000000005</v>
      </c>
      <c r="G147" s="483">
        <v>255.74700000000001</v>
      </c>
      <c r="H147" s="483">
        <v>0</v>
      </c>
      <c r="I147" s="349">
        <f t="shared" si="7"/>
        <v>851.7</v>
      </c>
      <c r="J147" s="707"/>
      <c r="K147" s="707"/>
      <c r="L147" s="266"/>
      <c r="M147" s="266"/>
      <c r="N147" s="704"/>
      <c r="O147" s="704"/>
      <c r="P147" s="706"/>
    </row>
    <row r="148" spans="2:16" s="27" customFormat="1" ht="11.25" customHeight="1">
      <c r="B148" s="100" t="s">
        <v>42</v>
      </c>
      <c r="C148" s="339" t="s">
        <v>6</v>
      </c>
      <c r="D148" s="349">
        <v>297.399</v>
      </c>
      <c r="E148" s="349">
        <v>46.529000000000003</v>
      </c>
      <c r="F148" s="349">
        <v>103.295</v>
      </c>
      <c r="G148" s="483">
        <v>420.154</v>
      </c>
      <c r="H148" s="483">
        <v>0</v>
      </c>
      <c r="I148" s="349">
        <f t="shared" si="7"/>
        <v>867.37699999999995</v>
      </c>
      <c r="J148" s="707"/>
      <c r="K148" s="707"/>
      <c r="L148" s="266"/>
      <c r="M148" s="266"/>
      <c r="N148" s="704"/>
      <c r="O148" s="704"/>
      <c r="P148" s="706"/>
    </row>
    <row r="149" spans="2:16" s="27" customFormat="1" ht="11.25" customHeight="1">
      <c r="B149" s="100" t="s">
        <v>41</v>
      </c>
      <c r="C149" s="339" t="s">
        <v>7</v>
      </c>
      <c r="D149" s="349">
        <v>300.637</v>
      </c>
      <c r="E149" s="349">
        <v>28.17</v>
      </c>
      <c r="F149" s="349">
        <v>132.72399999999999</v>
      </c>
      <c r="G149" s="483">
        <v>375.06400000000002</v>
      </c>
      <c r="H149" s="483">
        <v>0</v>
      </c>
      <c r="I149" s="349">
        <f t="shared" si="7"/>
        <v>836.59500000000003</v>
      </c>
      <c r="J149" s="707"/>
      <c r="K149" s="707"/>
      <c r="L149" s="266"/>
      <c r="M149" s="266"/>
      <c r="N149" s="704"/>
      <c r="O149" s="704"/>
      <c r="P149" s="706"/>
    </row>
    <row r="150" spans="2:16" s="27" customFormat="1" ht="11.25" customHeight="1">
      <c r="B150" s="100" t="s">
        <v>43</v>
      </c>
      <c r="C150" s="339" t="s">
        <v>8</v>
      </c>
      <c r="D150" s="349">
        <v>280.88499999999999</v>
      </c>
      <c r="E150" s="349">
        <v>29.946000000000002</v>
      </c>
      <c r="F150" s="349">
        <v>155.40799999999999</v>
      </c>
      <c r="G150" s="483">
        <v>426.471</v>
      </c>
      <c r="H150" s="483">
        <v>0</v>
      </c>
      <c r="I150" s="349">
        <f t="shared" si="7"/>
        <v>892.71</v>
      </c>
      <c r="J150" s="707"/>
      <c r="K150" s="707"/>
      <c r="L150" s="266"/>
      <c r="M150" s="266"/>
      <c r="N150" s="704"/>
      <c r="O150" s="704"/>
      <c r="P150" s="706"/>
    </row>
    <row r="151" spans="2:16" s="27" customFormat="1" ht="11.25" customHeight="1">
      <c r="B151" s="100" t="s">
        <v>43</v>
      </c>
      <c r="C151" s="339" t="s">
        <v>9</v>
      </c>
      <c r="D151" s="349">
        <v>276.83699999999999</v>
      </c>
      <c r="E151" s="349">
        <v>40.472999999999999</v>
      </c>
      <c r="F151" s="349">
        <v>152.727</v>
      </c>
      <c r="G151" s="483">
        <v>426.11700000000002</v>
      </c>
      <c r="H151" s="483">
        <v>0</v>
      </c>
      <c r="I151" s="349">
        <f t="shared" si="7"/>
        <v>896.154</v>
      </c>
      <c r="J151" s="707"/>
      <c r="K151" s="707"/>
      <c r="L151" s="266"/>
      <c r="M151" s="266"/>
      <c r="N151" s="704"/>
      <c r="O151" s="704"/>
      <c r="P151" s="706"/>
    </row>
    <row r="152" spans="2:16" s="27" customFormat="1" ht="11.25" customHeight="1">
      <c r="B152" s="100" t="s">
        <v>42</v>
      </c>
      <c r="C152" s="339" t="s">
        <v>10</v>
      </c>
      <c r="D152" s="349">
        <v>210.76400000000001</v>
      </c>
      <c r="E152" s="349">
        <v>29.128</v>
      </c>
      <c r="F152" s="349">
        <v>275.26400000000001</v>
      </c>
      <c r="G152" s="483">
        <v>353.50900000000001</v>
      </c>
      <c r="H152" s="483">
        <v>0</v>
      </c>
      <c r="I152" s="349">
        <f t="shared" si="7"/>
        <v>868.66499999999996</v>
      </c>
      <c r="J152" s="707"/>
      <c r="K152" s="707"/>
      <c r="L152" s="266"/>
      <c r="M152" s="266"/>
      <c r="N152" s="704"/>
      <c r="O152" s="704"/>
      <c r="P152" s="706"/>
    </row>
    <row r="153" spans="2:16" s="27" customFormat="1" ht="11.25" customHeight="1">
      <c r="B153" s="100" t="s">
        <v>44</v>
      </c>
      <c r="C153" s="339" t="s">
        <v>11</v>
      </c>
      <c r="D153" s="349">
        <v>221.61500000000001</v>
      </c>
      <c r="E153" s="349">
        <v>35.42</v>
      </c>
      <c r="F153" s="349">
        <v>236.321</v>
      </c>
      <c r="G153" s="483">
        <v>379.90699999999998</v>
      </c>
      <c r="H153" s="483">
        <v>0.13600000000000001</v>
      </c>
      <c r="I153" s="349">
        <f t="shared" si="7"/>
        <v>873.39899999999989</v>
      </c>
      <c r="J153" s="707"/>
      <c r="K153" s="707"/>
      <c r="L153" s="266"/>
      <c r="M153" s="266"/>
      <c r="N153" s="704"/>
      <c r="O153" s="704"/>
      <c r="P153" s="706"/>
    </row>
    <row r="154" spans="2:16" s="27" customFormat="1" ht="11.25" customHeight="1">
      <c r="B154" s="100" t="s">
        <v>45</v>
      </c>
      <c r="C154" s="339" t="s">
        <v>12</v>
      </c>
      <c r="D154" s="349">
        <v>199.84800000000001</v>
      </c>
      <c r="E154" s="349">
        <v>46.603000000000002</v>
      </c>
      <c r="F154" s="349">
        <v>234.989</v>
      </c>
      <c r="G154" s="483">
        <v>377.55700000000002</v>
      </c>
      <c r="H154" s="483">
        <v>1.7149999999999999</v>
      </c>
      <c r="I154" s="349">
        <f t="shared" si="7"/>
        <v>860.7120000000001</v>
      </c>
      <c r="J154" s="707"/>
      <c r="K154" s="707"/>
      <c r="L154" s="266"/>
      <c r="M154" s="266"/>
      <c r="N154" s="704"/>
      <c r="O154" s="704"/>
      <c r="P154" s="706"/>
    </row>
    <row r="155" spans="2:16" s="27" customFormat="1" ht="11.25" customHeight="1">
      <c r="B155" s="100" t="s">
        <v>46</v>
      </c>
      <c r="C155" s="343" t="s">
        <v>13</v>
      </c>
      <c r="D155" s="350">
        <v>239.035</v>
      </c>
      <c r="E155" s="350">
        <v>61.692</v>
      </c>
      <c r="F155" s="481">
        <v>244.52600000000001</v>
      </c>
      <c r="G155" s="484">
        <v>356.56299999999999</v>
      </c>
      <c r="H155" s="484">
        <v>1.538</v>
      </c>
      <c r="I155" s="709">
        <f t="shared" si="7"/>
        <v>903.35399999999993</v>
      </c>
      <c r="J155" s="707"/>
      <c r="K155" s="707"/>
      <c r="L155" s="266"/>
      <c r="M155" s="266"/>
      <c r="N155" s="704"/>
      <c r="O155" s="704"/>
      <c r="P155" s="706"/>
    </row>
    <row r="156" spans="2:16" s="27" customFormat="1" ht="11.25" customHeight="1">
      <c r="B156" s="100" t="s">
        <v>47</v>
      </c>
      <c r="C156" s="56"/>
      <c r="D156" s="85"/>
      <c r="E156" s="85"/>
      <c r="F156" s="85"/>
      <c r="G156" s="199"/>
      <c r="H156" s="654">
        <f>SUM(I144:I155)</f>
        <v>10458.002999999999</v>
      </c>
      <c r="J156" s="85"/>
      <c r="K156" s="85"/>
      <c r="L156" s="91"/>
      <c r="O156" s="113"/>
    </row>
    <row r="157" spans="2:16" s="27" customFormat="1" ht="11.25" customHeight="1">
      <c r="B157" s="98"/>
      <c r="C157" s="56"/>
      <c r="D157" s="85"/>
      <c r="E157" s="56"/>
      <c r="F157" s="124"/>
      <c r="G157" s="124"/>
      <c r="H157" s="124"/>
      <c r="I157" s="124"/>
      <c r="J157" s="91"/>
      <c r="K157" s="91"/>
      <c r="L157" s="91"/>
      <c r="M157" s="91"/>
      <c r="P157" s="113"/>
    </row>
    <row r="158" spans="2:16" s="27" customFormat="1" ht="13.5">
      <c r="B158" s="98"/>
      <c r="C158" s="90" t="s">
        <v>30</v>
      </c>
      <c r="D158" s="90"/>
      <c r="E158" s="90"/>
      <c r="F158" s="34"/>
      <c r="I158" s="36"/>
      <c r="K158" s="91"/>
      <c r="L158" s="91"/>
      <c r="M158" s="236"/>
      <c r="P158" s="113"/>
    </row>
    <row r="159" spans="2:16" s="27" customFormat="1" ht="12.75">
      <c r="B159" s="98"/>
      <c r="C159" s="37" t="s">
        <v>108</v>
      </c>
      <c r="D159" s="37"/>
      <c r="E159" s="37"/>
      <c r="F159" s="30"/>
      <c r="G159" s="30"/>
      <c r="H159" s="31"/>
      <c r="I159" s="32"/>
      <c r="K159" s="91"/>
      <c r="L159" s="91"/>
      <c r="M159" s="91"/>
      <c r="P159" s="113"/>
    </row>
    <row r="160" spans="2:16" s="27" customFormat="1" ht="12.75">
      <c r="B160" s="98"/>
      <c r="C160" s="422"/>
      <c r="D160" s="786" t="s">
        <v>104</v>
      </c>
      <c r="E160" s="786"/>
      <c r="F160" s="477" t="s">
        <v>28</v>
      </c>
      <c r="G160" s="787" t="s">
        <v>106</v>
      </c>
      <c r="H160" s="787"/>
      <c r="I160" s="787" t="s">
        <v>107</v>
      </c>
      <c r="J160" s="787"/>
      <c r="K160" s="91"/>
      <c r="L160" s="91"/>
      <c r="M160" s="91"/>
      <c r="P160" s="113"/>
    </row>
    <row r="161" spans="2:16" s="27" customFormat="1" ht="11.25" customHeight="1">
      <c r="B161" s="98"/>
      <c r="C161" s="478"/>
      <c r="D161" s="485" t="s">
        <v>63</v>
      </c>
      <c r="E161" s="485" t="s">
        <v>64</v>
      </c>
      <c r="F161" s="388" t="s">
        <v>105</v>
      </c>
      <c r="G161" s="388" t="s">
        <v>75</v>
      </c>
      <c r="H161" s="388" t="s">
        <v>29</v>
      </c>
      <c r="I161" s="388" t="s">
        <v>75</v>
      </c>
      <c r="J161" s="388" t="s">
        <v>29</v>
      </c>
      <c r="K161" s="91"/>
      <c r="L161" s="91"/>
      <c r="M161" s="91"/>
      <c r="P161" s="113"/>
    </row>
    <row r="162" spans="2:16" s="27" customFormat="1" ht="11.25" customHeight="1">
      <c r="B162" s="98"/>
      <c r="C162" s="339" t="s">
        <v>4</v>
      </c>
      <c r="D162" s="349">
        <v>161.86089999999999</v>
      </c>
      <c r="E162" s="349">
        <v>87.593999999999994</v>
      </c>
      <c r="F162" s="349">
        <f>D162+E162</f>
        <v>249.45489999999998</v>
      </c>
      <c r="G162" s="375">
        <v>80.488372092999995</v>
      </c>
      <c r="H162" s="375">
        <v>43.435768583700003</v>
      </c>
      <c r="I162" s="486">
        <v>62.939750692499999</v>
      </c>
      <c r="J162" s="375">
        <v>24.5704732602</v>
      </c>
      <c r="K162" s="91"/>
      <c r="L162" s="91"/>
      <c r="M162" s="91"/>
      <c r="P162" s="113"/>
    </row>
    <row r="163" spans="2:16" s="27" customFormat="1" ht="11.25" customHeight="1">
      <c r="B163" s="98"/>
      <c r="C163" s="339" t="s">
        <v>5</v>
      </c>
      <c r="D163" s="349">
        <v>141.6763</v>
      </c>
      <c r="E163" s="349">
        <v>72.171899999999994</v>
      </c>
      <c r="F163" s="349">
        <f t="shared" ref="F163:F173" si="8">D163+E163</f>
        <v>213.84819999999999</v>
      </c>
      <c r="G163" s="375">
        <v>634.79997428360002</v>
      </c>
      <c r="H163" s="375">
        <v>38.562722844600003</v>
      </c>
      <c r="I163" s="486">
        <v>47.009956044600003</v>
      </c>
      <c r="J163" s="375">
        <v>17.3438153926</v>
      </c>
      <c r="K163" s="91"/>
      <c r="L163" s="208"/>
      <c r="M163"/>
      <c r="P163" s="113"/>
    </row>
    <row r="164" spans="2:16" s="27" customFormat="1" ht="11.25" customHeight="1">
      <c r="B164" s="98"/>
      <c r="C164" s="339" t="s">
        <v>0</v>
      </c>
      <c r="D164" s="349">
        <v>162.74470000000002</v>
      </c>
      <c r="E164" s="349">
        <v>69.478399999999993</v>
      </c>
      <c r="F164" s="349">
        <f t="shared" si="8"/>
        <v>232.22310000000002</v>
      </c>
      <c r="G164" s="375">
        <v>73.999432302000002</v>
      </c>
      <c r="H164" s="375">
        <v>35.379175205700001</v>
      </c>
      <c r="I164" s="486">
        <v>95</v>
      </c>
      <c r="J164" s="375">
        <v>17.1059689579</v>
      </c>
      <c r="K164" s="91"/>
      <c r="L164" s="208"/>
      <c r="M164"/>
      <c r="P164" s="113"/>
    </row>
    <row r="165" spans="2:16" s="27" customFormat="1" ht="11.25" customHeight="1">
      <c r="B165" s="98"/>
      <c r="C165" s="339" t="s">
        <v>2</v>
      </c>
      <c r="D165" s="349">
        <v>158.011</v>
      </c>
      <c r="E165" s="349">
        <v>69.237499999999997</v>
      </c>
      <c r="F165" s="349">
        <f t="shared" si="8"/>
        <v>227.24849999999998</v>
      </c>
      <c r="G165" s="375">
        <v>58.090015128600001</v>
      </c>
      <c r="H165" s="375">
        <v>33.688204411999997</v>
      </c>
      <c r="I165" s="486">
        <v>45.440285205000002</v>
      </c>
      <c r="J165" s="375">
        <v>11.684841565899999</v>
      </c>
      <c r="K165" s="91"/>
      <c r="L165" s="208"/>
      <c r="M165"/>
      <c r="P165" s="113"/>
    </row>
    <row r="166" spans="2:16" s="27" customFormat="1" ht="11.25" customHeight="1">
      <c r="B166" s="98"/>
      <c r="C166" s="339" t="s">
        <v>6</v>
      </c>
      <c r="D166" s="349">
        <v>182.30689999999998</v>
      </c>
      <c r="E166" s="349">
        <v>57.735599999999998</v>
      </c>
      <c r="F166" s="349">
        <f t="shared" si="8"/>
        <v>240.04249999999999</v>
      </c>
      <c r="G166" s="375">
        <v>73.759846070600005</v>
      </c>
      <c r="H166" s="375">
        <v>34.957113419899997</v>
      </c>
      <c r="I166" s="486">
        <v>180</v>
      </c>
      <c r="J166" s="375">
        <v>15.7738338412</v>
      </c>
      <c r="K166" s="91"/>
      <c r="L166" s="208"/>
      <c r="M166"/>
      <c r="P166" s="113"/>
    </row>
    <row r="167" spans="2:16" s="27" customFormat="1" ht="13.5">
      <c r="B167" s="98"/>
      <c r="C167" s="339" t="s">
        <v>7</v>
      </c>
      <c r="D167" s="349">
        <v>127.44450000000001</v>
      </c>
      <c r="E167" s="349">
        <v>73.081299999999999</v>
      </c>
      <c r="F167" s="349">
        <f t="shared" si="8"/>
        <v>200.5258</v>
      </c>
      <c r="G167" s="375">
        <v>59.399990842800001</v>
      </c>
      <c r="H167" s="375">
        <v>42.795358659100003</v>
      </c>
      <c r="I167" s="486">
        <v>55.000882093500003</v>
      </c>
      <c r="J167" s="375">
        <v>29.031670050500001</v>
      </c>
      <c r="K167" s="91"/>
      <c r="L167" s="208"/>
      <c r="M167"/>
      <c r="P167" s="113"/>
    </row>
    <row r="168" spans="2:16" s="27" customFormat="1" ht="11.25" customHeight="1">
      <c r="B168" s="98"/>
      <c r="C168" s="339" t="s">
        <v>8</v>
      </c>
      <c r="D168" s="349">
        <v>94.843500000000006</v>
      </c>
      <c r="E168" s="349">
        <v>91.860900000000001</v>
      </c>
      <c r="F168" s="349">
        <f t="shared" si="8"/>
        <v>186.70440000000002</v>
      </c>
      <c r="G168" s="375">
        <v>56.100008372700003</v>
      </c>
      <c r="H168" s="375">
        <v>42.778241450800003</v>
      </c>
      <c r="I168" s="486">
        <v>50</v>
      </c>
      <c r="J168" s="375">
        <v>33.197472982000001</v>
      </c>
      <c r="K168" s="91"/>
      <c r="L168" s="208"/>
      <c r="M168"/>
      <c r="P168" s="113"/>
    </row>
    <row r="169" spans="2:16" s="27" customFormat="1" ht="11.25" customHeight="1">
      <c r="B169" s="98"/>
      <c r="C169" s="339" t="s">
        <v>9</v>
      </c>
      <c r="D169" s="349">
        <v>101.2487</v>
      </c>
      <c r="E169" s="349">
        <v>86.754300000000001</v>
      </c>
      <c r="F169" s="349">
        <f t="shared" si="8"/>
        <v>188.00299999999999</v>
      </c>
      <c r="G169" s="375">
        <v>56.460287679799997</v>
      </c>
      <c r="H169" s="375">
        <v>42.113317590699999</v>
      </c>
      <c r="I169" s="486">
        <v>180</v>
      </c>
      <c r="J169" s="375">
        <v>32.055494956300002</v>
      </c>
      <c r="K169" s="91"/>
      <c r="L169" s="208"/>
      <c r="M169"/>
      <c r="P169" s="113"/>
    </row>
    <row r="170" spans="2:16" s="27" customFormat="1" ht="11.25" customHeight="1">
      <c r="B170" s="98"/>
      <c r="C170" s="339" t="s">
        <v>10</v>
      </c>
      <c r="D170" s="349">
        <v>95.452699999999993</v>
      </c>
      <c r="E170" s="349">
        <v>97.600399999999993</v>
      </c>
      <c r="F170" s="349">
        <f t="shared" si="8"/>
        <v>193.05309999999997</v>
      </c>
      <c r="G170" s="375">
        <v>63.1000033774</v>
      </c>
      <c r="H170" s="375">
        <v>44.897175667699997</v>
      </c>
      <c r="I170" s="486">
        <v>180.30042918449999</v>
      </c>
      <c r="J170" s="375">
        <v>35.148232452199998</v>
      </c>
      <c r="K170" s="91"/>
      <c r="L170" s="208"/>
      <c r="M170"/>
      <c r="P170" s="113"/>
    </row>
    <row r="171" spans="2:16" s="27" customFormat="1" ht="11.25" customHeight="1">
      <c r="B171" s="98"/>
      <c r="C171" s="339" t="s">
        <v>11</v>
      </c>
      <c r="D171" s="349">
        <v>89.659499999999994</v>
      </c>
      <c r="E171" s="349">
        <v>116.43980000000001</v>
      </c>
      <c r="F171" s="349">
        <f t="shared" si="8"/>
        <v>206.0993</v>
      </c>
      <c r="G171" s="375">
        <v>85.000116896199998</v>
      </c>
      <c r="H171" s="375">
        <v>52.989699438400002</v>
      </c>
      <c r="I171" s="486">
        <v>180.30217186019999</v>
      </c>
      <c r="J171" s="375">
        <v>45.464406849900001</v>
      </c>
      <c r="K171" s="91"/>
      <c r="L171" s="208"/>
      <c r="M171"/>
      <c r="P171" s="113"/>
    </row>
    <row r="172" spans="2:16" s="27" customFormat="1" ht="11.25" customHeight="1">
      <c r="B172" s="98"/>
      <c r="C172" s="339" t="s">
        <v>12</v>
      </c>
      <c r="D172" s="349">
        <v>103.0812</v>
      </c>
      <c r="E172" s="349">
        <v>105.77800000000001</v>
      </c>
      <c r="F172" s="349">
        <f t="shared" si="8"/>
        <v>208.85919999999999</v>
      </c>
      <c r="G172" s="375">
        <v>81.000012715699995</v>
      </c>
      <c r="H172" s="375">
        <v>58.889238651299998</v>
      </c>
      <c r="I172" s="486">
        <v>75.001714089800004</v>
      </c>
      <c r="J172" s="375">
        <v>50.752464660699999</v>
      </c>
      <c r="K172" s="91"/>
      <c r="L172" s="208"/>
      <c r="M172"/>
      <c r="P172" s="113"/>
    </row>
    <row r="173" spans="2:16" s="27" customFormat="1" ht="11.25" customHeight="1">
      <c r="B173" s="98"/>
      <c r="C173" s="343" t="s">
        <v>13</v>
      </c>
      <c r="D173" s="350">
        <v>111.6551</v>
      </c>
      <c r="E173" s="350">
        <v>84.595300000000009</v>
      </c>
      <c r="F173" s="481">
        <f t="shared" si="8"/>
        <v>196.25040000000001</v>
      </c>
      <c r="G173" s="381">
        <v>88.480207456000002</v>
      </c>
      <c r="H173" s="381">
        <v>62.754847688399998</v>
      </c>
      <c r="I173" s="487">
        <v>180.29989048940001</v>
      </c>
      <c r="J173" s="381">
        <v>52.399029560499997</v>
      </c>
      <c r="K173" s="91"/>
      <c r="L173" s="208"/>
      <c r="M173"/>
      <c r="P173" s="113"/>
    </row>
    <row r="174" spans="2:16" s="27" customFormat="1" ht="11.25" customHeight="1">
      <c r="B174" s="98"/>
      <c r="C174" s="56"/>
      <c r="D174" s="652">
        <f>SUM(D162:D173)</f>
        <v>1529.9850000000001</v>
      </c>
      <c r="E174" s="652">
        <f>SUM(E162:E173)</f>
        <v>1012.3274000000001</v>
      </c>
      <c r="F174" s="652">
        <f>SUM(F162:F173)</f>
        <v>2542.3123999999993</v>
      </c>
      <c r="G174" s="655">
        <f>MAX(G162:G173)</f>
        <v>634.79997428360002</v>
      </c>
      <c r="H174" s="655">
        <f>SUMPRODUCT(D162:D173,H162:H173)/SUM(D162:D173)</f>
        <v>43.031028575531693</v>
      </c>
      <c r="I174" s="653">
        <f>MAX(I162:I173)</f>
        <v>180.30217186019999</v>
      </c>
      <c r="J174" s="655">
        <f>SUMPRODUCT(E162:E173,J162:J173)/SUM(E162:E173)</f>
        <v>32.3906339565455</v>
      </c>
      <c r="K174" s="91"/>
      <c r="L174" s="208"/>
      <c r="M174"/>
      <c r="P174" s="113"/>
    </row>
    <row r="175" spans="2:16" s="27" customFormat="1" ht="11.25" customHeight="1">
      <c r="B175" s="98"/>
      <c r="C175" s="56"/>
      <c r="D175" s="85"/>
      <c r="E175" s="85"/>
      <c r="F175" s="124"/>
      <c r="G175" s="124"/>
      <c r="H175" s="124"/>
      <c r="I175" s="124"/>
      <c r="J175" s="91"/>
      <c r="K175" s="91"/>
      <c r="L175" s="209"/>
      <c r="M175" s="91"/>
      <c r="P175" s="113"/>
    </row>
    <row r="176" spans="2:16" s="27" customFormat="1" ht="11.25" customHeight="1">
      <c r="B176" s="98"/>
      <c r="C176" s="90" t="s">
        <v>31</v>
      </c>
      <c r="D176" s="90"/>
      <c r="E176" s="90"/>
      <c r="F176" s="34"/>
      <c r="I176" s="36"/>
      <c r="K176" s="91"/>
      <c r="L176" s="91"/>
      <c r="M176" s="91"/>
      <c r="P176" s="113"/>
    </row>
    <row r="177" spans="2:16" s="27" customFormat="1" ht="12.75">
      <c r="B177" s="98"/>
      <c r="C177" s="37" t="s">
        <v>108</v>
      </c>
      <c r="D177" s="37"/>
      <c r="E177" s="37"/>
      <c r="F177" s="30"/>
      <c r="G177" s="30"/>
      <c r="H177" s="31"/>
      <c r="I177" s="32"/>
      <c r="K177" s="91"/>
      <c r="L177" s="91"/>
      <c r="M177" s="91"/>
      <c r="P177" s="113"/>
    </row>
    <row r="178" spans="2:16" s="27" customFormat="1" ht="12.75">
      <c r="B178" s="98"/>
      <c r="C178" s="422"/>
      <c r="D178" s="786" t="s">
        <v>104</v>
      </c>
      <c r="E178" s="786"/>
      <c r="F178" s="477" t="s">
        <v>28</v>
      </c>
      <c r="G178" s="787" t="s">
        <v>106</v>
      </c>
      <c r="H178" s="787"/>
      <c r="I178" s="787" t="s">
        <v>107</v>
      </c>
      <c r="J178" s="787"/>
      <c r="K178" s="91"/>
      <c r="L178" s="91"/>
      <c r="M178" s="91"/>
      <c r="P178" s="113"/>
    </row>
    <row r="179" spans="2:16" s="27" customFormat="1" ht="12.75">
      <c r="B179" s="98"/>
      <c r="C179" s="478"/>
      <c r="D179" s="485" t="s">
        <v>63</v>
      </c>
      <c r="E179" s="485" t="s">
        <v>64</v>
      </c>
      <c r="F179" s="388" t="s">
        <v>105</v>
      </c>
      <c r="G179" s="388" t="s">
        <v>75</v>
      </c>
      <c r="H179" s="388" t="s">
        <v>29</v>
      </c>
      <c r="I179" s="388" t="s">
        <v>75</v>
      </c>
      <c r="J179" s="388" t="s">
        <v>29</v>
      </c>
      <c r="K179" s="91"/>
      <c r="L179" s="91"/>
      <c r="M179" s="91"/>
      <c r="P179" s="113"/>
    </row>
    <row r="180" spans="2:16" s="27" customFormat="1" ht="12.75">
      <c r="B180" s="98"/>
      <c r="C180" s="339" t="s">
        <v>4</v>
      </c>
      <c r="D180" s="349">
        <v>208.49520000000001</v>
      </c>
      <c r="E180" s="349">
        <v>159.99939999999998</v>
      </c>
      <c r="F180" s="349">
        <f>D180+E180</f>
        <v>368.49459999999999</v>
      </c>
      <c r="G180" s="375">
        <v>78.929999622300002</v>
      </c>
      <c r="H180" s="375">
        <v>52.734092055799998</v>
      </c>
      <c r="I180" s="486">
        <v>53.4</v>
      </c>
      <c r="J180" s="375">
        <v>11.171201141999999</v>
      </c>
      <c r="K180" s="91"/>
      <c r="L180" s="91"/>
      <c r="M180" s="91"/>
      <c r="P180" s="113"/>
    </row>
    <row r="181" spans="2:16" s="27" customFormat="1" ht="12.75">
      <c r="B181" s="98"/>
      <c r="C181" s="339" t="s">
        <v>5</v>
      </c>
      <c r="D181" s="349">
        <v>194.69979999999998</v>
      </c>
      <c r="E181" s="349">
        <v>143.59810000000002</v>
      </c>
      <c r="F181" s="349">
        <f t="shared" ref="F181:F191" si="9">D181+E181</f>
        <v>338.29790000000003</v>
      </c>
      <c r="G181" s="375">
        <v>200</v>
      </c>
      <c r="H181" s="375">
        <v>42.758781878599997</v>
      </c>
      <c r="I181" s="486">
        <v>40.070004206999997</v>
      </c>
      <c r="J181" s="375">
        <v>10.8443221742</v>
      </c>
      <c r="K181" s="91"/>
      <c r="L181" s="91"/>
      <c r="M181" s="91"/>
      <c r="P181" s="113"/>
    </row>
    <row r="182" spans="2:16" s="27" customFormat="1" ht="12.75">
      <c r="B182" s="98"/>
      <c r="C182" s="339" t="s">
        <v>0</v>
      </c>
      <c r="D182" s="349">
        <v>220.7757</v>
      </c>
      <c r="E182" s="349">
        <v>162.37799999999999</v>
      </c>
      <c r="F182" s="349">
        <f t="shared" si="9"/>
        <v>383.15369999999996</v>
      </c>
      <c r="G182" s="375">
        <v>73.239992806999993</v>
      </c>
      <c r="H182" s="375">
        <v>42.131023658899998</v>
      </c>
      <c r="I182" s="486">
        <v>35</v>
      </c>
      <c r="J182" s="375">
        <v>5.3591661432000004</v>
      </c>
      <c r="K182" s="91"/>
      <c r="L182" s="91"/>
      <c r="M182" s="91"/>
      <c r="P182" s="113"/>
    </row>
    <row r="183" spans="2:16" s="27" customFormat="1" ht="12.75">
      <c r="B183" s="98"/>
      <c r="C183" s="339" t="s">
        <v>2</v>
      </c>
      <c r="D183" s="349">
        <v>219.3501</v>
      </c>
      <c r="E183" s="349">
        <v>154.09370000000001</v>
      </c>
      <c r="F183" s="349">
        <f t="shared" si="9"/>
        <v>373.44380000000001</v>
      </c>
      <c r="G183" s="375">
        <v>58</v>
      </c>
      <c r="H183" s="375">
        <v>38.967348635800001</v>
      </c>
      <c r="I183" s="486">
        <v>120</v>
      </c>
      <c r="J183" s="375">
        <v>3.8641131987000001</v>
      </c>
      <c r="K183" s="91"/>
      <c r="L183" s="91"/>
      <c r="M183" s="91"/>
      <c r="P183" s="113"/>
    </row>
    <row r="184" spans="2:16" s="27" customFormat="1" ht="12.75">
      <c r="B184" s="98"/>
      <c r="C184" s="339" t="s">
        <v>6</v>
      </c>
      <c r="D184" s="349">
        <v>223.8897</v>
      </c>
      <c r="E184" s="349">
        <v>130.58449999999999</v>
      </c>
      <c r="F184" s="349">
        <f t="shared" si="9"/>
        <v>354.4742</v>
      </c>
      <c r="G184" s="375">
        <v>73.750029539699995</v>
      </c>
      <c r="H184" s="375">
        <v>38.0888409784</v>
      </c>
      <c r="I184" s="486">
        <v>32.179962546799999</v>
      </c>
      <c r="J184" s="375">
        <v>5.2265654805999997</v>
      </c>
      <c r="K184" s="91"/>
      <c r="L184" s="91"/>
      <c r="M184" s="91"/>
      <c r="P184" s="113"/>
    </row>
    <row r="185" spans="2:16" s="27" customFormat="1" ht="12.75">
      <c r="B185" s="98"/>
      <c r="C185" s="339" t="s">
        <v>7</v>
      </c>
      <c r="D185" s="349">
        <v>229.5702</v>
      </c>
      <c r="E185" s="349">
        <v>92.086799999999997</v>
      </c>
      <c r="F185" s="349">
        <f t="shared" si="9"/>
        <v>321.65699999999998</v>
      </c>
      <c r="G185" s="375">
        <v>56.669995530599998</v>
      </c>
      <c r="H185" s="375">
        <v>46.215583904200003</v>
      </c>
      <c r="I185" s="486">
        <v>46.71</v>
      </c>
      <c r="J185" s="375">
        <v>17.557231438199999</v>
      </c>
      <c r="K185" s="91"/>
      <c r="L185" s="91"/>
      <c r="M185" s="91"/>
      <c r="P185" s="113"/>
    </row>
    <row r="186" spans="2:16" s="27" customFormat="1" ht="12.75">
      <c r="B186" s="98"/>
      <c r="C186" s="339" t="s">
        <v>8</v>
      </c>
      <c r="D186" s="349">
        <v>225.11879999999999</v>
      </c>
      <c r="E186" s="349">
        <v>80.436700000000002</v>
      </c>
      <c r="F186" s="349">
        <f t="shared" si="9"/>
        <v>305.55549999999999</v>
      </c>
      <c r="G186" s="375">
        <v>68.389993789200005</v>
      </c>
      <c r="H186" s="375">
        <v>46.918287322099999</v>
      </c>
      <c r="I186" s="486">
        <v>44.590344827599999</v>
      </c>
      <c r="J186" s="375">
        <v>26.8690120306</v>
      </c>
      <c r="K186" s="91"/>
      <c r="L186" s="91"/>
      <c r="M186" s="91"/>
      <c r="P186" s="113"/>
    </row>
    <row r="187" spans="2:16" s="27" customFormat="1" ht="12.75">
      <c r="B187" s="98"/>
      <c r="C187" s="339" t="s">
        <v>9</v>
      </c>
      <c r="D187" s="349">
        <v>171.3991</v>
      </c>
      <c r="E187" s="349">
        <v>116.6096</v>
      </c>
      <c r="F187" s="349">
        <f t="shared" si="9"/>
        <v>288.00869999999998</v>
      </c>
      <c r="G187" s="375">
        <v>55.550006228500003</v>
      </c>
      <c r="H187" s="375">
        <v>46.1267665349</v>
      </c>
      <c r="I187" s="486">
        <v>44.910046547699999</v>
      </c>
      <c r="J187" s="375">
        <v>23.897432801400001</v>
      </c>
      <c r="K187" s="91"/>
      <c r="L187" s="91"/>
      <c r="M187" s="91"/>
      <c r="P187" s="113"/>
    </row>
    <row r="188" spans="2:16" s="27" customFormat="1" ht="12.75">
      <c r="B188" s="98"/>
      <c r="C188" s="339" t="s">
        <v>10</v>
      </c>
      <c r="D188" s="349">
        <v>185.25800000000001</v>
      </c>
      <c r="E188" s="349">
        <v>129.54679999999999</v>
      </c>
      <c r="F188" s="349">
        <f t="shared" si="9"/>
        <v>314.8048</v>
      </c>
      <c r="G188" s="375">
        <v>60.720004748900003</v>
      </c>
      <c r="H188" s="375">
        <v>49.102792214099999</v>
      </c>
      <c r="I188" s="486">
        <v>180</v>
      </c>
      <c r="J188" s="375">
        <v>26.829993639400001</v>
      </c>
      <c r="K188" s="91"/>
      <c r="L188" s="91"/>
      <c r="M188" s="91"/>
      <c r="P188" s="113"/>
    </row>
    <row r="189" spans="2:16" s="27" customFormat="1" ht="12.75">
      <c r="B189" s="98"/>
      <c r="C189" s="339" t="s">
        <v>11</v>
      </c>
      <c r="D189" s="349">
        <v>208.36750000000001</v>
      </c>
      <c r="E189" s="349">
        <v>118.50869999999999</v>
      </c>
      <c r="F189" s="349">
        <f t="shared" si="9"/>
        <v>326.87619999999998</v>
      </c>
      <c r="G189" s="375">
        <v>83</v>
      </c>
      <c r="H189" s="375">
        <v>59.519913470200002</v>
      </c>
      <c r="I189" s="486">
        <v>63.410045662100003</v>
      </c>
      <c r="J189" s="375">
        <v>38.168603739600002</v>
      </c>
      <c r="K189" s="91"/>
      <c r="L189" s="91"/>
      <c r="M189" s="91"/>
      <c r="P189" s="113"/>
    </row>
    <row r="190" spans="2:16" s="27" customFormat="1" ht="12.75">
      <c r="B190" s="98"/>
      <c r="C190" s="339" t="s">
        <v>12</v>
      </c>
      <c r="D190" s="349">
        <v>266.92720000000003</v>
      </c>
      <c r="E190" s="349">
        <v>127.074</v>
      </c>
      <c r="F190" s="349">
        <f t="shared" si="9"/>
        <v>394.00120000000004</v>
      </c>
      <c r="G190" s="375">
        <v>80.2</v>
      </c>
      <c r="H190" s="375">
        <v>67.237482616999998</v>
      </c>
      <c r="I190" s="486">
        <v>67.950036258200001</v>
      </c>
      <c r="J190" s="375">
        <v>34.907456206600003</v>
      </c>
      <c r="K190" s="91"/>
      <c r="L190" s="91"/>
      <c r="M190" s="91"/>
      <c r="P190" s="113"/>
    </row>
    <row r="191" spans="2:16" s="27" customFormat="1" ht="12.75">
      <c r="B191" s="98"/>
      <c r="C191" s="343" t="s">
        <v>13</v>
      </c>
      <c r="D191" s="350">
        <v>202.90350000000001</v>
      </c>
      <c r="E191" s="350">
        <v>138.42410000000001</v>
      </c>
      <c r="F191" s="481">
        <f t="shared" si="9"/>
        <v>341.32760000000002</v>
      </c>
      <c r="G191" s="381">
        <v>86</v>
      </c>
      <c r="H191" s="381">
        <v>69.353032254200002</v>
      </c>
      <c r="I191" s="487">
        <v>69.900000000000006</v>
      </c>
      <c r="J191" s="381">
        <v>40.305706087300003</v>
      </c>
      <c r="K191" s="91"/>
      <c r="L191" s="91"/>
      <c r="M191" s="91"/>
      <c r="P191" s="113"/>
    </row>
    <row r="192" spans="2:16" s="27" customFormat="1" ht="12.75">
      <c r="B192" s="98"/>
      <c r="C192" s="56"/>
      <c r="D192" s="652">
        <f>SUM(D180:D191)</f>
        <v>2556.7547999999997</v>
      </c>
      <c r="E192" s="652">
        <f>SUM(E180:E191)</f>
        <v>1553.3404</v>
      </c>
      <c r="F192" s="652">
        <f>SUM(F180:F191)</f>
        <v>4110.0951999999997</v>
      </c>
      <c r="G192" s="655">
        <f>MAX(G180:G191)</f>
        <v>200</v>
      </c>
      <c r="H192" s="655">
        <f>SUMPRODUCT(D180:D191,H180:H191)/SUM(D180:D191)</f>
        <v>50.177987674065378</v>
      </c>
      <c r="I192" s="653">
        <f>MAX(I180:I191)</f>
        <v>180</v>
      </c>
      <c r="J192" s="655">
        <f>SUMPRODUCT(E180:E191,J180:J191)/SUM(E180:E191)</f>
        <v>19.359337315896866</v>
      </c>
      <c r="K192" s="91"/>
      <c r="L192" s="91"/>
      <c r="M192" s="91"/>
      <c r="P192" s="113"/>
    </row>
    <row r="193" spans="2:16" s="27" customFormat="1" ht="12.75">
      <c r="B193" s="98"/>
      <c r="C193" s="56"/>
      <c r="D193" s="85"/>
      <c r="E193" s="85"/>
      <c r="F193" s="85"/>
      <c r="G193" s="148"/>
      <c r="H193" s="148"/>
      <c r="I193" s="188"/>
      <c r="J193" s="148"/>
      <c r="K193" s="91"/>
      <c r="L193" s="91"/>
      <c r="M193" s="91"/>
      <c r="P193" s="113"/>
    </row>
    <row r="194" spans="2:16" s="27" customFormat="1" ht="12.75">
      <c r="B194" s="98"/>
      <c r="C194" s="90" t="s">
        <v>31</v>
      </c>
      <c r="D194" s="56"/>
      <c r="E194" s="56"/>
      <c r="F194" s="85"/>
      <c r="G194" s="148"/>
      <c r="H194" s="148"/>
      <c r="I194" s="188"/>
      <c r="J194" s="148"/>
      <c r="K194" s="91"/>
      <c r="L194" s="91"/>
      <c r="M194" s="91"/>
      <c r="P194" s="113"/>
    </row>
    <row r="195" spans="2:16" s="27" customFormat="1" ht="12.75">
      <c r="B195" s="98"/>
      <c r="C195" s="58" t="s">
        <v>158</v>
      </c>
      <c r="D195" s="56"/>
      <c r="E195" s="56"/>
      <c r="F195" s="85"/>
      <c r="G195" s="148"/>
      <c r="H195" s="148"/>
      <c r="I195" s="188"/>
      <c r="J195" s="148"/>
      <c r="K195" s="91"/>
      <c r="L195" s="91"/>
      <c r="M195" s="91"/>
      <c r="P195" s="113"/>
    </row>
    <row r="196" spans="2:16" s="27" customFormat="1" ht="12.75">
      <c r="B196" s="98"/>
      <c r="C196" s="488"/>
      <c r="D196" s="789"/>
      <c r="E196" s="789"/>
      <c r="F196" s="488"/>
      <c r="G196" s="148"/>
      <c r="H196" s="148"/>
      <c r="I196" s="188"/>
      <c r="J196" s="148"/>
      <c r="K196" s="91"/>
      <c r="L196" s="91"/>
      <c r="M196" s="91"/>
      <c r="P196" s="113"/>
    </row>
    <row r="197" spans="2:16" s="27" customFormat="1" ht="12.75">
      <c r="B197" s="98"/>
      <c r="C197" s="470"/>
      <c r="D197" s="489" t="s">
        <v>102</v>
      </c>
      <c r="E197" s="489" t="s">
        <v>103</v>
      </c>
      <c r="F197" s="470"/>
      <c r="G197" s="148"/>
      <c r="H197" s="148"/>
      <c r="I197" s="188"/>
      <c r="J197" s="148"/>
      <c r="K197" s="91"/>
      <c r="L197" s="91"/>
      <c r="M197" s="91"/>
      <c r="P197" s="113"/>
    </row>
    <row r="198" spans="2:16" s="27" customFormat="1" ht="12.75">
      <c r="B198" s="98"/>
      <c r="C198" s="309" t="s">
        <v>224</v>
      </c>
      <c r="D198" s="468">
        <v>0.33456289981346671</v>
      </c>
      <c r="E198" s="468">
        <v>0.3854449417526255</v>
      </c>
      <c r="F198" s="309" t="s">
        <v>396</v>
      </c>
      <c r="G198" s="148"/>
      <c r="H198" s="148"/>
      <c r="I198" s="188"/>
      <c r="J198" s="148"/>
      <c r="K198" s="91"/>
      <c r="L198" s="91"/>
      <c r="M198" s="91"/>
      <c r="P198" s="113"/>
    </row>
    <row r="199" spans="2:16" s="27" customFormat="1" ht="12.75">
      <c r="B199" s="98"/>
      <c r="C199" s="309" t="s">
        <v>154</v>
      </c>
      <c r="D199" s="468">
        <v>0.25793020902903951</v>
      </c>
      <c r="E199" s="468">
        <v>0.23871882814610371</v>
      </c>
      <c r="F199" s="309" t="s">
        <v>152</v>
      </c>
      <c r="G199" s="148"/>
      <c r="H199" s="148"/>
      <c r="I199" s="188"/>
      <c r="J199" s="148"/>
      <c r="K199" s="91"/>
      <c r="L199" s="91"/>
      <c r="M199" s="91"/>
      <c r="P199" s="113"/>
    </row>
    <row r="200" spans="2:16" s="27" customFormat="1" ht="12.75">
      <c r="B200" s="98"/>
      <c r="C200" s="309" t="s">
        <v>152</v>
      </c>
      <c r="D200" s="468">
        <v>0.20987206125515051</v>
      </c>
      <c r="E200" s="468">
        <v>0.15674368605876729</v>
      </c>
      <c r="F200" s="309" t="s">
        <v>154</v>
      </c>
      <c r="G200" s="148"/>
      <c r="H200" s="148"/>
      <c r="I200" s="188"/>
      <c r="J200" s="148"/>
      <c r="K200" s="91"/>
      <c r="L200" s="91"/>
      <c r="M200" s="91"/>
      <c r="P200" s="113"/>
    </row>
    <row r="201" spans="2:16" s="27" customFormat="1" ht="12.75">
      <c r="B201" s="98"/>
      <c r="C201" s="309" t="s">
        <v>155</v>
      </c>
      <c r="D201" s="468">
        <v>0.15920924446880869</v>
      </c>
      <c r="E201" s="468">
        <v>0.13089255902955979</v>
      </c>
      <c r="F201" s="309" t="s">
        <v>224</v>
      </c>
      <c r="G201" s="148"/>
      <c r="H201" s="148"/>
      <c r="I201" s="188"/>
      <c r="J201" s="148"/>
      <c r="K201" s="91"/>
      <c r="L201" s="91"/>
      <c r="M201" s="91"/>
      <c r="P201" s="113"/>
    </row>
    <row r="202" spans="2:16" s="27" customFormat="1" ht="12.75">
      <c r="B202" s="98"/>
      <c r="C202" s="309" t="s">
        <v>396</v>
      </c>
      <c r="D202" s="468">
        <v>3.0529482138842566E-2</v>
      </c>
      <c r="E202" s="468">
        <v>4.9779494565389534E-2</v>
      </c>
      <c r="F202" s="309" t="s">
        <v>155</v>
      </c>
      <c r="G202" s="148"/>
      <c r="H202" s="148"/>
      <c r="I202" s="188"/>
      <c r="J202" s="148"/>
      <c r="K202" s="91"/>
      <c r="L202" s="91"/>
      <c r="M202" s="91"/>
      <c r="P202" s="113"/>
    </row>
    <row r="203" spans="2:16" s="27" customFormat="1" ht="12.75">
      <c r="B203" s="98"/>
      <c r="C203" s="309" t="s">
        <v>397</v>
      </c>
      <c r="D203" s="468">
        <v>7.2926430019804797E-3</v>
      </c>
      <c r="E203" s="468">
        <v>3.6003376980345073E-2</v>
      </c>
      <c r="F203" s="309" t="s">
        <v>397</v>
      </c>
      <c r="G203" s="148"/>
      <c r="H203" s="148"/>
      <c r="I203" s="188"/>
      <c r="J203" s="148"/>
      <c r="K203" s="91"/>
      <c r="L203" s="91"/>
      <c r="M203" s="91"/>
      <c r="P203" s="113"/>
    </row>
    <row r="204" spans="2:16" s="27" customFormat="1" ht="12.75">
      <c r="B204" s="98"/>
      <c r="C204" s="309" t="s">
        <v>153</v>
      </c>
      <c r="D204" s="468">
        <v>5.896146161532581E-4</v>
      </c>
      <c r="E204" s="468">
        <v>1.6595847246360167E-3</v>
      </c>
      <c r="F204" s="309" t="s">
        <v>390</v>
      </c>
      <c r="G204" s="148"/>
      <c r="H204" s="148"/>
      <c r="I204" s="188"/>
      <c r="J204" s="148"/>
      <c r="K204" s="91"/>
      <c r="L204" s="91"/>
      <c r="M204" s="91"/>
      <c r="P204" s="113"/>
    </row>
    <row r="205" spans="2:16" s="27" customFormat="1" ht="12.75">
      <c r="B205" s="98"/>
      <c r="C205" s="470" t="s">
        <v>390</v>
      </c>
      <c r="D205" s="490">
        <v>1.3845676558424766E-5</v>
      </c>
      <c r="E205" s="715">
        <v>7.5752874257310255E-4</v>
      </c>
      <c r="F205" s="711" t="s">
        <v>153</v>
      </c>
      <c r="G205" s="148"/>
      <c r="H205" s="148"/>
      <c r="I205" s="148"/>
      <c r="J205" s="148"/>
      <c r="K205" s="91"/>
      <c r="L205" s="91"/>
      <c r="M205" s="91"/>
      <c r="P205" s="113"/>
    </row>
    <row r="206" spans="2:16" s="27" customFormat="1" ht="12.75">
      <c r="B206" s="98"/>
      <c r="C206" s="56"/>
      <c r="D206" s="85"/>
      <c r="E206" s="85"/>
      <c r="F206" s="85"/>
      <c r="G206" s="148"/>
      <c r="H206" s="148"/>
      <c r="I206" s="148"/>
      <c r="J206" s="148"/>
      <c r="K206" s="91"/>
      <c r="L206" s="91"/>
      <c r="M206" s="91"/>
      <c r="P206" s="113"/>
    </row>
    <row r="207" spans="2:16" s="27" customFormat="1" ht="12.75">
      <c r="B207" s="98"/>
      <c r="C207" s="90" t="s">
        <v>34</v>
      </c>
      <c r="D207" s="90"/>
      <c r="E207" s="90"/>
      <c r="F207" s="34"/>
      <c r="H207" s="35"/>
      <c r="I207" s="36"/>
      <c r="K207" s="91"/>
      <c r="L207" s="91"/>
      <c r="M207" s="91"/>
      <c r="P207" s="113"/>
    </row>
    <row r="208" spans="2:16" s="27" customFormat="1" ht="11.25" customHeight="1">
      <c r="B208" s="98"/>
      <c r="C208" s="37" t="s">
        <v>108</v>
      </c>
      <c r="D208" s="37"/>
      <c r="E208" s="37"/>
      <c r="F208" s="30"/>
      <c r="G208" s="30"/>
      <c r="H208" s="31"/>
      <c r="I208" s="32"/>
      <c r="K208" s="91"/>
      <c r="L208" s="91"/>
      <c r="M208" s="91"/>
      <c r="P208" s="113"/>
    </row>
    <row r="209" spans="2:16" s="27" customFormat="1" ht="10.5" customHeight="1">
      <c r="B209" s="98"/>
      <c r="C209" s="422"/>
      <c r="D209" s="786" t="s">
        <v>104</v>
      </c>
      <c r="E209" s="786"/>
      <c r="F209" s="477" t="s">
        <v>28</v>
      </c>
      <c r="G209" s="787" t="s">
        <v>106</v>
      </c>
      <c r="H209" s="787"/>
      <c r="I209" s="787" t="s">
        <v>107</v>
      </c>
      <c r="J209" s="787"/>
      <c r="K209" s="91"/>
      <c r="L209" s="91"/>
      <c r="M209" s="91"/>
      <c r="P209" s="113"/>
    </row>
    <row r="210" spans="2:16" s="27" customFormat="1" ht="12.75">
      <c r="B210" s="98"/>
      <c r="C210" s="478"/>
      <c r="D210" s="485" t="s">
        <v>63</v>
      </c>
      <c r="E210" s="485" t="s">
        <v>64</v>
      </c>
      <c r="F210" s="388" t="s">
        <v>105</v>
      </c>
      <c r="G210" s="388" t="s">
        <v>75</v>
      </c>
      <c r="H210" s="388" t="s">
        <v>29</v>
      </c>
      <c r="I210" s="388" t="s">
        <v>75</v>
      </c>
      <c r="J210" s="388" t="s">
        <v>29</v>
      </c>
      <c r="K210" s="91"/>
      <c r="L210" s="91"/>
      <c r="M210" s="91"/>
      <c r="P210" s="113"/>
    </row>
    <row r="211" spans="2:16" s="27" customFormat="1" ht="12.75">
      <c r="B211" s="98"/>
      <c r="C211" s="339" t="s">
        <v>4</v>
      </c>
      <c r="D211" s="349">
        <v>106.5989</v>
      </c>
      <c r="E211" s="349">
        <v>44.561099999999996</v>
      </c>
      <c r="F211" s="349">
        <f>D211+E211</f>
        <v>151.16</v>
      </c>
      <c r="G211" s="375">
        <v>46.7</v>
      </c>
      <c r="H211" s="375">
        <v>48.943087499000001</v>
      </c>
      <c r="I211" s="486">
        <v>46.7</v>
      </c>
      <c r="J211" s="375">
        <v>14.4236544879</v>
      </c>
      <c r="K211" s="91"/>
      <c r="L211" s="91"/>
      <c r="M211" s="91"/>
      <c r="P211" s="113"/>
    </row>
    <row r="212" spans="2:16" s="27" customFormat="1" ht="12.75">
      <c r="B212" s="98"/>
      <c r="C212" s="339" t="s">
        <v>5</v>
      </c>
      <c r="D212" s="349">
        <v>113.4988</v>
      </c>
      <c r="E212" s="349">
        <v>34.2288</v>
      </c>
      <c r="F212" s="349">
        <f t="shared" ref="F212:F222" si="10">D212+E212</f>
        <v>147.7276</v>
      </c>
      <c r="G212" s="375">
        <v>39.07</v>
      </c>
      <c r="H212" s="375">
        <v>37.351519399300003</v>
      </c>
      <c r="I212" s="486">
        <v>39.07</v>
      </c>
      <c r="J212" s="375">
        <v>16.168519784499999</v>
      </c>
      <c r="K212" s="91"/>
      <c r="L212" s="91"/>
      <c r="M212" s="91"/>
      <c r="P212" s="113"/>
    </row>
    <row r="213" spans="2:16" s="27" customFormat="1" ht="12.75">
      <c r="B213" s="98"/>
      <c r="C213" s="339" t="s">
        <v>0</v>
      </c>
      <c r="D213" s="349">
        <v>115.47760000000001</v>
      </c>
      <c r="E213" s="349">
        <v>48.704500000000003</v>
      </c>
      <c r="F213" s="349">
        <f t="shared" si="10"/>
        <v>164.18210000000002</v>
      </c>
      <c r="G213" s="375">
        <v>39.1</v>
      </c>
      <c r="H213" s="375">
        <v>37.474939988400003</v>
      </c>
      <c r="I213" s="486">
        <v>39.1</v>
      </c>
      <c r="J213" s="375">
        <v>13.8918163619</v>
      </c>
      <c r="K213" s="91"/>
      <c r="L213" s="91"/>
      <c r="M213" s="91"/>
      <c r="P213" s="113"/>
    </row>
    <row r="214" spans="2:16" s="27" customFormat="1" ht="12.75">
      <c r="B214" s="98"/>
      <c r="C214" s="339" t="s">
        <v>2</v>
      </c>
      <c r="D214" s="349">
        <v>81.587199999999996</v>
      </c>
      <c r="E214" s="349">
        <v>30.143799999999999</v>
      </c>
      <c r="F214" s="349">
        <f t="shared" si="10"/>
        <v>111.73099999999999</v>
      </c>
      <c r="G214" s="375">
        <v>20.7399833333</v>
      </c>
      <c r="H214" s="375">
        <v>35.812212577499999</v>
      </c>
      <c r="I214" s="486">
        <v>20.7399833333</v>
      </c>
      <c r="J214" s="375">
        <v>4.8816104804</v>
      </c>
      <c r="K214" s="91"/>
      <c r="L214" s="91"/>
      <c r="M214" s="91"/>
      <c r="P214" s="113"/>
    </row>
    <row r="215" spans="2:16" s="27" customFormat="1" ht="12.75">
      <c r="B215" s="98"/>
      <c r="C215" s="339" t="s">
        <v>6</v>
      </c>
      <c r="D215" s="349">
        <v>59.699400000000004</v>
      </c>
      <c r="E215" s="349">
        <v>20.3538</v>
      </c>
      <c r="F215" s="349">
        <f t="shared" si="10"/>
        <v>80.053200000000004</v>
      </c>
      <c r="G215" s="375">
        <v>36</v>
      </c>
      <c r="H215" s="375">
        <v>35.241335926300003</v>
      </c>
      <c r="I215" s="486">
        <v>36</v>
      </c>
      <c r="J215" s="375">
        <v>12.8525263096</v>
      </c>
      <c r="K215" s="91"/>
      <c r="L215" s="91"/>
      <c r="M215" s="91"/>
      <c r="P215" s="113"/>
    </row>
    <row r="216" spans="2:16" s="27" customFormat="1" ht="12.75">
      <c r="B216" s="98"/>
      <c r="C216" s="339" t="s">
        <v>7</v>
      </c>
      <c r="D216" s="349">
        <v>79.279600000000002</v>
      </c>
      <c r="E216" s="349">
        <v>25.604299999999999</v>
      </c>
      <c r="F216" s="349">
        <f t="shared" si="10"/>
        <v>104.8839</v>
      </c>
      <c r="G216" s="375">
        <v>36.750033333300003</v>
      </c>
      <c r="H216" s="375">
        <v>45.437845422999999</v>
      </c>
      <c r="I216" s="486">
        <v>36.750033333300003</v>
      </c>
      <c r="J216" s="375">
        <v>24.859456028899999</v>
      </c>
      <c r="K216" s="91"/>
      <c r="L216" s="91"/>
      <c r="M216" s="91"/>
      <c r="P216" s="113"/>
    </row>
    <row r="217" spans="2:16" s="27" customFormat="1" ht="12.75">
      <c r="B217" s="98"/>
      <c r="C217" s="339" t="s">
        <v>8</v>
      </c>
      <c r="D217" s="349">
        <v>141.12820000000002</v>
      </c>
      <c r="E217" s="349">
        <v>38.761600000000001</v>
      </c>
      <c r="F217" s="349">
        <f t="shared" si="10"/>
        <v>179.88980000000004</v>
      </c>
      <c r="G217" s="375">
        <v>38.990033333299998</v>
      </c>
      <c r="H217" s="375">
        <v>45.583879125499998</v>
      </c>
      <c r="I217" s="486">
        <v>38.990033333299998</v>
      </c>
      <c r="J217" s="375">
        <v>31.8991628313</v>
      </c>
      <c r="K217" s="91"/>
      <c r="L217" s="91"/>
      <c r="M217" s="91"/>
      <c r="P217" s="113"/>
    </row>
    <row r="218" spans="2:16" s="27" customFormat="1" ht="12.75">
      <c r="B218" s="98"/>
      <c r="C218" s="339" t="s">
        <v>9</v>
      </c>
      <c r="D218" s="349">
        <v>72.097300000000004</v>
      </c>
      <c r="E218" s="349">
        <v>53.683300000000003</v>
      </c>
      <c r="F218" s="349">
        <f t="shared" si="10"/>
        <v>125.78060000000001</v>
      </c>
      <c r="G218" s="375">
        <v>38.99</v>
      </c>
      <c r="H218" s="375">
        <v>46.119075471599999</v>
      </c>
      <c r="I218" s="486">
        <v>38.99</v>
      </c>
      <c r="J218" s="375">
        <v>26.904423163299999</v>
      </c>
      <c r="K218" s="91"/>
      <c r="L218" s="91"/>
      <c r="M218" s="91"/>
      <c r="P218" s="113"/>
    </row>
    <row r="219" spans="2:16" s="27" customFormat="1" ht="12.75">
      <c r="B219" s="98"/>
      <c r="C219" s="339" t="s">
        <v>10</v>
      </c>
      <c r="D219" s="349">
        <v>155.19999999999999</v>
      </c>
      <c r="E219" s="349">
        <v>68.590299999999999</v>
      </c>
      <c r="F219" s="349">
        <f t="shared" si="10"/>
        <v>223.7903</v>
      </c>
      <c r="G219" s="375">
        <v>48.2</v>
      </c>
      <c r="H219" s="375">
        <v>50.606002190700003</v>
      </c>
      <c r="I219" s="486">
        <v>48.2</v>
      </c>
      <c r="J219" s="375">
        <v>32.704484016000002</v>
      </c>
      <c r="K219" s="91"/>
      <c r="L219" s="91"/>
      <c r="M219" s="91"/>
      <c r="P219" s="113"/>
    </row>
    <row r="220" spans="2:16" s="27" customFormat="1" ht="12.75">
      <c r="B220" s="98"/>
      <c r="C220" s="339" t="s">
        <v>11</v>
      </c>
      <c r="D220" s="349">
        <v>70.97</v>
      </c>
      <c r="E220" s="349">
        <v>37.5946</v>
      </c>
      <c r="F220" s="349">
        <f t="shared" si="10"/>
        <v>108.5646</v>
      </c>
      <c r="G220" s="375">
        <v>54.45</v>
      </c>
      <c r="H220" s="375">
        <v>58.413288431700003</v>
      </c>
      <c r="I220" s="486">
        <v>54.45</v>
      </c>
      <c r="J220" s="375">
        <v>42.427821282799997</v>
      </c>
      <c r="K220" s="91"/>
      <c r="L220" s="91"/>
      <c r="M220" s="91"/>
      <c r="P220" s="113"/>
    </row>
    <row r="221" spans="2:16" s="27" customFormat="1" ht="12.75">
      <c r="B221" s="98"/>
      <c r="C221" s="339" t="s">
        <v>12</v>
      </c>
      <c r="D221" s="349">
        <v>129.2457</v>
      </c>
      <c r="E221" s="349">
        <v>22.708500000000001</v>
      </c>
      <c r="F221" s="349">
        <f t="shared" si="10"/>
        <v>151.95420000000001</v>
      </c>
      <c r="G221" s="375">
        <v>63.03</v>
      </c>
      <c r="H221" s="375">
        <v>64.995111945700003</v>
      </c>
      <c r="I221" s="486">
        <v>63.03</v>
      </c>
      <c r="J221" s="375">
        <v>39.590902965799998</v>
      </c>
      <c r="K221" s="91"/>
      <c r="L221" s="91"/>
      <c r="M221" s="91"/>
      <c r="P221" s="113"/>
    </row>
    <row r="222" spans="2:16" s="27" customFormat="1" ht="12.75">
      <c r="B222" s="98"/>
      <c r="C222" s="343" t="s">
        <v>13</v>
      </c>
      <c r="D222" s="350">
        <v>58.4998</v>
      </c>
      <c r="E222" s="350">
        <v>40.160400000000003</v>
      </c>
      <c r="F222" s="481">
        <f t="shared" si="10"/>
        <v>98.660200000000003</v>
      </c>
      <c r="G222" s="381">
        <v>69.69</v>
      </c>
      <c r="H222" s="381">
        <v>67.596904775699997</v>
      </c>
      <c r="I222" s="487">
        <v>69.69</v>
      </c>
      <c r="J222" s="381">
        <v>47.524236561400002</v>
      </c>
      <c r="K222" s="91"/>
      <c r="L222" s="91"/>
      <c r="M222" s="91"/>
      <c r="P222" s="113"/>
    </row>
    <row r="223" spans="2:16" s="27" customFormat="1" ht="12.75">
      <c r="B223" s="98"/>
      <c r="C223" s="56"/>
      <c r="D223" s="652">
        <f>SUM(D211:D222)</f>
        <v>1183.2825</v>
      </c>
      <c r="E223" s="652">
        <f>SUM(E211:E222)</f>
        <v>465.09500000000003</v>
      </c>
      <c r="F223" s="652">
        <f>SUM(F211:F222)</f>
        <v>1648.3774999999998</v>
      </c>
      <c r="G223" s="655">
        <f>MAX(G211:G222)</f>
        <v>69.69</v>
      </c>
      <c r="H223" s="655">
        <f>SUMPRODUCT(D211:D222,H211:H222)/SUM(D211:D222)</f>
        <v>47.769459465502059</v>
      </c>
      <c r="I223" s="653">
        <f>MAX(I211:I222)</f>
        <v>69.69</v>
      </c>
      <c r="J223" s="655">
        <f>SUMPRODUCT(E211:E222,J211:J222)/SUM(E211:E222)</f>
        <v>26.327319020852109</v>
      </c>
      <c r="K223" s="91"/>
      <c r="L223" s="91"/>
      <c r="M223" s="91"/>
      <c r="P223" s="113"/>
    </row>
    <row r="224" spans="2:16" s="27" customFormat="1" ht="12.75">
      <c r="B224" s="98"/>
      <c r="C224" s="56"/>
      <c r="D224" s="85"/>
      <c r="E224" s="85"/>
      <c r="F224" s="85"/>
      <c r="G224" s="148"/>
      <c r="H224" s="148"/>
      <c r="I224" s="188"/>
      <c r="J224" s="148"/>
      <c r="K224" s="91"/>
      <c r="L224" s="91"/>
      <c r="M224" s="91"/>
      <c r="P224" s="113"/>
    </row>
    <row r="225" spans="1:256" s="27" customFormat="1" ht="12.75">
      <c r="B225" s="98"/>
      <c r="C225" s="90" t="s">
        <v>34</v>
      </c>
      <c r="D225" s="56"/>
      <c r="E225" s="56"/>
      <c r="F225" s="85"/>
      <c r="G225" s="148"/>
      <c r="H225" s="148"/>
      <c r="I225" s="188"/>
      <c r="J225" s="148"/>
      <c r="K225" s="91"/>
      <c r="L225" s="91"/>
      <c r="M225" s="91"/>
      <c r="P225" s="113"/>
    </row>
    <row r="226" spans="1:256" s="27" customFormat="1" ht="12.75">
      <c r="B226" s="98"/>
      <c r="C226" s="58" t="s">
        <v>158</v>
      </c>
      <c r="D226" s="56"/>
      <c r="E226" s="56"/>
      <c r="F226" s="85"/>
      <c r="G226" s="148"/>
      <c r="H226" s="148"/>
      <c r="I226" s="188"/>
      <c r="J226" s="148"/>
      <c r="K226" s="91"/>
      <c r="L226" s="91"/>
      <c r="M226" s="91"/>
      <c r="P226" s="113"/>
    </row>
    <row r="227" spans="1:256" s="27" customFormat="1" ht="12.75">
      <c r="B227" s="98"/>
      <c r="C227" s="488"/>
      <c r="D227" s="789"/>
      <c r="E227" s="789"/>
      <c r="F227" s="488"/>
      <c r="G227" s="148"/>
      <c r="H227" s="148"/>
      <c r="I227" s="188"/>
      <c r="J227" s="148"/>
      <c r="K227" s="91"/>
      <c r="L227" s="91"/>
      <c r="M227" s="91"/>
      <c r="P227" s="113"/>
    </row>
    <row r="228" spans="1:256" s="27" customFormat="1" ht="12.75">
      <c r="B228" s="98"/>
      <c r="C228" s="470"/>
      <c r="D228" s="489" t="s">
        <v>102</v>
      </c>
      <c r="E228" s="489" t="s">
        <v>103</v>
      </c>
      <c r="F228" s="470"/>
      <c r="G228" s="148"/>
      <c r="H228" s="148"/>
      <c r="I228" s="188"/>
      <c r="J228" s="148"/>
      <c r="K228" s="91"/>
      <c r="L228" s="91"/>
      <c r="M228" s="91"/>
      <c r="P228" s="113"/>
    </row>
    <row r="229" spans="1:256" s="27" customFormat="1" ht="12.75">
      <c r="B229" s="98"/>
      <c r="C229" s="309" t="s">
        <v>224</v>
      </c>
      <c r="D229" s="468">
        <v>0.32145333003741711</v>
      </c>
      <c r="E229" s="468">
        <v>0.31993829217686709</v>
      </c>
      <c r="F229" s="712" t="s">
        <v>396</v>
      </c>
      <c r="G229" s="148"/>
      <c r="H229" s="148"/>
      <c r="I229" s="188"/>
      <c r="J229" s="148"/>
      <c r="K229" s="91"/>
      <c r="L229" s="91"/>
      <c r="M229" s="91"/>
      <c r="P229" s="113"/>
    </row>
    <row r="230" spans="1:256" s="27" customFormat="1" ht="12.75">
      <c r="B230" s="98"/>
      <c r="C230" s="309" t="s">
        <v>152</v>
      </c>
      <c r="D230" s="468">
        <v>0.30037417100312053</v>
      </c>
      <c r="E230" s="468">
        <v>0.30576097356454063</v>
      </c>
      <c r="F230" s="712" t="s">
        <v>152</v>
      </c>
      <c r="G230" s="148"/>
      <c r="H230" s="148"/>
      <c r="I230" s="188"/>
      <c r="J230" s="148"/>
      <c r="K230" s="91"/>
      <c r="L230" s="91"/>
      <c r="M230" s="91"/>
      <c r="P230" s="113"/>
    </row>
    <row r="231" spans="1:256" s="27" customFormat="1" ht="12.75">
      <c r="B231" s="98"/>
      <c r="C231" s="309" t="s">
        <v>154</v>
      </c>
      <c r="D231" s="468">
        <v>0.20250472731575089</v>
      </c>
      <c r="E231" s="468">
        <v>0.18639568260247905</v>
      </c>
      <c r="F231" s="712" t="s">
        <v>154</v>
      </c>
      <c r="G231" s="148"/>
      <c r="H231" s="148"/>
      <c r="I231" s="188"/>
      <c r="J231" s="148"/>
      <c r="K231" s="91"/>
      <c r="L231" s="91"/>
      <c r="M231" s="91"/>
      <c r="P231" s="113"/>
    </row>
    <row r="232" spans="1:256" s="27" customFormat="1" ht="12.75">
      <c r="B232" s="98"/>
      <c r="C232" s="309" t="s">
        <v>155</v>
      </c>
      <c r="D232" s="468">
        <v>0.11839455075182809</v>
      </c>
      <c r="E232" s="468">
        <v>0.13866908911082682</v>
      </c>
      <c r="F232" s="712" t="s">
        <v>224</v>
      </c>
      <c r="G232" s="148"/>
      <c r="H232" s="148"/>
      <c r="I232" s="188"/>
      <c r="J232" s="148"/>
      <c r="K232" s="91"/>
      <c r="L232" s="91"/>
      <c r="M232" s="91"/>
      <c r="P232" s="113"/>
    </row>
    <row r="233" spans="1:256" s="27" customFormat="1" ht="12.75">
      <c r="B233" s="98"/>
      <c r="C233" s="309" t="s">
        <v>396</v>
      </c>
      <c r="D233" s="468">
        <v>5.3709743869278903E-2</v>
      </c>
      <c r="E233" s="468">
        <v>4.3118717681333921E-2</v>
      </c>
      <c r="F233" s="712" t="s">
        <v>155</v>
      </c>
      <c r="G233" s="148"/>
      <c r="H233" s="148"/>
      <c r="I233" s="188"/>
      <c r="J233" s="148"/>
      <c r="K233" s="91"/>
      <c r="L233" s="91"/>
      <c r="M233" s="91"/>
      <c r="P233" s="113"/>
    </row>
    <row r="234" spans="1:256" s="27" customFormat="1" ht="12.75">
      <c r="B234" s="98"/>
      <c r="C234" s="309" t="s">
        <v>397</v>
      </c>
      <c r="D234" s="468">
        <v>2.8371077912501871E-3</v>
      </c>
      <c r="E234" s="468">
        <v>4.870187811092358E-3</v>
      </c>
      <c r="F234" s="712" t="s">
        <v>397</v>
      </c>
      <c r="G234" s="148"/>
      <c r="H234" s="148"/>
      <c r="I234" s="188"/>
      <c r="J234" s="148"/>
      <c r="K234" s="91"/>
      <c r="L234" s="91"/>
      <c r="M234" s="91"/>
      <c r="P234" s="113"/>
    </row>
    <row r="235" spans="1:256" s="27" customFormat="1" ht="12.75">
      <c r="B235" s="98"/>
      <c r="C235" s="309" t="s">
        <v>153</v>
      </c>
      <c r="D235" s="468">
        <v>7.0625569126561076E-4</v>
      </c>
      <c r="E235" s="468">
        <v>7.8478590395510595E-4</v>
      </c>
      <c r="F235" s="712" t="s">
        <v>390</v>
      </c>
      <c r="G235" s="148"/>
      <c r="H235" s="148"/>
      <c r="I235" s="188"/>
      <c r="J235" s="148"/>
      <c r="K235" s="91"/>
      <c r="L235" s="91"/>
      <c r="M235" s="91"/>
      <c r="P235" s="113"/>
    </row>
    <row r="236" spans="1:256" s="27" customFormat="1" ht="12.75">
      <c r="B236" s="98"/>
      <c r="C236" s="470" t="s">
        <v>390</v>
      </c>
      <c r="D236" s="490">
        <v>2.0113540088693951E-5</v>
      </c>
      <c r="E236" s="490">
        <v>4.6227114890506243E-4</v>
      </c>
      <c r="F236" s="713" t="s">
        <v>153</v>
      </c>
      <c r="G236" s="148"/>
      <c r="H236" s="148"/>
      <c r="I236" s="188"/>
      <c r="J236" s="148"/>
      <c r="K236" s="91"/>
      <c r="L236" s="91"/>
      <c r="M236" s="91"/>
      <c r="P236" s="113"/>
    </row>
    <row r="237" spans="1:256" s="27" customFormat="1" ht="12.75">
      <c r="B237" s="98"/>
      <c r="C237" s="56"/>
      <c r="D237" s="85"/>
      <c r="E237" s="85"/>
      <c r="F237" s="85"/>
      <c r="H237" s="35"/>
      <c r="I237" s="36"/>
      <c r="K237" s="91"/>
      <c r="L237" s="91"/>
      <c r="M237" s="91"/>
      <c r="P237" s="113"/>
    </row>
    <row r="238" spans="1:256" s="27" customFormat="1" ht="12.75">
      <c r="B238" s="98"/>
      <c r="C238" s="90" t="s">
        <v>112</v>
      </c>
      <c r="D238" s="90"/>
      <c r="E238" s="90"/>
      <c r="F238" s="34"/>
      <c r="H238" s="35"/>
      <c r="I238" s="36"/>
      <c r="K238" s="85"/>
      <c r="L238" s="91"/>
      <c r="M238" s="91"/>
      <c r="P238" s="113"/>
    </row>
    <row r="239" spans="1:256" s="27" customFormat="1" ht="12.75">
      <c r="A239" s="56"/>
      <c r="B239" s="85"/>
      <c r="C239" s="37" t="s">
        <v>108</v>
      </c>
      <c r="D239" s="37"/>
      <c r="E239" s="37"/>
      <c r="F239" s="30"/>
      <c r="G239" s="30"/>
      <c r="H239" s="31"/>
      <c r="I239" s="32"/>
      <c r="K239" s="91"/>
      <c r="L239" s="85"/>
      <c r="M239" s="148"/>
      <c r="N239" s="148"/>
      <c r="O239" s="148"/>
      <c r="P239" s="148"/>
      <c r="Q239" s="85"/>
      <c r="R239" s="85"/>
      <c r="S239" s="85"/>
      <c r="T239" s="85"/>
      <c r="U239" s="148"/>
      <c r="V239" s="148"/>
      <c r="W239" s="148"/>
      <c r="X239" s="148"/>
      <c r="Y239" s="56"/>
      <c r="Z239" s="85"/>
      <c r="AA239" s="85"/>
      <c r="AB239" s="85"/>
      <c r="AC239" s="148"/>
      <c r="AD239" s="148"/>
      <c r="AE239" s="148"/>
      <c r="AF239" s="148"/>
      <c r="AG239" s="56"/>
      <c r="AH239" s="85"/>
      <c r="AI239" s="85"/>
      <c r="AJ239" s="85"/>
      <c r="AK239" s="148"/>
      <c r="AL239" s="148"/>
      <c r="AM239" s="148"/>
      <c r="AN239" s="148"/>
      <c r="AO239" s="56"/>
      <c r="AP239" s="85"/>
      <c r="AQ239" s="85"/>
      <c r="AR239" s="85"/>
      <c r="AS239" s="148"/>
      <c r="AT239" s="148"/>
      <c r="AU239" s="148"/>
      <c r="AV239" s="148"/>
      <c r="AW239" s="56"/>
      <c r="AX239" s="85"/>
      <c r="AY239" s="85"/>
      <c r="AZ239" s="85"/>
      <c r="BA239" s="148"/>
      <c r="BB239" s="148"/>
      <c r="BC239" s="148"/>
      <c r="BD239" s="148"/>
      <c r="BE239" s="56"/>
      <c r="BF239" s="85"/>
      <c r="BG239" s="85"/>
      <c r="BH239" s="85"/>
      <c r="BI239" s="148"/>
      <c r="BJ239" s="148"/>
      <c r="BK239" s="148"/>
      <c r="BL239" s="148"/>
      <c r="BM239" s="56"/>
      <c r="BN239" s="85"/>
      <c r="BO239" s="85"/>
      <c r="BP239" s="85"/>
      <c r="BQ239" s="148"/>
      <c r="BR239" s="148"/>
      <c r="BS239" s="148"/>
      <c r="BT239" s="148"/>
      <c r="BU239" s="56"/>
      <c r="BV239" s="85"/>
      <c r="BW239" s="85"/>
      <c r="BX239" s="85"/>
      <c r="BY239" s="148"/>
      <c r="BZ239" s="148"/>
      <c r="CA239" s="148"/>
      <c r="CB239" s="148"/>
      <c r="CC239" s="56"/>
      <c r="CD239" s="85"/>
      <c r="CE239" s="85"/>
      <c r="CF239" s="85"/>
      <c r="CG239" s="148"/>
      <c r="CH239" s="148"/>
      <c r="CI239" s="148"/>
      <c r="CJ239" s="148"/>
      <c r="CK239" s="56"/>
      <c r="CL239" s="85"/>
      <c r="CM239" s="85"/>
      <c r="CN239" s="85"/>
      <c r="CO239" s="148"/>
      <c r="CP239" s="148"/>
      <c r="CQ239" s="148"/>
      <c r="CR239" s="148"/>
      <c r="CS239" s="56"/>
      <c r="CT239" s="85"/>
      <c r="CU239" s="85"/>
      <c r="CV239" s="85"/>
      <c r="CW239" s="148"/>
      <c r="CX239" s="148"/>
      <c r="CY239" s="148"/>
      <c r="CZ239" s="148"/>
      <c r="DA239" s="56"/>
      <c r="DB239" s="85"/>
      <c r="DC239" s="85"/>
      <c r="DD239" s="85"/>
      <c r="DE239" s="148"/>
      <c r="DF239" s="148"/>
      <c r="DG239" s="148"/>
      <c r="DH239" s="148"/>
      <c r="DI239" s="56"/>
      <c r="DJ239" s="85"/>
      <c r="DK239" s="85"/>
      <c r="DL239" s="85"/>
      <c r="DM239" s="148"/>
      <c r="DN239" s="148"/>
      <c r="DO239" s="148"/>
      <c r="DP239" s="148"/>
      <c r="DQ239" s="56"/>
      <c r="DR239" s="85"/>
      <c r="DS239" s="85"/>
      <c r="DT239" s="85"/>
      <c r="DU239" s="148"/>
      <c r="DV239" s="148"/>
      <c r="DW239" s="148"/>
      <c r="DX239" s="148"/>
      <c r="DY239" s="56"/>
      <c r="DZ239" s="85"/>
      <c r="EA239" s="85"/>
      <c r="EB239" s="85"/>
      <c r="EC239" s="148"/>
      <c r="ED239" s="148"/>
      <c r="EE239" s="148"/>
      <c r="EF239" s="148"/>
      <c r="EG239" s="56"/>
      <c r="EH239" s="85"/>
      <c r="EI239" s="85"/>
      <c r="EJ239" s="85"/>
      <c r="EK239" s="148"/>
      <c r="EL239" s="148"/>
      <c r="EM239" s="148"/>
      <c r="EN239" s="148"/>
      <c r="EO239" s="56"/>
      <c r="EP239" s="85"/>
      <c r="EQ239" s="85"/>
      <c r="ER239" s="85"/>
      <c r="ES239" s="148"/>
      <c r="ET239" s="148"/>
      <c r="EU239" s="148"/>
      <c r="EV239" s="148"/>
      <c r="EW239" s="56"/>
      <c r="EX239" s="85"/>
      <c r="EY239" s="85"/>
      <c r="EZ239" s="85"/>
      <c r="FA239" s="148"/>
      <c r="FB239" s="148"/>
      <c r="FC239" s="148"/>
      <c r="FD239" s="148"/>
      <c r="FE239" s="56"/>
      <c r="FF239" s="85"/>
      <c r="FG239" s="85"/>
      <c r="FH239" s="85"/>
      <c r="FI239" s="148"/>
      <c r="FJ239" s="148"/>
      <c r="FK239" s="148"/>
      <c r="FL239" s="148"/>
      <c r="FM239" s="56"/>
      <c r="FN239" s="85"/>
      <c r="FO239" s="85"/>
      <c r="FP239" s="85"/>
      <c r="FQ239" s="148"/>
      <c r="FR239" s="148"/>
      <c r="FS239" s="148"/>
      <c r="FT239" s="148"/>
      <c r="FU239" s="56"/>
      <c r="FV239" s="85"/>
      <c r="FW239" s="85"/>
      <c r="FX239" s="85"/>
      <c r="FY239" s="148"/>
      <c r="FZ239" s="148"/>
      <c r="GA239" s="148"/>
      <c r="GB239" s="148"/>
      <c r="GC239" s="56"/>
      <c r="GD239" s="85"/>
      <c r="GE239" s="85"/>
      <c r="GF239" s="85"/>
      <c r="GG239" s="148"/>
      <c r="GH239" s="148"/>
      <c r="GI239" s="148"/>
      <c r="GJ239" s="148"/>
      <c r="GK239" s="56"/>
      <c r="GL239" s="85"/>
      <c r="GM239" s="85"/>
      <c r="GN239" s="85"/>
      <c r="GO239" s="148"/>
      <c r="GP239" s="148"/>
      <c r="GQ239" s="148"/>
      <c r="GR239" s="148"/>
      <c r="GS239" s="56"/>
      <c r="GT239" s="85"/>
      <c r="GU239" s="85"/>
      <c r="GV239" s="85"/>
      <c r="GW239" s="148"/>
      <c r="GX239" s="148"/>
      <c r="GY239" s="148"/>
      <c r="GZ239" s="148"/>
      <c r="HA239" s="56"/>
      <c r="HB239" s="85"/>
      <c r="HC239" s="85"/>
      <c r="HD239" s="85"/>
      <c r="HE239" s="148"/>
      <c r="HF239" s="148"/>
      <c r="HG239" s="148"/>
      <c r="HH239" s="148"/>
      <c r="HI239" s="56"/>
      <c r="HJ239" s="85"/>
      <c r="HK239" s="85"/>
      <c r="HL239" s="85"/>
      <c r="HM239" s="148"/>
      <c r="HN239" s="148"/>
      <c r="HO239" s="148"/>
      <c r="HP239" s="148"/>
      <c r="HQ239" s="56"/>
      <c r="HR239" s="85"/>
      <c r="HS239" s="85"/>
      <c r="HT239" s="85"/>
      <c r="HU239" s="148"/>
      <c r="HV239" s="148"/>
      <c r="HW239" s="148"/>
      <c r="HX239" s="148"/>
      <c r="HY239" s="56"/>
      <c r="HZ239" s="85"/>
      <c r="IA239" s="85"/>
      <c r="IB239" s="85"/>
      <c r="IC239" s="148"/>
      <c r="ID239" s="148"/>
      <c r="IE239" s="148"/>
      <c r="IF239" s="148"/>
      <c r="IG239" s="56"/>
      <c r="IH239" s="85"/>
      <c r="II239" s="85"/>
      <c r="IJ239" s="85"/>
      <c r="IK239" s="148"/>
      <c r="IL239" s="148"/>
      <c r="IM239" s="148"/>
      <c r="IN239" s="148"/>
      <c r="IO239" s="56"/>
      <c r="IP239" s="85"/>
      <c r="IQ239" s="85"/>
      <c r="IR239" s="85"/>
      <c r="IS239" s="148"/>
      <c r="IT239" s="148"/>
      <c r="IU239" s="148"/>
      <c r="IV239" s="148"/>
    </row>
    <row r="240" spans="1:256" s="27" customFormat="1" ht="12.75">
      <c r="B240" s="98"/>
      <c r="C240" s="422"/>
      <c r="D240" s="786" t="s">
        <v>104</v>
      </c>
      <c r="E240" s="786"/>
      <c r="F240" s="477" t="s">
        <v>28</v>
      </c>
      <c r="G240" s="787" t="s">
        <v>106</v>
      </c>
      <c r="H240" s="787"/>
      <c r="I240" s="787" t="s">
        <v>107</v>
      </c>
      <c r="J240" s="787"/>
      <c r="K240" s="91"/>
      <c r="L240" s="91"/>
      <c r="M240" s="91"/>
      <c r="P240" s="113"/>
    </row>
    <row r="241" spans="2:16" s="27" customFormat="1" ht="12.75">
      <c r="B241" s="98"/>
      <c r="C241" s="478"/>
      <c r="D241" s="485" t="s">
        <v>63</v>
      </c>
      <c r="E241" s="485" t="s">
        <v>64</v>
      </c>
      <c r="F241" s="388" t="s">
        <v>105</v>
      </c>
      <c r="G241" s="388" t="s">
        <v>75</v>
      </c>
      <c r="H241" s="388" t="s">
        <v>29</v>
      </c>
      <c r="I241" s="388" t="s">
        <v>75</v>
      </c>
      <c r="J241" s="388" t="s">
        <v>29</v>
      </c>
      <c r="K241" s="148"/>
      <c r="L241" s="91"/>
      <c r="M241" s="91"/>
      <c r="P241" s="113"/>
    </row>
    <row r="242" spans="2:16" s="27" customFormat="1" ht="12.75">
      <c r="B242" s="98"/>
      <c r="C242" s="339" t="s">
        <v>4</v>
      </c>
      <c r="D242" s="349">
        <v>27.7134</v>
      </c>
      <c r="E242" s="349">
        <v>103.1041</v>
      </c>
      <c r="F242" s="349">
        <f>D242+E242</f>
        <v>130.8175</v>
      </c>
      <c r="G242" s="375">
        <v>2651.3468627451002</v>
      </c>
      <c r="H242" s="375">
        <v>111.051359678</v>
      </c>
      <c r="I242" s="375">
        <v>45.139963336400001</v>
      </c>
      <c r="J242" s="375">
        <v>13.522836746199999</v>
      </c>
      <c r="K242" s="86"/>
      <c r="L242" s="91"/>
      <c r="M242" s="91"/>
      <c r="P242" s="113"/>
    </row>
    <row r="243" spans="2:16" s="27" customFormat="1" ht="12.75">
      <c r="B243" s="98"/>
      <c r="C243" s="339" t="s">
        <v>5</v>
      </c>
      <c r="D243" s="349">
        <v>38.768999999999998</v>
      </c>
      <c r="E243" s="349">
        <v>81.607500000000002</v>
      </c>
      <c r="F243" s="349">
        <f t="shared" ref="F243:F253" si="11">D243+E243</f>
        <v>120.37649999999999</v>
      </c>
      <c r="G243" s="375">
        <v>99999</v>
      </c>
      <c r="H243" s="375">
        <v>83.932614008100003</v>
      </c>
      <c r="I243" s="375">
        <v>35.620078226899999</v>
      </c>
      <c r="J243" s="375">
        <v>6.4747047025000004</v>
      </c>
      <c r="K243" s="86"/>
      <c r="L243" s="91"/>
      <c r="M243" s="91"/>
      <c r="P243" s="113"/>
    </row>
    <row r="244" spans="2:16" s="27" customFormat="1" ht="12.75">
      <c r="B244" s="98"/>
      <c r="C244" s="339" t="s">
        <v>0</v>
      </c>
      <c r="D244" s="349">
        <v>39.763199999999998</v>
      </c>
      <c r="E244" s="349">
        <v>63.427500000000002</v>
      </c>
      <c r="F244" s="349">
        <f t="shared" si="11"/>
        <v>103.19069999999999</v>
      </c>
      <c r="G244" s="375">
        <v>552.83747779750001</v>
      </c>
      <c r="H244" s="375">
        <v>97.379737549799998</v>
      </c>
      <c r="I244" s="375">
        <v>42.407692307700003</v>
      </c>
      <c r="J244" s="375">
        <v>9.3676106195000006</v>
      </c>
      <c r="K244" s="86"/>
      <c r="L244" s="91"/>
      <c r="M244" s="91"/>
      <c r="P244" s="113"/>
    </row>
    <row r="245" spans="2:16" s="27" customFormat="1" ht="12.75">
      <c r="B245" s="98"/>
      <c r="C245" s="339" t="s">
        <v>2</v>
      </c>
      <c r="D245" s="349">
        <v>47.755699999999997</v>
      </c>
      <c r="E245" s="349">
        <v>49.473099999999995</v>
      </c>
      <c r="F245" s="349">
        <f t="shared" si="11"/>
        <v>97.228799999999993</v>
      </c>
      <c r="G245" s="375">
        <v>340</v>
      </c>
      <c r="H245" s="375">
        <v>90.4206516128</v>
      </c>
      <c r="I245" s="375">
        <v>20.8440344877</v>
      </c>
      <c r="J245" s="375">
        <v>9.0633686310999995</v>
      </c>
      <c r="K245" s="86"/>
      <c r="L245" s="91"/>
      <c r="M245" s="91"/>
      <c r="P245" s="113"/>
    </row>
    <row r="246" spans="2:16" s="27" customFormat="1" ht="12.75">
      <c r="B246" s="98"/>
      <c r="C246" s="339" t="s">
        <v>6</v>
      </c>
      <c r="D246" s="349">
        <v>37.270800000000001</v>
      </c>
      <c r="E246" s="349">
        <v>49.266199999999998</v>
      </c>
      <c r="F246" s="349">
        <f t="shared" si="11"/>
        <v>86.537000000000006</v>
      </c>
      <c r="G246" s="375">
        <v>350</v>
      </c>
      <c r="H246" s="375">
        <v>84.990129945500001</v>
      </c>
      <c r="I246" s="375">
        <v>27.6264705882</v>
      </c>
      <c r="J246" s="375">
        <v>10.1438766348</v>
      </c>
      <c r="K246" s="86"/>
      <c r="L246" s="91"/>
      <c r="M246" s="91"/>
      <c r="P246" s="113"/>
    </row>
    <row r="247" spans="2:16" s="27" customFormat="1" ht="12.75">
      <c r="B247" s="98"/>
      <c r="C247" s="339" t="s">
        <v>7</v>
      </c>
      <c r="D247" s="349">
        <v>42.128399999999999</v>
      </c>
      <c r="E247" s="349">
        <v>29.937000000000001</v>
      </c>
      <c r="F247" s="349">
        <f t="shared" si="11"/>
        <v>72.065399999999997</v>
      </c>
      <c r="G247" s="375">
        <v>127.5</v>
      </c>
      <c r="H247" s="375">
        <v>69.798966652499999</v>
      </c>
      <c r="I247" s="375">
        <v>180</v>
      </c>
      <c r="J247" s="375">
        <v>18.768256557099999</v>
      </c>
      <c r="K247" s="86"/>
      <c r="L247" s="91"/>
      <c r="M247" s="91"/>
      <c r="P247" s="113"/>
    </row>
    <row r="248" spans="2:16" s="27" customFormat="1" ht="12.75">
      <c r="B248" s="98"/>
      <c r="C248" s="339" t="s">
        <v>8</v>
      </c>
      <c r="D248" s="349">
        <v>8.6616</v>
      </c>
      <c r="E248" s="349">
        <v>17.659500000000001</v>
      </c>
      <c r="F248" s="349">
        <f t="shared" si="11"/>
        <v>26.321100000000001</v>
      </c>
      <c r="G248" s="375">
        <v>164.77007518799999</v>
      </c>
      <c r="H248" s="375">
        <v>57.729230165300002</v>
      </c>
      <c r="I248" s="375">
        <v>37.031764705900002</v>
      </c>
      <c r="J248" s="375">
        <v>7.3026600040999998</v>
      </c>
      <c r="K248" s="86"/>
      <c r="L248" s="91"/>
      <c r="M248" s="91"/>
      <c r="P248" s="113"/>
    </row>
    <row r="249" spans="2:16" s="27" customFormat="1" ht="12.75">
      <c r="B249" s="98"/>
      <c r="C249" s="339" t="s">
        <v>9</v>
      </c>
      <c r="D249" s="349">
        <v>25.259700000000002</v>
      </c>
      <c r="E249" s="349">
        <v>16.718499999999999</v>
      </c>
      <c r="F249" s="349">
        <f t="shared" si="11"/>
        <v>41.978200000000001</v>
      </c>
      <c r="G249" s="375">
        <v>291</v>
      </c>
      <c r="H249" s="375">
        <v>79.069552272500005</v>
      </c>
      <c r="I249" s="375">
        <v>39.96</v>
      </c>
      <c r="J249" s="375">
        <v>16.283954273999999</v>
      </c>
      <c r="K249" s="86"/>
      <c r="L249" s="91"/>
      <c r="M249" s="91"/>
      <c r="P249" s="113"/>
    </row>
    <row r="250" spans="2:16" s="27" customFormat="1" ht="12.75">
      <c r="B250" s="98"/>
      <c r="C250" s="339" t="s">
        <v>10</v>
      </c>
      <c r="D250" s="349">
        <v>20.989699999999999</v>
      </c>
      <c r="E250" s="349">
        <v>22.7591</v>
      </c>
      <c r="F250" s="349">
        <f t="shared" si="11"/>
        <v>43.748800000000003</v>
      </c>
      <c r="G250" s="375">
        <v>330.52405882350001</v>
      </c>
      <c r="H250" s="375">
        <v>88.363660602099998</v>
      </c>
      <c r="I250" s="375">
        <v>46.9</v>
      </c>
      <c r="J250" s="375">
        <v>19.104856423000001</v>
      </c>
      <c r="K250" s="86"/>
      <c r="L250" s="91"/>
      <c r="M250" s="91"/>
      <c r="P250" s="113"/>
    </row>
    <row r="251" spans="2:16" s="27" customFormat="1" ht="12.75">
      <c r="B251" s="98"/>
      <c r="C251" s="339" t="s">
        <v>11</v>
      </c>
      <c r="D251" s="349">
        <v>42.4251</v>
      </c>
      <c r="E251" s="349">
        <v>56.227400000000003</v>
      </c>
      <c r="F251" s="349">
        <f t="shared" si="11"/>
        <v>98.652500000000003</v>
      </c>
      <c r="G251" s="375">
        <v>454.25022240189998</v>
      </c>
      <c r="H251" s="375">
        <v>114.3329621492</v>
      </c>
      <c r="I251" s="375">
        <v>60.2</v>
      </c>
      <c r="J251" s="375">
        <v>20.745620126599999</v>
      </c>
      <c r="K251" s="86"/>
      <c r="L251" s="91"/>
      <c r="M251" s="91"/>
      <c r="P251" s="113"/>
    </row>
    <row r="252" spans="2:16" s="27" customFormat="1" ht="12.75">
      <c r="B252" s="98"/>
      <c r="C252" s="339" t="s">
        <v>12</v>
      </c>
      <c r="D252" s="349">
        <v>35.082099999999997</v>
      </c>
      <c r="E252" s="349">
        <v>52.383300000000006</v>
      </c>
      <c r="F252" s="349">
        <f t="shared" si="11"/>
        <v>87.465400000000002</v>
      </c>
      <c r="G252" s="375">
        <v>1294.8554411765001</v>
      </c>
      <c r="H252" s="375">
        <v>123.8536996151</v>
      </c>
      <c r="I252" s="375">
        <v>59.126168224300002</v>
      </c>
      <c r="J252" s="375">
        <v>28.425150125399998</v>
      </c>
      <c r="K252" s="86"/>
      <c r="L252" s="91"/>
      <c r="M252" s="91"/>
      <c r="P252" s="113"/>
    </row>
    <row r="253" spans="2:16" s="27" customFormat="1" ht="12.75">
      <c r="B253" s="98"/>
      <c r="C253" s="343" t="s">
        <v>13</v>
      </c>
      <c r="D253" s="350">
        <v>24.632000000000001</v>
      </c>
      <c r="E253" s="350">
        <v>102.61</v>
      </c>
      <c r="F253" s="481">
        <f t="shared" si="11"/>
        <v>127.242</v>
      </c>
      <c r="G253" s="381">
        <v>1279.6366176470999</v>
      </c>
      <c r="H253" s="381">
        <v>106.58306791050001</v>
      </c>
      <c r="I253" s="381">
        <v>60</v>
      </c>
      <c r="J253" s="381">
        <v>23.064818386900001</v>
      </c>
      <c r="K253" s="91"/>
      <c r="L253" s="91"/>
      <c r="M253" s="91"/>
      <c r="P253" s="113"/>
    </row>
    <row r="254" spans="2:16" s="91" customFormat="1" ht="12.75">
      <c r="B254" s="102"/>
      <c r="C254" s="56"/>
      <c r="D254" s="652">
        <f>SUM(D242:D253)</f>
        <v>390.45070000000004</v>
      </c>
      <c r="E254" s="652">
        <f>SUM(E242:E253)</f>
        <v>645.17320000000007</v>
      </c>
      <c r="F254" s="652">
        <f>SUM(F242:F253)</f>
        <v>1035.6239</v>
      </c>
      <c r="G254" s="655">
        <f>MAX(G242:G253)</f>
        <v>99999</v>
      </c>
      <c r="H254" s="655">
        <v>94.692741096299997</v>
      </c>
      <c r="I254" s="655">
        <f>MAX(I242:I253)</f>
        <v>180</v>
      </c>
      <c r="J254" s="655">
        <v>16.151469304100001</v>
      </c>
      <c r="P254" s="114"/>
    </row>
    <row r="255" spans="2:16" s="91" customFormat="1" ht="20.25" customHeight="1">
      <c r="B255" s="102"/>
      <c r="C255" s="56"/>
      <c r="D255" s="652"/>
      <c r="E255" s="652"/>
      <c r="F255" s="652"/>
      <c r="G255" s="655"/>
      <c r="H255" s="655"/>
      <c r="I255" s="653"/>
      <c r="J255" s="655"/>
      <c r="P255" s="114"/>
    </row>
    <row r="256" spans="2:16" s="91" customFormat="1" ht="11.25" customHeight="1">
      <c r="B256" s="102"/>
      <c r="C256" s="62" t="s">
        <v>26</v>
      </c>
      <c r="D256" s="62"/>
      <c r="E256" s="62"/>
      <c r="F256" s="27"/>
      <c r="G256" s="33"/>
      <c r="P256" s="114"/>
    </row>
    <row r="257" spans="2:16" s="91" customFormat="1" ht="11.25" customHeight="1">
      <c r="B257" s="102"/>
      <c r="C257" s="61" t="s">
        <v>139</v>
      </c>
      <c r="D257" s="61"/>
      <c r="E257" s="61"/>
      <c r="F257" s="149"/>
      <c r="G257" s="150"/>
      <c r="H257" s="56"/>
      <c r="I257" s="38"/>
      <c r="P257" s="114"/>
    </row>
    <row r="258" spans="2:16" s="91" customFormat="1" ht="17.25" customHeight="1">
      <c r="B258" s="102"/>
      <c r="C258" s="491"/>
      <c r="D258" s="785" t="s">
        <v>130</v>
      </c>
      <c r="E258" s="785" t="s">
        <v>131</v>
      </c>
      <c r="F258" s="785" t="s">
        <v>199</v>
      </c>
      <c r="G258" s="267"/>
      <c r="H258" s="639"/>
      <c r="I258" s="788" t="s">
        <v>164</v>
      </c>
      <c r="J258" s="788"/>
      <c r="K258" s="56"/>
      <c r="N258" s="114"/>
    </row>
    <row r="259" spans="2:16" ht="17.25" customHeight="1">
      <c r="C259" s="492" t="s">
        <v>50</v>
      </c>
      <c r="D259" s="784"/>
      <c r="E259" s="784"/>
      <c r="F259" s="784"/>
      <c r="G259" s="267"/>
      <c r="H259" s="640"/>
      <c r="I259" s="788"/>
      <c r="J259" s="788"/>
      <c r="N259" s="38"/>
      <c r="P259" s="56"/>
    </row>
    <row r="260" spans="2:16" ht="11.25" customHeight="1">
      <c r="C260" s="493">
        <v>42370</v>
      </c>
      <c r="D260" s="494">
        <v>390.88600000000002</v>
      </c>
      <c r="E260" s="495">
        <v>27.33</v>
      </c>
      <c r="F260" s="495">
        <v>27.332510204516911</v>
      </c>
      <c r="G260" s="641" t="s">
        <v>87</v>
      </c>
      <c r="H260" s="639">
        <f>SUM(D260:D290)</f>
        <v>15560.845000000003</v>
      </c>
      <c r="I260" s="642">
        <f>SUMPRODUCT(D260:D290,E260:E290)/H260</f>
        <v>36.972190300076896</v>
      </c>
      <c r="J260" s="694">
        <v>37.464865157227898</v>
      </c>
      <c r="N260" s="38"/>
      <c r="P260" s="56"/>
    </row>
    <row r="261" spans="2:16" ht="11.25" customHeight="1">
      <c r="C261" s="493">
        <v>42371</v>
      </c>
      <c r="D261" s="494">
        <v>441.17399999999998</v>
      </c>
      <c r="E261" s="495">
        <v>30.73</v>
      </c>
      <c r="F261" s="495">
        <v>30.818615550836171</v>
      </c>
      <c r="G261" s="641" t="s">
        <v>88</v>
      </c>
      <c r="H261" s="639">
        <f>SUM(D291:D319)</f>
        <v>16002.534999999996</v>
      </c>
      <c r="I261" s="642">
        <f>SUMPRODUCT(D291:D319,E291:E319)/H261</f>
        <v>27.131619461541561</v>
      </c>
      <c r="J261" s="694">
        <v>27.400186750433281</v>
      </c>
      <c r="N261" s="38"/>
      <c r="P261" s="56"/>
    </row>
    <row r="262" spans="2:16" ht="11.25" customHeight="1">
      <c r="C262" s="493">
        <v>42372</v>
      </c>
      <c r="D262" s="494">
        <v>439.779</v>
      </c>
      <c r="E262" s="495">
        <v>18.48</v>
      </c>
      <c r="F262" s="495">
        <v>19.005403234063081</v>
      </c>
      <c r="G262" s="641" t="s">
        <v>89</v>
      </c>
      <c r="H262" s="639">
        <f>SUM(D320:D350)</f>
        <v>15290.611999999999</v>
      </c>
      <c r="I262" s="642">
        <f>SUMPRODUCT(D320:D350,E320:E350)/H262</f>
        <v>27.777577200310891</v>
      </c>
      <c r="J262" s="694">
        <v>27.995291993571669</v>
      </c>
      <c r="N262" s="38"/>
      <c r="P262" s="56"/>
    </row>
    <row r="263" spans="2:16" ht="11.25" customHeight="1">
      <c r="C263" s="493">
        <v>42373</v>
      </c>
      <c r="D263" s="494">
        <v>485.10199999999998</v>
      </c>
      <c r="E263" s="495">
        <v>30.46</v>
      </c>
      <c r="F263" s="495">
        <v>31.58670241545255</v>
      </c>
      <c r="G263" s="641" t="s">
        <v>90</v>
      </c>
      <c r="H263" s="639">
        <f>SUM(D351:D380)</f>
        <v>13653.065000000001</v>
      </c>
      <c r="I263" s="642">
        <f>SUMPRODUCT(D351:D380,E351:E380)/H263</f>
        <v>24.266050319104171</v>
      </c>
      <c r="J263" s="694">
        <v>24.367340455244609</v>
      </c>
      <c r="N263" s="38"/>
      <c r="P263" s="56"/>
    </row>
    <row r="264" spans="2:16" ht="11.25" customHeight="1">
      <c r="C264" s="493">
        <v>42374</v>
      </c>
      <c r="D264" s="494">
        <v>482.67</v>
      </c>
      <c r="E264" s="495">
        <v>31.77</v>
      </c>
      <c r="F264" s="495">
        <v>32.445301165518913</v>
      </c>
      <c r="G264" s="641" t="s">
        <v>91</v>
      </c>
      <c r="H264" s="639">
        <f>SUM(D381:D411)</f>
        <v>13980.572999999999</v>
      </c>
      <c r="I264" s="642">
        <f>SUMPRODUCT(D381:D411,E381:E411)/H264</f>
        <v>26.144914696987033</v>
      </c>
      <c r="J264" s="694">
        <v>26.251917549361789</v>
      </c>
      <c r="N264" s="38"/>
      <c r="P264" s="56"/>
    </row>
    <row r="265" spans="2:16" ht="11.25" customHeight="1">
      <c r="C265" s="493">
        <v>42375</v>
      </c>
      <c r="D265" s="494">
        <v>448.86500000000001</v>
      </c>
      <c r="E265" s="495">
        <v>15.88</v>
      </c>
      <c r="F265" s="495">
        <v>16.230619963752449</v>
      </c>
      <c r="G265" s="641" t="s">
        <v>92</v>
      </c>
      <c r="H265" s="639">
        <f>SUM(D412:D441)</f>
        <v>14324.539999999997</v>
      </c>
      <c r="I265" s="642">
        <f>SUMPRODUCT(D412:D441,E412:E441)/H265</f>
        <v>39.103972843805117</v>
      </c>
      <c r="J265" s="694">
        <v>39.254207681237212</v>
      </c>
      <c r="N265" s="38"/>
      <c r="P265" s="56"/>
    </row>
    <row r="266" spans="2:16" ht="11.25" customHeight="1">
      <c r="C266" s="493">
        <v>42376</v>
      </c>
      <c r="D266" s="494">
        <v>515.88</v>
      </c>
      <c r="E266" s="495">
        <v>28.45</v>
      </c>
      <c r="F266" s="495">
        <v>29.44320891552147</v>
      </c>
      <c r="G266" s="641" t="s">
        <v>93</v>
      </c>
      <c r="H266" s="639">
        <f>SUM(D442:D472)</f>
        <v>15979.498000000001</v>
      </c>
      <c r="I266" s="642">
        <f>SUMPRODUCT(D442:D472,E442:E472)/H266</f>
        <v>40.653387533826155</v>
      </c>
      <c r="J266" s="694">
        <v>41.019486769304983</v>
      </c>
      <c r="N266" s="38"/>
      <c r="P266" s="56"/>
    </row>
    <row r="267" spans="2:16" ht="11.25" customHeight="1">
      <c r="C267" s="493">
        <v>42377</v>
      </c>
      <c r="D267" s="494">
        <v>528.87400000000002</v>
      </c>
      <c r="E267" s="495">
        <v>33.76</v>
      </c>
      <c r="F267" s="495">
        <v>34.217274505204401</v>
      </c>
      <c r="G267" s="641" t="s">
        <v>94</v>
      </c>
      <c r="H267" s="639">
        <f>SUM(D473:D503)</f>
        <v>15668.993</v>
      </c>
      <c r="I267" s="642">
        <f>SUMPRODUCT(D473:D503,E473:E503)/H267</f>
        <v>41.289576654351691</v>
      </c>
      <c r="J267" s="694">
        <v>41.586370070145939</v>
      </c>
      <c r="N267" s="38"/>
      <c r="P267" s="56"/>
    </row>
    <row r="268" spans="2:16" ht="11.25" customHeight="1">
      <c r="C268" s="493">
        <v>42378</v>
      </c>
      <c r="D268" s="494">
        <v>487.45600000000002</v>
      </c>
      <c r="E268" s="495">
        <v>28.13</v>
      </c>
      <c r="F268" s="495">
        <v>28.316706701375882</v>
      </c>
      <c r="G268" s="641" t="s">
        <v>95</v>
      </c>
      <c r="H268" s="639">
        <f>SUM(D504:D533)</f>
        <v>15381.944999999998</v>
      </c>
      <c r="I268" s="642">
        <f>SUMPRODUCT(D504:D533,E504:E533)/H268</f>
        <v>43.844300616729555</v>
      </c>
      <c r="J268" s="694">
        <v>44.225532910236133</v>
      </c>
      <c r="N268" s="38"/>
      <c r="P268" s="56"/>
    </row>
    <row r="269" spans="2:16" ht="11.25" customHeight="1">
      <c r="C269" s="493">
        <v>42379</v>
      </c>
      <c r="D269" s="494">
        <v>483.15199999999999</v>
      </c>
      <c r="E269" s="495">
        <v>11.7</v>
      </c>
      <c r="F269" s="495">
        <v>12.24056232917154</v>
      </c>
      <c r="G269" s="641" t="s">
        <v>96</v>
      </c>
      <c r="H269" s="639">
        <f>SUM(D534:D564)</f>
        <v>14718.638000000001</v>
      </c>
      <c r="I269" s="642">
        <f>SUMPRODUCT(D534:D564,E534:E564)/H269</f>
        <v>53.127124146948923</v>
      </c>
      <c r="J269" s="694">
        <v>53.875368191460304</v>
      </c>
      <c r="N269" s="38"/>
      <c r="P269" s="56"/>
    </row>
    <row r="270" spans="2:16" ht="11.25" customHeight="1">
      <c r="C270" s="493">
        <v>42380</v>
      </c>
      <c r="D270" s="494">
        <v>540.59900000000005</v>
      </c>
      <c r="E270" s="495">
        <v>25.73</v>
      </c>
      <c r="F270" s="495">
        <v>27.075018874819239</v>
      </c>
      <c r="G270" s="641" t="s">
        <v>97</v>
      </c>
      <c r="H270" s="639">
        <f>SUM(D565:D594)</f>
        <v>16390.317999999999</v>
      </c>
      <c r="I270" s="642">
        <f>SUMPRODUCT(D565:D594,E565:E594)/H270</f>
        <v>56.414898736558989</v>
      </c>
      <c r="J270" s="694">
        <v>57.314793001821123</v>
      </c>
      <c r="N270" s="38"/>
      <c r="P270" s="56"/>
    </row>
    <row r="271" spans="2:16" ht="11.25" customHeight="1">
      <c r="C271" s="493">
        <v>42381</v>
      </c>
      <c r="D271" s="494">
        <v>537.44299999999998</v>
      </c>
      <c r="E271" s="495">
        <v>35.880000000000003</v>
      </c>
      <c r="F271" s="495">
        <v>36.810980375363613</v>
      </c>
      <c r="G271" s="641" t="s">
        <v>98</v>
      </c>
      <c r="H271" s="639">
        <f>SUM(D595:D625)</f>
        <v>17018.260000000002</v>
      </c>
      <c r="I271" s="642">
        <f>SUMPRODUCT(D595:D625,E595:E625)/H271</f>
        <v>60.924833500604642</v>
      </c>
      <c r="J271" s="694">
        <v>61.972736595297221</v>
      </c>
      <c r="K271" s="64"/>
      <c r="N271" s="38"/>
      <c r="P271" s="56"/>
    </row>
    <row r="272" spans="2:16" ht="11.25" customHeight="1">
      <c r="C272" s="493">
        <v>42382</v>
      </c>
      <c r="D272" s="494">
        <v>555.06799999999998</v>
      </c>
      <c r="E272" s="495">
        <v>40.58</v>
      </c>
      <c r="F272" s="495">
        <v>41.632083096402717</v>
      </c>
      <c r="G272" s="267"/>
      <c r="H272" s="639">
        <f>SUM(H260:H271)</f>
        <v>183969.82200000001</v>
      </c>
      <c r="I272" s="643"/>
      <c r="J272" s="639"/>
      <c r="K272" s="86"/>
      <c r="L272" s="64"/>
      <c r="N272" s="38"/>
      <c r="P272" s="56"/>
    </row>
    <row r="273" spans="2:16" ht="11.25" customHeight="1">
      <c r="B273" s="99" t="s">
        <v>39</v>
      </c>
      <c r="C273" s="493">
        <v>42383</v>
      </c>
      <c r="D273" s="494">
        <v>555.79700000000003</v>
      </c>
      <c r="E273" s="495">
        <v>36.93</v>
      </c>
      <c r="F273" s="495">
        <v>37.865224666911971</v>
      </c>
      <c r="G273" s="106"/>
      <c r="H273" s="92"/>
      <c r="I273" s="641"/>
      <c r="K273" s="86"/>
      <c r="N273" s="38"/>
      <c r="P273" s="56"/>
    </row>
    <row r="274" spans="2:16" ht="11.25" customHeight="1">
      <c r="C274" s="493">
        <v>42384</v>
      </c>
      <c r="D274" s="494">
        <v>556.10400000000004</v>
      </c>
      <c r="E274" s="495">
        <v>39.25</v>
      </c>
      <c r="F274" s="495">
        <v>40.074529390818739</v>
      </c>
      <c r="G274" s="106"/>
      <c r="H274" s="92"/>
      <c r="I274" s="92"/>
      <c r="J274" s="284"/>
      <c r="K274" s="86"/>
      <c r="N274" s="38"/>
      <c r="P274" s="56"/>
    </row>
    <row r="275" spans="2:16" ht="11.25" customHeight="1">
      <c r="C275" s="493">
        <v>42385</v>
      </c>
      <c r="D275" s="494">
        <v>523.72900000000004</v>
      </c>
      <c r="E275" s="495">
        <v>35.130000000000003</v>
      </c>
      <c r="F275" s="495">
        <v>35.272649085402513</v>
      </c>
      <c r="G275" s="106"/>
      <c r="H275" s="92"/>
      <c r="I275" s="92"/>
      <c r="K275" s="86"/>
      <c r="N275" s="38"/>
      <c r="P275" s="56"/>
    </row>
    <row r="276" spans="2:16" ht="11.25" customHeight="1">
      <c r="C276" s="493">
        <v>42386</v>
      </c>
      <c r="D276" s="494">
        <v>475.63900000000001</v>
      </c>
      <c r="E276" s="495">
        <v>37.26</v>
      </c>
      <c r="F276" s="495">
        <v>37.809232194325027</v>
      </c>
      <c r="G276" s="106"/>
      <c r="H276" s="92"/>
      <c r="I276" s="92"/>
      <c r="K276" s="86"/>
      <c r="N276" s="38"/>
      <c r="P276" s="56"/>
    </row>
    <row r="277" spans="2:16" ht="11.25" customHeight="1">
      <c r="C277" s="493">
        <v>42387</v>
      </c>
      <c r="D277" s="494">
        <v>535.279</v>
      </c>
      <c r="E277" s="495">
        <v>42.39</v>
      </c>
      <c r="F277" s="495">
        <v>43.281882660594832</v>
      </c>
      <c r="G277" s="106"/>
      <c r="H277" s="92"/>
      <c r="I277" s="92"/>
      <c r="K277" s="86"/>
      <c r="N277" s="38"/>
      <c r="P277" s="56"/>
    </row>
    <row r="278" spans="2:16" ht="11.25" customHeight="1">
      <c r="C278" s="493">
        <v>42388</v>
      </c>
      <c r="D278" s="494">
        <v>532.16999999999996</v>
      </c>
      <c r="E278" s="495">
        <v>52.02</v>
      </c>
      <c r="F278" s="495">
        <v>53.268620567230542</v>
      </c>
      <c r="G278" s="106"/>
      <c r="H278" s="92"/>
      <c r="I278" s="92"/>
      <c r="K278" s="86"/>
      <c r="N278" s="38"/>
      <c r="P278" s="56"/>
    </row>
    <row r="279" spans="2:16" ht="11.25" customHeight="1">
      <c r="C279" s="493">
        <v>42389</v>
      </c>
      <c r="D279" s="494">
        <v>533.96699999999998</v>
      </c>
      <c r="E279" s="495">
        <v>53.07</v>
      </c>
      <c r="F279" s="495">
        <v>54.522071360387223</v>
      </c>
      <c r="G279" s="106"/>
      <c r="H279" s="92"/>
      <c r="I279" s="92"/>
      <c r="K279" s="86"/>
      <c r="N279" s="38"/>
      <c r="P279" s="56"/>
    </row>
    <row r="280" spans="2:16" ht="11.25" customHeight="1">
      <c r="C280" s="493">
        <v>42390</v>
      </c>
      <c r="D280" s="494">
        <v>525.34900000000005</v>
      </c>
      <c r="E280" s="495">
        <v>51.11</v>
      </c>
      <c r="F280" s="495">
        <v>52.135517103626178</v>
      </c>
      <c r="G280" s="106"/>
      <c r="H280" s="92"/>
      <c r="I280" s="92"/>
      <c r="K280" s="86"/>
      <c r="N280" s="38"/>
      <c r="P280" s="56"/>
    </row>
    <row r="281" spans="2:16" ht="11.25" customHeight="1">
      <c r="C281" s="493">
        <v>42391</v>
      </c>
      <c r="D281" s="494">
        <v>523.12900000000002</v>
      </c>
      <c r="E281" s="495">
        <v>47.24</v>
      </c>
      <c r="F281" s="495">
        <v>47.964566679628042</v>
      </c>
      <c r="G281" s="106"/>
      <c r="H281" s="92"/>
      <c r="I281" s="92"/>
      <c r="K281" s="86"/>
      <c r="N281" s="38"/>
      <c r="P281" s="56"/>
    </row>
    <row r="282" spans="2:16" ht="11.25" customHeight="1">
      <c r="C282" s="493">
        <v>42392</v>
      </c>
      <c r="D282" s="494">
        <v>479.14299999999997</v>
      </c>
      <c r="E282" s="495">
        <v>42.46</v>
      </c>
      <c r="F282" s="495">
        <v>42.701582045113462</v>
      </c>
      <c r="G282" s="106"/>
      <c r="H282" s="92"/>
      <c r="I282" s="92"/>
      <c r="K282" s="86"/>
      <c r="N282" s="38"/>
      <c r="P282" s="56"/>
    </row>
    <row r="283" spans="2:16" ht="11.25" customHeight="1">
      <c r="C283" s="493">
        <v>42393</v>
      </c>
      <c r="D283" s="494">
        <v>456.41899999999998</v>
      </c>
      <c r="E283" s="495">
        <v>34.44</v>
      </c>
      <c r="F283" s="495">
        <v>34.574114085059108</v>
      </c>
      <c r="G283" s="106"/>
      <c r="H283" s="92"/>
      <c r="I283" s="92"/>
      <c r="K283" s="86"/>
      <c r="N283" s="38"/>
      <c r="P283" s="56"/>
    </row>
    <row r="284" spans="2:16">
      <c r="C284" s="493">
        <v>42394</v>
      </c>
      <c r="D284" s="494">
        <v>542.15800000000002</v>
      </c>
      <c r="E284" s="495">
        <v>45.92</v>
      </c>
      <c r="F284" s="495">
        <v>47.211841625843682</v>
      </c>
      <c r="G284" s="106"/>
      <c r="H284" s="92"/>
      <c r="I284" s="92"/>
      <c r="K284" s="86"/>
      <c r="N284" s="38"/>
      <c r="P284" s="56"/>
    </row>
    <row r="285" spans="2:16">
      <c r="C285" s="493">
        <v>42395</v>
      </c>
      <c r="D285" s="494">
        <v>541.08299999999997</v>
      </c>
      <c r="E285" s="495">
        <v>49.14</v>
      </c>
      <c r="F285" s="495">
        <v>49.752674827964412</v>
      </c>
      <c r="G285" s="106"/>
      <c r="H285" s="92"/>
      <c r="I285" s="92"/>
      <c r="K285" s="86"/>
      <c r="N285" s="38"/>
      <c r="P285" s="56"/>
    </row>
    <row r="286" spans="2:16">
      <c r="C286" s="493">
        <v>42396</v>
      </c>
      <c r="D286" s="494">
        <v>502.827</v>
      </c>
      <c r="E286" s="495">
        <v>43.49</v>
      </c>
      <c r="F286" s="495">
        <v>44.008979666827827</v>
      </c>
      <c r="G286" s="106"/>
      <c r="H286" s="92"/>
      <c r="I286" s="92"/>
      <c r="K286" s="86"/>
      <c r="N286" s="38"/>
      <c r="P286" s="56"/>
    </row>
    <row r="287" spans="2:16">
      <c r="C287" s="493">
        <v>42397</v>
      </c>
      <c r="D287" s="494">
        <v>512.46299999999997</v>
      </c>
      <c r="E287" s="495">
        <v>47.26</v>
      </c>
      <c r="F287" s="495">
        <v>47.980399831345458</v>
      </c>
      <c r="G287" s="106"/>
      <c r="H287" s="92"/>
      <c r="I287" s="92"/>
      <c r="K287" s="86"/>
      <c r="N287" s="38"/>
      <c r="P287" s="56"/>
    </row>
    <row r="288" spans="2:16">
      <c r="C288" s="493">
        <v>42398</v>
      </c>
      <c r="D288" s="494">
        <v>498.41399999999999</v>
      </c>
      <c r="E288" s="495">
        <v>45.52</v>
      </c>
      <c r="F288" s="495">
        <v>46.079164040522777</v>
      </c>
      <c r="G288" s="106"/>
      <c r="H288" s="92"/>
      <c r="I288" s="92"/>
      <c r="K288" s="86"/>
      <c r="N288" s="38"/>
      <c r="P288" s="56"/>
    </row>
    <row r="289" spans="2:16">
      <c r="C289" s="493">
        <v>42399</v>
      </c>
      <c r="D289" s="494">
        <v>476.88400000000001</v>
      </c>
      <c r="E289" s="495">
        <v>38.17</v>
      </c>
      <c r="F289" s="495">
        <v>37.994577347677861</v>
      </c>
      <c r="G289" s="106"/>
      <c r="H289" s="92"/>
      <c r="I289" s="92"/>
      <c r="K289" s="86"/>
      <c r="N289" s="38"/>
      <c r="P289" s="56"/>
    </row>
    <row r="290" spans="2:16">
      <c r="C290" s="493">
        <v>42400</v>
      </c>
      <c r="D290" s="494">
        <v>453.34300000000002</v>
      </c>
      <c r="E290" s="495">
        <v>32.700000000000003</v>
      </c>
      <c r="F290" s="495">
        <v>33.157820407781081</v>
      </c>
      <c r="G290" s="106"/>
      <c r="H290" s="92"/>
      <c r="I290" s="92"/>
      <c r="N290" s="38"/>
      <c r="P290" s="56"/>
    </row>
    <row r="291" spans="2:16">
      <c r="C291" s="493">
        <v>42401</v>
      </c>
      <c r="D291" s="494">
        <v>525.17200000000003</v>
      </c>
      <c r="E291" s="495">
        <v>44.14</v>
      </c>
      <c r="F291" s="495">
        <v>45.042814406381098</v>
      </c>
      <c r="G291" s="106"/>
      <c r="H291" s="92"/>
      <c r="I291" s="92"/>
      <c r="N291" s="38"/>
      <c r="P291" s="56"/>
    </row>
    <row r="292" spans="2:16">
      <c r="C292" s="493">
        <v>42402</v>
      </c>
      <c r="D292" s="494">
        <v>503.565</v>
      </c>
      <c r="E292" s="495">
        <v>42.56</v>
      </c>
      <c r="F292" s="495">
        <v>42.958204139898378</v>
      </c>
      <c r="G292" s="106"/>
      <c r="H292" s="92"/>
      <c r="I292" s="92"/>
      <c r="N292" s="38"/>
      <c r="P292" s="56"/>
    </row>
    <row r="293" spans="2:16">
      <c r="C293" s="493">
        <v>42403</v>
      </c>
      <c r="D293" s="494">
        <v>550.13300000000004</v>
      </c>
      <c r="E293" s="495">
        <v>33.479999999999997</v>
      </c>
      <c r="F293" s="495">
        <v>33.837012591672142</v>
      </c>
      <c r="G293" s="106"/>
      <c r="H293" s="92"/>
      <c r="I293" s="92"/>
      <c r="N293" s="38"/>
      <c r="P293" s="56"/>
    </row>
    <row r="294" spans="2:16">
      <c r="C294" s="493">
        <v>42404</v>
      </c>
      <c r="D294" s="494">
        <v>547.9</v>
      </c>
      <c r="E294" s="495">
        <v>34.14</v>
      </c>
      <c r="F294" s="495">
        <v>34.915687443214978</v>
      </c>
      <c r="G294" s="106"/>
      <c r="H294" s="92"/>
      <c r="I294" s="92"/>
      <c r="N294" s="38"/>
      <c r="P294" s="56"/>
    </row>
    <row r="295" spans="2:16">
      <c r="C295" s="493">
        <v>42405</v>
      </c>
      <c r="D295" s="494">
        <v>534.36599999999999</v>
      </c>
      <c r="E295" s="495">
        <v>37.71</v>
      </c>
      <c r="F295" s="495">
        <v>38.209367854753587</v>
      </c>
      <c r="G295" s="106"/>
      <c r="H295" s="92"/>
      <c r="I295" s="92"/>
      <c r="N295" s="38"/>
      <c r="P295" s="56"/>
    </row>
    <row r="296" spans="2:16">
      <c r="C296" s="493">
        <v>42406</v>
      </c>
      <c r="D296" s="494">
        <v>524.47</v>
      </c>
      <c r="E296" s="495">
        <v>27.87</v>
      </c>
      <c r="F296" s="495">
        <v>27.705851084960091</v>
      </c>
      <c r="G296" s="106"/>
      <c r="H296" s="92"/>
      <c r="I296" s="92"/>
      <c r="N296" s="38"/>
      <c r="P296" s="56"/>
    </row>
    <row r="297" spans="2:16">
      <c r="C297" s="493">
        <v>42407</v>
      </c>
      <c r="D297" s="494">
        <v>590.56899999999996</v>
      </c>
      <c r="E297" s="495">
        <v>16.149999999999999</v>
      </c>
      <c r="F297" s="495">
        <v>16.677207147930471</v>
      </c>
      <c r="G297" s="106"/>
      <c r="H297" s="92"/>
      <c r="I297" s="92"/>
      <c r="N297" s="38"/>
      <c r="P297" s="56"/>
    </row>
    <row r="298" spans="2:16">
      <c r="C298" s="493">
        <v>42408</v>
      </c>
      <c r="D298" s="494">
        <v>610.84299999999996</v>
      </c>
      <c r="E298" s="495">
        <v>29.72</v>
      </c>
      <c r="F298" s="495">
        <v>30.300173975448189</v>
      </c>
      <c r="G298" s="106"/>
      <c r="H298" s="92"/>
      <c r="I298" s="92"/>
      <c r="N298" s="38"/>
      <c r="P298" s="56"/>
    </row>
    <row r="299" spans="2:16">
      <c r="C299" s="493">
        <v>42409</v>
      </c>
      <c r="D299" s="494">
        <v>590.28099999999995</v>
      </c>
      <c r="E299" s="495">
        <v>23.81</v>
      </c>
      <c r="F299" s="495">
        <v>24.497286473364621</v>
      </c>
      <c r="G299" s="106"/>
      <c r="H299" s="92"/>
      <c r="I299" s="92"/>
      <c r="N299" s="38"/>
      <c r="P299" s="56"/>
    </row>
    <row r="300" spans="2:16">
      <c r="C300" s="493">
        <v>42410</v>
      </c>
      <c r="D300" s="494">
        <v>576.48599999999999</v>
      </c>
      <c r="E300" s="495">
        <v>27.54</v>
      </c>
      <c r="F300" s="495">
        <v>28.237501480093542</v>
      </c>
      <c r="G300" s="106"/>
      <c r="H300" s="92"/>
      <c r="I300" s="92"/>
      <c r="N300" s="38"/>
      <c r="P300" s="56"/>
    </row>
    <row r="301" spans="2:16">
      <c r="C301" s="493">
        <v>42411</v>
      </c>
      <c r="D301" s="494">
        <v>558.38199999999995</v>
      </c>
      <c r="E301" s="495">
        <v>32.18</v>
      </c>
      <c r="F301" s="495">
        <v>32.779671857058077</v>
      </c>
      <c r="G301" s="106"/>
      <c r="H301" s="92"/>
      <c r="I301" s="92"/>
      <c r="N301" s="38"/>
      <c r="P301" s="56"/>
    </row>
    <row r="302" spans="2:16">
      <c r="B302" s="99" t="s">
        <v>40</v>
      </c>
      <c r="C302" s="493">
        <v>42412</v>
      </c>
      <c r="D302" s="494">
        <v>557.07000000000005</v>
      </c>
      <c r="E302" s="495">
        <v>24.24</v>
      </c>
      <c r="F302" s="495">
        <v>24.542470845288911</v>
      </c>
      <c r="G302" s="106"/>
      <c r="H302" s="92"/>
      <c r="I302" s="92"/>
      <c r="N302" s="38"/>
      <c r="P302" s="56"/>
    </row>
    <row r="303" spans="2:16">
      <c r="C303" s="493">
        <v>42413</v>
      </c>
      <c r="D303" s="494">
        <v>587.26</v>
      </c>
      <c r="E303" s="495">
        <v>9.19</v>
      </c>
      <c r="F303" s="495">
        <v>9.4384227415235795</v>
      </c>
      <c r="G303" s="106"/>
      <c r="H303" s="92"/>
      <c r="I303" s="92"/>
      <c r="N303" s="38"/>
      <c r="P303" s="56"/>
    </row>
    <row r="304" spans="2:16">
      <c r="C304" s="493">
        <v>42414</v>
      </c>
      <c r="D304" s="494">
        <v>578.96299999999997</v>
      </c>
      <c r="E304" s="495">
        <v>6.49</v>
      </c>
      <c r="F304" s="495">
        <v>6.808976824345919</v>
      </c>
      <c r="G304" s="106"/>
      <c r="H304" s="92"/>
      <c r="I304" s="92"/>
      <c r="N304" s="38"/>
      <c r="P304" s="56"/>
    </row>
    <row r="305" spans="3:16">
      <c r="C305" s="493">
        <v>42415</v>
      </c>
      <c r="D305" s="494">
        <v>614.33500000000004</v>
      </c>
      <c r="E305" s="495">
        <v>18.420000000000002</v>
      </c>
      <c r="F305" s="495">
        <v>19.185009686592348</v>
      </c>
      <c r="G305" s="106"/>
      <c r="H305" s="92"/>
      <c r="I305" s="92"/>
      <c r="N305" s="38"/>
      <c r="P305" s="56"/>
    </row>
    <row r="306" spans="3:16">
      <c r="C306" s="493">
        <v>42416</v>
      </c>
      <c r="D306" s="494">
        <v>586.48199999999997</v>
      </c>
      <c r="E306" s="495">
        <v>32.01</v>
      </c>
      <c r="F306" s="495">
        <v>32.533303137925827</v>
      </c>
      <c r="G306" s="106"/>
      <c r="H306" s="92"/>
      <c r="I306" s="92"/>
      <c r="N306" s="38"/>
      <c r="P306" s="56"/>
    </row>
    <row r="307" spans="3:16">
      <c r="C307" s="493">
        <v>42417</v>
      </c>
      <c r="D307" s="494">
        <v>543.33500000000004</v>
      </c>
      <c r="E307" s="495">
        <v>37.92</v>
      </c>
      <c r="F307" s="495">
        <v>38.567620803363432</v>
      </c>
      <c r="G307" s="106"/>
      <c r="H307" s="92"/>
      <c r="I307" s="92"/>
      <c r="N307" s="38"/>
      <c r="P307" s="56"/>
    </row>
    <row r="308" spans="3:16">
      <c r="C308" s="493">
        <v>42418</v>
      </c>
      <c r="D308" s="494">
        <v>536.63599999999997</v>
      </c>
      <c r="E308" s="495">
        <v>36.700000000000003</v>
      </c>
      <c r="F308" s="495">
        <v>37.327586254345057</v>
      </c>
      <c r="G308" s="106"/>
      <c r="H308" s="92"/>
      <c r="I308" s="92"/>
      <c r="N308" s="38"/>
      <c r="P308" s="56"/>
    </row>
    <row r="309" spans="3:16">
      <c r="C309" s="493">
        <v>42419</v>
      </c>
      <c r="D309" s="494">
        <v>551.34900000000005</v>
      </c>
      <c r="E309" s="495">
        <v>37.729999999999997</v>
      </c>
      <c r="F309" s="495">
        <v>38.509892752103653</v>
      </c>
      <c r="G309" s="106"/>
      <c r="H309" s="92"/>
      <c r="I309" s="92"/>
      <c r="N309" s="38"/>
      <c r="P309" s="56"/>
    </row>
    <row r="310" spans="3:16">
      <c r="C310" s="493">
        <v>42420</v>
      </c>
      <c r="D310" s="494">
        <v>485.904</v>
      </c>
      <c r="E310" s="495">
        <v>33.22</v>
      </c>
      <c r="F310" s="495">
        <v>33.523389226358113</v>
      </c>
      <c r="G310" s="106"/>
      <c r="H310" s="92"/>
      <c r="I310" s="92"/>
      <c r="N310" s="38"/>
      <c r="P310" s="56"/>
    </row>
    <row r="311" spans="3:16">
      <c r="C311" s="493">
        <v>42421</v>
      </c>
      <c r="D311" s="494">
        <v>466.14800000000002</v>
      </c>
      <c r="E311" s="495">
        <v>23.82</v>
      </c>
      <c r="F311" s="495">
        <v>24.570901270264301</v>
      </c>
      <c r="G311" s="106"/>
      <c r="H311" s="92"/>
      <c r="I311" s="92"/>
      <c r="N311" s="38"/>
      <c r="P311" s="56"/>
    </row>
    <row r="312" spans="3:16">
      <c r="C312" s="493">
        <v>42422</v>
      </c>
      <c r="D312" s="494">
        <v>513.61300000000006</v>
      </c>
      <c r="E312" s="495">
        <v>39.14</v>
      </c>
      <c r="F312" s="495">
        <v>39.92628769615434</v>
      </c>
      <c r="G312" s="106"/>
      <c r="H312" s="92"/>
      <c r="I312" s="92"/>
      <c r="N312" s="38"/>
      <c r="P312" s="56"/>
    </row>
    <row r="313" spans="3:16">
      <c r="C313" s="493">
        <v>42423</v>
      </c>
      <c r="D313" s="494">
        <v>542.54999999999995</v>
      </c>
      <c r="E313" s="495">
        <v>32.89</v>
      </c>
      <c r="F313" s="495">
        <v>33.639389240918433</v>
      </c>
      <c r="G313" s="106"/>
      <c r="H313" s="92"/>
      <c r="I313" s="92"/>
      <c r="N313" s="38"/>
      <c r="P313" s="56"/>
    </row>
    <row r="314" spans="3:16">
      <c r="C314" s="493">
        <v>42424</v>
      </c>
      <c r="D314" s="494">
        <v>524.00300000000004</v>
      </c>
      <c r="E314" s="495">
        <v>30.42</v>
      </c>
      <c r="F314" s="495">
        <v>31.15361977537524</v>
      </c>
      <c r="G314" s="106"/>
      <c r="H314" s="92"/>
      <c r="I314" s="92"/>
      <c r="N314" s="38"/>
      <c r="P314" s="56"/>
    </row>
    <row r="315" spans="3:16">
      <c r="C315" s="493">
        <v>42425</v>
      </c>
      <c r="D315" s="494">
        <v>519.58900000000006</v>
      </c>
      <c r="E315" s="495">
        <v>26.92</v>
      </c>
      <c r="F315" s="495">
        <v>27.560488646710599</v>
      </c>
      <c r="G315" s="106"/>
      <c r="H315" s="92"/>
      <c r="I315" s="92"/>
      <c r="N315" s="38"/>
      <c r="P315" s="56"/>
    </row>
    <row r="316" spans="3:16">
      <c r="C316" s="493">
        <v>42426</v>
      </c>
      <c r="D316" s="494">
        <v>527.08000000000004</v>
      </c>
      <c r="E316" s="495">
        <v>25.46</v>
      </c>
      <c r="F316" s="495">
        <v>25.708510848938221</v>
      </c>
      <c r="G316" s="106"/>
      <c r="H316" s="92"/>
      <c r="I316" s="92"/>
      <c r="N316" s="38"/>
      <c r="P316" s="56"/>
    </row>
    <row r="317" spans="3:16">
      <c r="C317" s="493">
        <v>42427</v>
      </c>
      <c r="D317" s="494">
        <v>576.58000000000004</v>
      </c>
      <c r="E317" s="495">
        <v>5.79</v>
      </c>
      <c r="F317" s="495">
        <v>5.8674894018042094</v>
      </c>
      <c r="G317" s="106"/>
      <c r="H317" s="92"/>
      <c r="I317" s="92"/>
      <c r="N317" s="38"/>
      <c r="P317" s="56"/>
    </row>
    <row r="318" spans="3:16">
      <c r="C318" s="493">
        <v>42428</v>
      </c>
      <c r="D318" s="494">
        <v>592.20100000000002</v>
      </c>
      <c r="E318" s="495">
        <v>6.68</v>
      </c>
      <c r="F318" s="495">
        <v>6.7953842004322942</v>
      </c>
      <c r="G318" s="106"/>
      <c r="H318" s="92"/>
      <c r="I318" s="92"/>
      <c r="N318" s="38"/>
      <c r="P318" s="56"/>
    </row>
    <row r="319" spans="3:16">
      <c r="C319" s="493">
        <v>42429</v>
      </c>
      <c r="D319" s="494">
        <v>587.27</v>
      </c>
      <c r="E319" s="495">
        <v>21.11</v>
      </c>
      <c r="F319" s="495">
        <v>21.913403488534751</v>
      </c>
      <c r="G319" s="106"/>
      <c r="H319" s="92"/>
      <c r="I319" s="92"/>
      <c r="N319" s="38"/>
      <c r="P319" s="56"/>
    </row>
    <row r="320" spans="3:16">
      <c r="C320" s="493">
        <v>42430</v>
      </c>
      <c r="D320" s="494">
        <v>574.60799999999995</v>
      </c>
      <c r="E320" s="495">
        <v>29.46</v>
      </c>
      <c r="F320" s="495">
        <v>30.01187939651053</v>
      </c>
      <c r="G320" s="106"/>
      <c r="H320" s="92"/>
      <c r="I320" s="92"/>
      <c r="N320" s="38"/>
      <c r="P320" s="56"/>
    </row>
    <row r="321" spans="2:16">
      <c r="C321" s="493">
        <v>42431</v>
      </c>
      <c r="D321" s="494">
        <v>575.10199999999998</v>
      </c>
      <c r="E321" s="495">
        <v>23.05</v>
      </c>
      <c r="F321" s="495">
        <v>23.396318459907221</v>
      </c>
      <c r="G321" s="106"/>
      <c r="H321" s="92"/>
      <c r="I321" s="92"/>
      <c r="N321" s="38"/>
      <c r="P321" s="56"/>
    </row>
    <row r="322" spans="2:16">
      <c r="C322" s="493">
        <v>42432</v>
      </c>
      <c r="D322" s="494">
        <v>492.98899999999998</v>
      </c>
      <c r="E322" s="495">
        <v>25.6</v>
      </c>
      <c r="F322" s="495">
        <v>25.959791496196122</v>
      </c>
      <c r="G322" s="106"/>
      <c r="H322" s="92"/>
      <c r="I322" s="92"/>
      <c r="N322" s="38"/>
      <c r="P322" s="56"/>
    </row>
    <row r="323" spans="2:16">
      <c r="C323" s="493">
        <v>42433</v>
      </c>
      <c r="D323" s="494">
        <v>501.93400000000003</v>
      </c>
      <c r="E323" s="495">
        <v>19.84</v>
      </c>
      <c r="F323" s="495">
        <v>19.783832202226669</v>
      </c>
      <c r="G323" s="106"/>
      <c r="H323" s="92"/>
      <c r="I323" s="92"/>
      <c r="N323" s="38"/>
      <c r="P323" s="56"/>
    </row>
    <row r="324" spans="2:16">
      <c r="C324" s="493">
        <v>42434</v>
      </c>
      <c r="D324" s="494">
        <v>562.26400000000001</v>
      </c>
      <c r="E324" s="495">
        <v>10.68</v>
      </c>
      <c r="F324" s="495">
        <v>10.836878001974441</v>
      </c>
      <c r="G324" s="106"/>
      <c r="H324" s="92"/>
      <c r="I324" s="92"/>
      <c r="N324" s="38"/>
      <c r="P324" s="56"/>
    </row>
    <row r="325" spans="2:16">
      <c r="C325" s="493">
        <v>42435</v>
      </c>
      <c r="D325" s="494">
        <v>445.077</v>
      </c>
      <c r="E325" s="495">
        <v>13.36</v>
      </c>
      <c r="F325" s="495">
        <v>13.643881515430399</v>
      </c>
      <c r="G325" s="106"/>
      <c r="H325" s="92"/>
      <c r="I325" s="92"/>
      <c r="N325" s="38"/>
      <c r="P325" s="56"/>
    </row>
    <row r="326" spans="2:16">
      <c r="C326" s="493">
        <v>42436</v>
      </c>
      <c r="D326" s="494">
        <v>506.315</v>
      </c>
      <c r="E326" s="495">
        <v>25.29</v>
      </c>
      <c r="F326" s="495">
        <v>26.100392551407019</v>
      </c>
      <c r="G326" s="106"/>
      <c r="H326" s="92"/>
      <c r="I326" s="92"/>
      <c r="N326" s="38"/>
      <c r="P326" s="56"/>
    </row>
    <row r="327" spans="2:16">
      <c r="C327" s="493">
        <v>42437</v>
      </c>
      <c r="D327" s="494">
        <v>501.25200000000001</v>
      </c>
      <c r="E327" s="495">
        <v>29.98</v>
      </c>
      <c r="F327" s="495">
        <v>30.664837957774719</v>
      </c>
      <c r="G327" s="106"/>
      <c r="H327" s="92"/>
      <c r="I327" s="92"/>
      <c r="N327" s="38"/>
      <c r="P327" s="56"/>
    </row>
    <row r="328" spans="2:16">
      <c r="C328" s="493">
        <v>42438</v>
      </c>
      <c r="D328" s="494">
        <v>516.721</v>
      </c>
      <c r="E328" s="495">
        <v>21.46</v>
      </c>
      <c r="F328" s="495">
        <v>21.47268317746013</v>
      </c>
      <c r="G328" s="106"/>
      <c r="H328" s="92"/>
      <c r="I328" s="92"/>
      <c r="N328" s="38"/>
      <c r="P328" s="56"/>
    </row>
    <row r="329" spans="2:16">
      <c r="C329" s="493">
        <v>42439</v>
      </c>
      <c r="D329" s="494">
        <v>514.20699999999999</v>
      </c>
      <c r="E329" s="495">
        <v>20.5</v>
      </c>
      <c r="F329" s="495">
        <v>20.797588835849631</v>
      </c>
      <c r="G329" s="106"/>
      <c r="H329" s="92"/>
      <c r="I329" s="92"/>
      <c r="N329" s="38"/>
      <c r="P329" s="56"/>
    </row>
    <row r="330" spans="2:16">
      <c r="C330" s="493">
        <v>42440</v>
      </c>
      <c r="D330" s="494">
        <v>516.53599999999994</v>
      </c>
      <c r="E330" s="495">
        <v>30.87</v>
      </c>
      <c r="F330" s="495">
        <v>31.317918996422751</v>
      </c>
      <c r="G330" s="106"/>
      <c r="H330" s="92"/>
      <c r="I330" s="92"/>
      <c r="N330" s="38"/>
      <c r="P330" s="56"/>
    </row>
    <row r="331" spans="2:16">
      <c r="B331" s="99" t="s">
        <v>41</v>
      </c>
      <c r="C331" s="493">
        <v>42441</v>
      </c>
      <c r="D331" s="494">
        <v>457.84300000000002</v>
      </c>
      <c r="E331" s="495">
        <v>28.22</v>
      </c>
      <c r="F331" s="495">
        <v>28.506765489764959</v>
      </c>
      <c r="G331" s="106"/>
      <c r="H331" s="92"/>
      <c r="I331" s="92"/>
      <c r="N331" s="38"/>
      <c r="P331" s="56"/>
    </row>
    <row r="332" spans="2:16">
      <c r="C332" s="493">
        <v>42442</v>
      </c>
      <c r="D332" s="494">
        <v>436.41399999999999</v>
      </c>
      <c r="E332" s="495">
        <v>24.05</v>
      </c>
      <c r="F332" s="495">
        <v>24.363581135013359</v>
      </c>
      <c r="G332" s="106"/>
      <c r="H332" s="92"/>
      <c r="I332" s="92"/>
      <c r="N332" s="38"/>
      <c r="P332" s="56"/>
    </row>
    <row r="333" spans="2:16">
      <c r="C333" s="493">
        <v>42443</v>
      </c>
      <c r="D333" s="494">
        <v>500.92700000000002</v>
      </c>
      <c r="E333" s="495">
        <v>36.54</v>
      </c>
      <c r="F333" s="495">
        <v>37.757161393076373</v>
      </c>
      <c r="G333" s="106"/>
      <c r="H333" s="92"/>
      <c r="I333" s="92"/>
      <c r="N333" s="38"/>
      <c r="P333" s="56"/>
    </row>
    <row r="334" spans="2:16">
      <c r="C334" s="493">
        <v>42444</v>
      </c>
      <c r="D334" s="494">
        <v>498.17200000000003</v>
      </c>
      <c r="E334" s="495">
        <v>41.62</v>
      </c>
      <c r="F334" s="495">
        <v>42.124347694609384</v>
      </c>
      <c r="G334" s="106"/>
      <c r="H334" s="92"/>
      <c r="I334" s="92"/>
      <c r="N334" s="38"/>
      <c r="P334" s="56"/>
    </row>
    <row r="335" spans="2:16">
      <c r="C335" s="493">
        <v>42445</v>
      </c>
      <c r="D335" s="494">
        <v>520.94799999999998</v>
      </c>
      <c r="E335" s="495">
        <v>35.36</v>
      </c>
      <c r="F335" s="495">
        <v>35.73766962027657</v>
      </c>
      <c r="G335" s="106"/>
      <c r="H335" s="92"/>
      <c r="I335" s="92"/>
      <c r="N335" s="38"/>
      <c r="P335" s="56"/>
    </row>
    <row r="336" spans="2:16">
      <c r="C336" s="493">
        <v>42446</v>
      </c>
      <c r="D336" s="494">
        <v>517.66999999999996</v>
      </c>
      <c r="E336" s="495">
        <v>41.45</v>
      </c>
      <c r="F336" s="495">
        <v>41.987348418446572</v>
      </c>
      <c r="G336" s="106"/>
      <c r="H336" s="92"/>
      <c r="I336" s="92"/>
      <c r="N336" s="38"/>
      <c r="P336" s="56"/>
    </row>
    <row r="337" spans="3:16">
      <c r="C337" s="493">
        <v>42447</v>
      </c>
      <c r="D337" s="494">
        <v>509.839</v>
      </c>
      <c r="E337" s="495">
        <v>43.77</v>
      </c>
      <c r="F337" s="495">
        <v>44.327493108735233</v>
      </c>
      <c r="G337" s="106"/>
      <c r="H337" s="92"/>
      <c r="I337" s="92"/>
      <c r="N337" s="38"/>
      <c r="P337" s="56"/>
    </row>
    <row r="338" spans="3:16">
      <c r="C338" s="493">
        <v>42448</v>
      </c>
      <c r="D338" s="494">
        <v>451.74200000000002</v>
      </c>
      <c r="E338" s="495">
        <v>37.61</v>
      </c>
      <c r="F338" s="495">
        <v>37.99625032802129</v>
      </c>
      <c r="G338" s="106"/>
      <c r="H338" s="92"/>
      <c r="I338" s="92"/>
      <c r="N338" s="38"/>
      <c r="P338" s="56"/>
    </row>
    <row r="339" spans="3:16">
      <c r="C339" s="493">
        <v>42449</v>
      </c>
      <c r="D339" s="494">
        <v>412.72399999999999</v>
      </c>
      <c r="E339" s="495">
        <v>34.86</v>
      </c>
      <c r="F339" s="495">
        <v>35.395642746186951</v>
      </c>
      <c r="G339" s="106"/>
      <c r="H339" s="92"/>
      <c r="I339" s="92"/>
      <c r="N339" s="38"/>
      <c r="P339" s="56"/>
    </row>
    <row r="340" spans="3:16">
      <c r="C340" s="493">
        <v>42450</v>
      </c>
      <c r="D340" s="494">
        <v>501.798</v>
      </c>
      <c r="E340" s="495">
        <v>36</v>
      </c>
      <c r="F340" s="495">
        <v>36.55328906996828</v>
      </c>
      <c r="G340" s="106"/>
      <c r="H340" s="92"/>
      <c r="I340" s="92"/>
      <c r="N340" s="38"/>
      <c r="P340" s="56"/>
    </row>
    <row r="341" spans="3:16">
      <c r="C341" s="493">
        <v>42451</v>
      </c>
      <c r="D341" s="494">
        <v>499.31299999999999</v>
      </c>
      <c r="E341" s="495">
        <v>34.64</v>
      </c>
      <c r="F341" s="495">
        <v>35.199628722125809</v>
      </c>
      <c r="G341" s="106"/>
      <c r="H341" s="92"/>
      <c r="I341" s="92"/>
      <c r="N341" s="38"/>
      <c r="P341" s="56"/>
    </row>
    <row r="342" spans="3:16">
      <c r="C342" s="493">
        <v>42452</v>
      </c>
      <c r="D342" s="494">
        <v>484.18099999999998</v>
      </c>
      <c r="E342" s="495">
        <v>30.11</v>
      </c>
      <c r="F342" s="495">
        <v>30.363581928908669</v>
      </c>
      <c r="G342" s="106"/>
      <c r="H342" s="92"/>
      <c r="I342" s="92"/>
      <c r="N342" s="38"/>
      <c r="P342" s="56"/>
    </row>
    <row r="343" spans="3:16">
      <c r="C343" s="493">
        <v>42453</v>
      </c>
      <c r="D343" s="494">
        <v>399.58699999999999</v>
      </c>
      <c r="E343" s="495">
        <v>28.31</v>
      </c>
      <c r="F343" s="495">
        <v>28.451943146379751</v>
      </c>
      <c r="G343" s="106"/>
      <c r="H343" s="92"/>
      <c r="I343" s="92"/>
      <c r="N343" s="38"/>
      <c r="P343" s="56"/>
    </row>
    <row r="344" spans="3:16">
      <c r="C344" s="493">
        <v>42454</v>
      </c>
      <c r="D344" s="494">
        <v>386.77499999999998</v>
      </c>
      <c r="E344" s="495">
        <v>26.61</v>
      </c>
      <c r="F344" s="495">
        <v>26.78849235856995</v>
      </c>
      <c r="G344" s="106"/>
      <c r="H344" s="92"/>
      <c r="I344" s="92"/>
      <c r="N344" s="38"/>
      <c r="P344" s="56"/>
    </row>
    <row r="345" spans="3:16">
      <c r="C345" s="493">
        <v>42455</v>
      </c>
      <c r="D345" s="494">
        <v>470.55099999999999</v>
      </c>
      <c r="E345" s="495">
        <v>20.190000000000001</v>
      </c>
      <c r="F345" s="495">
        <v>20.01931395029121</v>
      </c>
      <c r="G345" s="106"/>
      <c r="H345" s="92"/>
      <c r="I345" s="92"/>
      <c r="N345" s="38"/>
      <c r="P345" s="56"/>
    </row>
    <row r="346" spans="3:16">
      <c r="C346" s="493">
        <v>42456</v>
      </c>
      <c r="D346" s="494">
        <v>450.25700000000001</v>
      </c>
      <c r="E346" s="495">
        <v>13.25</v>
      </c>
      <c r="F346" s="495">
        <v>13.4089593764309</v>
      </c>
      <c r="G346" s="106"/>
      <c r="H346" s="92"/>
      <c r="I346" s="92"/>
      <c r="N346" s="38"/>
      <c r="P346" s="56"/>
    </row>
    <row r="347" spans="3:16">
      <c r="C347" s="493">
        <v>42457</v>
      </c>
      <c r="D347" s="494">
        <v>521.52499999999998</v>
      </c>
      <c r="E347" s="495">
        <v>14.18</v>
      </c>
      <c r="F347" s="495">
        <v>14.632002841348299</v>
      </c>
      <c r="G347" s="106"/>
      <c r="H347" s="92"/>
      <c r="I347" s="92"/>
      <c r="N347" s="38"/>
      <c r="P347" s="56"/>
    </row>
    <row r="348" spans="3:16">
      <c r="C348" s="493">
        <v>42458</v>
      </c>
      <c r="D348" s="494">
        <v>565.94200000000001</v>
      </c>
      <c r="E348" s="495">
        <v>30.47</v>
      </c>
      <c r="F348" s="495">
        <v>31.421518335535509</v>
      </c>
      <c r="G348" s="106"/>
      <c r="H348" s="92"/>
      <c r="I348" s="92"/>
      <c r="N348" s="38"/>
      <c r="P348" s="56"/>
    </row>
    <row r="349" spans="3:16">
      <c r="C349" s="493">
        <v>42459</v>
      </c>
      <c r="D349" s="494">
        <v>499.274</v>
      </c>
      <c r="E349" s="495">
        <v>30.83</v>
      </c>
      <c r="F349" s="495">
        <v>31.251535627571059</v>
      </c>
      <c r="G349" s="106"/>
      <c r="H349" s="92"/>
      <c r="I349" s="92"/>
      <c r="N349" s="38"/>
      <c r="P349" s="56"/>
    </row>
    <row r="350" spans="3:16">
      <c r="C350" s="493">
        <v>42460</v>
      </c>
      <c r="D350" s="494">
        <v>498.125</v>
      </c>
      <c r="E350" s="495">
        <v>23.18</v>
      </c>
      <c r="F350" s="495">
        <v>23.280715240839619</v>
      </c>
      <c r="G350" s="106"/>
      <c r="H350" s="92"/>
      <c r="I350" s="92"/>
      <c r="N350" s="38"/>
      <c r="P350" s="56"/>
    </row>
    <row r="351" spans="3:16">
      <c r="C351" s="493">
        <v>42461</v>
      </c>
      <c r="D351" s="494">
        <v>486.37299999999999</v>
      </c>
      <c r="E351" s="495">
        <v>32.590000000000003</v>
      </c>
      <c r="F351" s="495">
        <v>33.088248538393067</v>
      </c>
      <c r="G351" s="106"/>
      <c r="H351" s="92"/>
      <c r="I351" s="92"/>
      <c r="N351" s="38"/>
      <c r="P351" s="56"/>
    </row>
    <row r="352" spans="3:16">
      <c r="C352" s="493">
        <v>42462</v>
      </c>
      <c r="D352" s="494">
        <v>424.69099999999997</v>
      </c>
      <c r="E352" s="495">
        <v>27.22</v>
      </c>
      <c r="F352" s="495">
        <v>27.057031717020301</v>
      </c>
      <c r="G352" s="106"/>
      <c r="H352" s="92"/>
      <c r="I352" s="92"/>
      <c r="N352" s="38"/>
      <c r="P352" s="56"/>
    </row>
    <row r="353" spans="2:16">
      <c r="C353" s="493">
        <v>42463</v>
      </c>
      <c r="D353" s="494">
        <v>428.505</v>
      </c>
      <c r="E353" s="495">
        <v>13.94</v>
      </c>
      <c r="F353" s="495">
        <v>13.847145038777681</v>
      </c>
      <c r="G353" s="106"/>
      <c r="H353" s="92"/>
      <c r="I353" s="92"/>
      <c r="N353" s="38"/>
      <c r="P353" s="56"/>
    </row>
    <row r="354" spans="2:16">
      <c r="C354" s="493">
        <v>42464</v>
      </c>
      <c r="D354" s="494">
        <v>476.70299999999997</v>
      </c>
      <c r="E354" s="495">
        <v>27.96</v>
      </c>
      <c r="F354" s="495">
        <v>28.64420336371807</v>
      </c>
      <c r="G354" s="106"/>
      <c r="H354" s="92"/>
      <c r="I354" s="92"/>
      <c r="N354" s="38"/>
      <c r="P354" s="56"/>
    </row>
    <row r="355" spans="2:16">
      <c r="C355" s="493">
        <v>42465</v>
      </c>
      <c r="D355" s="494">
        <v>500.798</v>
      </c>
      <c r="E355" s="495">
        <v>21.56</v>
      </c>
      <c r="F355" s="495">
        <v>21.908847577756141</v>
      </c>
      <c r="G355" s="106"/>
      <c r="H355" s="92"/>
      <c r="I355" s="92"/>
      <c r="N355" s="38"/>
      <c r="P355" s="56"/>
    </row>
    <row r="356" spans="2:16">
      <c r="C356" s="493">
        <v>42466</v>
      </c>
      <c r="D356" s="494">
        <v>496.09399999999999</v>
      </c>
      <c r="E356" s="495">
        <v>27.8</v>
      </c>
      <c r="F356" s="495">
        <v>28.325354316455361</v>
      </c>
      <c r="G356" s="106"/>
      <c r="H356" s="92"/>
      <c r="I356" s="92"/>
      <c r="N356" s="38"/>
      <c r="P356" s="56"/>
    </row>
    <row r="357" spans="2:16">
      <c r="C357" s="493">
        <v>42467</v>
      </c>
      <c r="D357" s="494">
        <v>489.19299999999998</v>
      </c>
      <c r="E357" s="495">
        <v>22.74</v>
      </c>
      <c r="F357" s="495">
        <v>23.190917678536781</v>
      </c>
      <c r="G357" s="106"/>
      <c r="H357" s="92"/>
      <c r="I357" s="92"/>
      <c r="N357" s="38"/>
      <c r="P357" s="56"/>
    </row>
    <row r="358" spans="2:16">
      <c r="C358" s="493">
        <v>42468</v>
      </c>
      <c r="D358" s="494">
        <v>491.25099999999998</v>
      </c>
      <c r="E358" s="495">
        <v>20.96</v>
      </c>
      <c r="F358" s="495">
        <v>21.086975098972321</v>
      </c>
      <c r="G358" s="106"/>
      <c r="H358" s="92"/>
      <c r="I358" s="92"/>
      <c r="N358" s="38"/>
      <c r="P358" s="56"/>
    </row>
    <row r="359" spans="2:16">
      <c r="C359" s="493">
        <v>42469</v>
      </c>
      <c r="D359" s="494">
        <v>417.42599999999999</v>
      </c>
      <c r="E359" s="495">
        <v>17.829999999999998</v>
      </c>
      <c r="F359" s="495">
        <v>17.985995553596741</v>
      </c>
      <c r="G359" s="106"/>
      <c r="H359" s="92"/>
      <c r="I359" s="92"/>
      <c r="N359" s="38"/>
      <c r="P359" s="56"/>
    </row>
    <row r="360" spans="2:16">
      <c r="C360" s="493">
        <v>42470</v>
      </c>
      <c r="D360" s="494">
        <v>425.27100000000002</v>
      </c>
      <c r="E360" s="495">
        <v>8.5299999999999994</v>
      </c>
      <c r="F360" s="495">
        <v>8.5459796357362094</v>
      </c>
      <c r="G360" s="106"/>
      <c r="H360" s="92"/>
      <c r="I360" s="92"/>
      <c r="N360" s="38"/>
      <c r="P360" s="56"/>
    </row>
    <row r="361" spans="2:16">
      <c r="C361" s="493">
        <v>42471</v>
      </c>
      <c r="D361" s="494">
        <v>479.61399999999998</v>
      </c>
      <c r="E361" s="495">
        <v>17.54</v>
      </c>
      <c r="F361" s="495">
        <v>18.135026983324011</v>
      </c>
      <c r="G361" s="106"/>
      <c r="H361" s="92"/>
      <c r="I361" s="92"/>
      <c r="N361" s="38"/>
      <c r="P361" s="56"/>
    </row>
    <row r="362" spans="2:16">
      <c r="B362" s="99" t="s">
        <v>42</v>
      </c>
      <c r="C362" s="493">
        <v>42472</v>
      </c>
      <c r="D362" s="494">
        <v>479.09800000000001</v>
      </c>
      <c r="E362" s="495">
        <v>21.49</v>
      </c>
      <c r="F362" s="495">
        <v>21.887310127228769</v>
      </c>
      <c r="G362" s="106"/>
      <c r="H362" s="92"/>
      <c r="I362" s="92"/>
      <c r="N362" s="38"/>
      <c r="P362" s="56"/>
    </row>
    <row r="363" spans="2:16">
      <c r="C363" s="493">
        <v>42473</v>
      </c>
      <c r="D363" s="494">
        <v>476.089</v>
      </c>
      <c r="E363" s="495">
        <v>22.35</v>
      </c>
      <c r="F363" s="495">
        <v>22.536946213120562</v>
      </c>
      <c r="G363" s="106"/>
      <c r="H363" s="92"/>
      <c r="I363" s="92"/>
      <c r="N363" s="38"/>
      <c r="P363" s="56"/>
    </row>
    <row r="364" spans="2:16">
      <c r="C364" s="493">
        <v>42474</v>
      </c>
      <c r="D364" s="494">
        <v>472.96899999999999</v>
      </c>
      <c r="E364" s="495">
        <v>25.14</v>
      </c>
      <c r="F364" s="495">
        <v>25.40370155540014</v>
      </c>
      <c r="G364" s="106"/>
      <c r="H364" s="92"/>
      <c r="I364" s="92"/>
      <c r="N364" s="38"/>
      <c r="P364" s="56"/>
    </row>
    <row r="365" spans="2:16">
      <c r="C365" s="493">
        <v>42475</v>
      </c>
      <c r="D365" s="494">
        <v>461.05599999999998</v>
      </c>
      <c r="E365" s="495">
        <v>25.19</v>
      </c>
      <c r="F365" s="495">
        <v>25.432839533966181</v>
      </c>
      <c r="G365" s="106"/>
      <c r="H365" s="92"/>
      <c r="I365" s="92"/>
      <c r="N365" s="38"/>
      <c r="P365" s="56"/>
    </row>
    <row r="366" spans="2:16">
      <c r="C366" s="493">
        <v>42476</v>
      </c>
      <c r="D366" s="494">
        <v>429.75799999999998</v>
      </c>
      <c r="E366" s="495">
        <v>18.53</v>
      </c>
      <c r="F366" s="495">
        <v>18.5068207618617</v>
      </c>
      <c r="G366" s="106"/>
      <c r="H366" s="92"/>
      <c r="I366" s="92"/>
      <c r="N366" s="38"/>
      <c r="P366" s="56"/>
    </row>
    <row r="367" spans="2:16">
      <c r="C367" s="493">
        <v>42477</v>
      </c>
      <c r="D367" s="494">
        <v>390.887</v>
      </c>
      <c r="E367" s="495">
        <v>19.12</v>
      </c>
      <c r="F367" s="495">
        <v>19.328735786476539</v>
      </c>
      <c r="G367" s="106"/>
      <c r="H367" s="92"/>
      <c r="I367" s="92"/>
      <c r="N367" s="38"/>
      <c r="P367" s="56"/>
    </row>
    <row r="368" spans="2:16">
      <c r="C368" s="493">
        <v>42478</v>
      </c>
      <c r="D368" s="494">
        <v>455.04700000000003</v>
      </c>
      <c r="E368" s="495">
        <v>26.14</v>
      </c>
      <c r="F368" s="495">
        <v>26.598937266006899</v>
      </c>
      <c r="G368" s="106"/>
      <c r="H368" s="92"/>
      <c r="I368" s="92"/>
      <c r="N368" s="38"/>
      <c r="P368" s="56"/>
    </row>
    <row r="369" spans="3:16">
      <c r="C369" s="493">
        <v>42479</v>
      </c>
      <c r="D369" s="494">
        <v>467.70800000000003</v>
      </c>
      <c r="E369" s="495">
        <v>20.83</v>
      </c>
      <c r="F369" s="495">
        <v>21.351603359310261</v>
      </c>
      <c r="G369" s="106"/>
      <c r="H369" s="92"/>
      <c r="I369" s="92"/>
      <c r="N369" s="38"/>
      <c r="P369" s="56"/>
    </row>
    <row r="370" spans="3:16">
      <c r="C370" s="493">
        <v>42480</v>
      </c>
      <c r="D370" s="494">
        <v>464.85599999999999</v>
      </c>
      <c r="E370" s="495">
        <v>29.04</v>
      </c>
      <c r="F370" s="495">
        <v>29.800692019493539</v>
      </c>
      <c r="G370" s="106"/>
      <c r="H370" s="92"/>
      <c r="I370" s="92"/>
      <c r="N370" s="38"/>
      <c r="P370" s="56"/>
    </row>
    <row r="371" spans="3:16">
      <c r="C371" s="493">
        <v>42481</v>
      </c>
      <c r="D371" s="494">
        <v>473.5</v>
      </c>
      <c r="E371" s="495">
        <v>30.87</v>
      </c>
      <c r="F371" s="495">
        <v>31.321295134173671</v>
      </c>
      <c r="G371" s="106"/>
      <c r="H371" s="92"/>
      <c r="I371" s="92"/>
      <c r="N371" s="38"/>
      <c r="P371" s="56"/>
    </row>
    <row r="372" spans="3:16">
      <c r="C372" s="493">
        <v>42482</v>
      </c>
      <c r="D372" s="494">
        <v>454.98399999999998</v>
      </c>
      <c r="E372" s="495">
        <v>35.1</v>
      </c>
      <c r="F372" s="495">
        <v>35.728224872033991</v>
      </c>
      <c r="G372" s="106"/>
      <c r="H372" s="92"/>
      <c r="I372" s="92"/>
      <c r="N372" s="38"/>
      <c r="P372" s="56"/>
    </row>
    <row r="373" spans="3:16">
      <c r="C373" s="493">
        <v>42483</v>
      </c>
      <c r="D373" s="494">
        <v>407.34100000000001</v>
      </c>
      <c r="E373" s="495">
        <v>22.53</v>
      </c>
      <c r="F373" s="495">
        <v>22.58467859582089</v>
      </c>
      <c r="G373" s="106"/>
      <c r="H373" s="92"/>
      <c r="I373" s="92"/>
      <c r="N373" s="38"/>
      <c r="P373" s="56"/>
    </row>
    <row r="374" spans="3:16">
      <c r="C374" s="493">
        <v>42484</v>
      </c>
      <c r="D374" s="494">
        <v>403.26900000000001</v>
      </c>
      <c r="E374" s="495">
        <v>11.45</v>
      </c>
      <c r="F374" s="495">
        <v>11.57056455932967</v>
      </c>
      <c r="G374" s="106"/>
      <c r="H374" s="92"/>
      <c r="I374" s="92"/>
      <c r="N374" s="38"/>
      <c r="P374" s="56"/>
    </row>
    <row r="375" spans="3:16">
      <c r="C375" s="493">
        <v>42485</v>
      </c>
      <c r="D375" s="494">
        <v>459.08300000000003</v>
      </c>
      <c r="E375" s="495">
        <v>26.12</v>
      </c>
      <c r="F375" s="495">
        <v>26.689950278871841</v>
      </c>
      <c r="G375" s="106"/>
      <c r="H375" s="92"/>
      <c r="I375" s="92"/>
      <c r="N375" s="38"/>
      <c r="P375" s="56"/>
    </row>
    <row r="376" spans="3:16">
      <c r="C376" s="493">
        <v>42486</v>
      </c>
      <c r="D376" s="494">
        <v>461.298</v>
      </c>
      <c r="E376" s="495">
        <v>29.63</v>
      </c>
      <c r="F376" s="495">
        <v>30.101289979038619</v>
      </c>
      <c r="G376" s="106"/>
      <c r="H376" s="92"/>
      <c r="I376" s="92"/>
      <c r="N376" s="38"/>
      <c r="P376" s="56"/>
    </row>
    <row r="377" spans="3:16">
      <c r="C377" s="493">
        <v>42487</v>
      </c>
      <c r="D377" s="494">
        <v>448.75799999999998</v>
      </c>
      <c r="E377" s="495">
        <v>32.56</v>
      </c>
      <c r="F377" s="495">
        <v>33.103174461742803</v>
      </c>
      <c r="G377" s="106"/>
      <c r="H377" s="92"/>
      <c r="I377" s="92"/>
      <c r="N377" s="38"/>
      <c r="P377" s="56"/>
    </row>
    <row r="378" spans="3:16">
      <c r="C378" s="493">
        <v>42488</v>
      </c>
      <c r="D378" s="494">
        <v>439.08800000000002</v>
      </c>
      <c r="E378" s="495">
        <v>31.7</v>
      </c>
      <c r="F378" s="495">
        <v>32.221606778601533</v>
      </c>
      <c r="G378" s="106"/>
      <c r="H378" s="92"/>
      <c r="I378" s="92"/>
      <c r="N378" s="38"/>
      <c r="P378" s="56"/>
    </row>
    <row r="379" spans="3:16">
      <c r="C379" s="493">
        <v>42489</v>
      </c>
      <c r="D379" s="494">
        <v>469.23</v>
      </c>
      <c r="E379" s="495">
        <v>31.84</v>
      </c>
      <c r="F379" s="495">
        <v>32.268022999566753</v>
      </c>
      <c r="G379" s="106"/>
      <c r="H379" s="92"/>
      <c r="I379" s="92"/>
      <c r="N379" s="38"/>
      <c r="P379" s="56"/>
    </row>
    <row r="380" spans="3:16">
      <c r="C380" s="493">
        <v>42490</v>
      </c>
      <c r="D380" s="494">
        <v>423.12700000000001</v>
      </c>
      <c r="E380" s="495">
        <v>24.99</v>
      </c>
      <c r="F380" s="495">
        <v>24.881137898978348</v>
      </c>
      <c r="G380" s="106"/>
      <c r="H380" s="92"/>
      <c r="I380" s="92"/>
      <c r="N380" s="38"/>
      <c r="P380" s="56"/>
    </row>
    <row r="381" spans="3:16">
      <c r="C381" s="493">
        <v>42491</v>
      </c>
      <c r="D381" s="494">
        <v>404.28100000000001</v>
      </c>
      <c r="E381" s="495">
        <v>13.56</v>
      </c>
      <c r="F381" s="495">
        <v>13.49785296600437</v>
      </c>
      <c r="G381" s="106"/>
      <c r="H381" s="92"/>
      <c r="I381" s="92"/>
      <c r="N381" s="38"/>
      <c r="P381" s="56"/>
    </row>
    <row r="382" spans="3:16">
      <c r="C382" s="493">
        <v>42492</v>
      </c>
      <c r="D382" s="494">
        <v>423.40800000000002</v>
      </c>
      <c r="E382" s="495">
        <v>24.82</v>
      </c>
      <c r="F382" s="495">
        <v>25.12899129452347</v>
      </c>
      <c r="G382" s="106"/>
      <c r="H382" s="92"/>
      <c r="I382" s="92"/>
      <c r="N382" s="38"/>
      <c r="P382" s="56"/>
    </row>
    <row r="383" spans="3:16">
      <c r="C383" s="493">
        <v>42493</v>
      </c>
      <c r="D383" s="494">
        <v>475.964</v>
      </c>
      <c r="E383" s="495">
        <v>26.1</v>
      </c>
      <c r="F383" s="495">
        <v>26.647454968371839</v>
      </c>
      <c r="G383" s="106"/>
      <c r="H383" s="92"/>
      <c r="I383" s="92"/>
      <c r="N383" s="38"/>
      <c r="P383" s="56"/>
    </row>
    <row r="384" spans="3:16">
      <c r="C384" s="493">
        <v>42494</v>
      </c>
      <c r="D384" s="494">
        <v>473.50700000000001</v>
      </c>
      <c r="E384" s="495">
        <v>31.54</v>
      </c>
      <c r="F384" s="495">
        <v>32.058108728322381</v>
      </c>
      <c r="G384" s="106"/>
      <c r="H384" s="92"/>
      <c r="I384" s="92"/>
      <c r="N384" s="38"/>
      <c r="P384" s="56"/>
    </row>
    <row r="385" spans="2:16">
      <c r="C385" s="493">
        <v>42495</v>
      </c>
      <c r="D385" s="494">
        <v>479.57400000000001</v>
      </c>
      <c r="E385" s="495">
        <v>36.270000000000003</v>
      </c>
      <c r="F385" s="495">
        <v>36.789893475335653</v>
      </c>
      <c r="G385" s="106"/>
      <c r="H385" s="92"/>
      <c r="I385" s="92"/>
      <c r="N385" s="38"/>
      <c r="P385" s="56"/>
    </row>
    <row r="386" spans="2:16">
      <c r="C386" s="493">
        <v>42496</v>
      </c>
      <c r="D386" s="494">
        <v>485.92399999999998</v>
      </c>
      <c r="E386" s="495">
        <v>36.1</v>
      </c>
      <c r="F386" s="495">
        <v>36.355580502061841</v>
      </c>
      <c r="G386" s="106"/>
      <c r="H386" s="92"/>
      <c r="I386" s="92"/>
      <c r="N386" s="38"/>
      <c r="P386" s="56"/>
    </row>
    <row r="387" spans="2:16">
      <c r="C387" s="493">
        <v>42497</v>
      </c>
      <c r="D387" s="494">
        <v>418.66699999999997</v>
      </c>
      <c r="E387" s="495">
        <v>20.71</v>
      </c>
      <c r="F387" s="495">
        <v>20.724533931339781</v>
      </c>
      <c r="G387" s="106"/>
      <c r="H387" s="92"/>
      <c r="I387" s="92"/>
      <c r="N387" s="38"/>
      <c r="P387" s="56"/>
    </row>
    <row r="388" spans="2:16">
      <c r="C388" s="493">
        <v>42498</v>
      </c>
      <c r="D388" s="494">
        <v>431.45600000000002</v>
      </c>
      <c r="E388" s="495">
        <v>5.46</v>
      </c>
      <c r="F388" s="495">
        <v>5.5274737924050728</v>
      </c>
      <c r="G388" s="106"/>
      <c r="H388" s="92"/>
      <c r="I388" s="92"/>
      <c r="N388" s="38"/>
      <c r="P388" s="56"/>
    </row>
    <row r="389" spans="2:16">
      <c r="C389" s="493">
        <v>42499</v>
      </c>
      <c r="D389" s="494">
        <v>466.73099999999999</v>
      </c>
      <c r="E389" s="495">
        <v>22.99</v>
      </c>
      <c r="F389" s="495">
        <v>24.115231005710388</v>
      </c>
      <c r="G389" s="106"/>
      <c r="H389" s="92"/>
      <c r="I389" s="92"/>
      <c r="N389" s="38"/>
      <c r="P389" s="56"/>
    </row>
    <row r="390" spans="2:16">
      <c r="C390" s="493">
        <v>42500</v>
      </c>
      <c r="D390" s="494">
        <v>468.75</v>
      </c>
      <c r="E390" s="495">
        <v>30.48</v>
      </c>
      <c r="F390" s="495">
        <v>31.25236659540948</v>
      </c>
      <c r="G390" s="106"/>
      <c r="H390" s="92"/>
      <c r="I390" s="92"/>
      <c r="N390" s="38"/>
      <c r="P390" s="56"/>
    </row>
    <row r="391" spans="2:16">
      <c r="C391" s="493">
        <v>42501</v>
      </c>
      <c r="D391" s="494">
        <v>472.96300000000002</v>
      </c>
      <c r="E391" s="495">
        <v>28.06</v>
      </c>
      <c r="F391" s="495">
        <v>28.68945832574175</v>
      </c>
      <c r="G391" s="106"/>
      <c r="H391" s="92"/>
      <c r="I391" s="92"/>
      <c r="N391" s="38"/>
      <c r="P391" s="56"/>
    </row>
    <row r="392" spans="2:16">
      <c r="B392" s="99" t="s">
        <v>41</v>
      </c>
      <c r="C392" s="493">
        <v>42502</v>
      </c>
      <c r="D392" s="494">
        <v>474.17700000000002</v>
      </c>
      <c r="E392" s="495">
        <v>23.78</v>
      </c>
      <c r="F392" s="495">
        <v>24.35882270034412</v>
      </c>
      <c r="G392" s="106"/>
      <c r="H392" s="92"/>
      <c r="I392" s="92"/>
      <c r="N392" s="38"/>
      <c r="P392" s="56"/>
    </row>
    <row r="393" spans="2:16">
      <c r="C393" s="493">
        <v>42503</v>
      </c>
      <c r="D393" s="494">
        <v>477.96600000000001</v>
      </c>
      <c r="E393" s="495">
        <v>18.920000000000002</v>
      </c>
      <c r="F393" s="495">
        <v>19.232477495386121</v>
      </c>
      <c r="G393" s="106"/>
      <c r="H393" s="92"/>
      <c r="I393" s="92"/>
      <c r="N393" s="38"/>
      <c r="P393" s="56"/>
    </row>
    <row r="394" spans="2:16">
      <c r="C394" s="493">
        <v>42504</v>
      </c>
      <c r="D394" s="494">
        <v>428.44499999999999</v>
      </c>
      <c r="E394" s="495">
        <v>10.76</v>
      </c>
      <c r="F394" s="495">
        <v>10.79404213747012</v>
      </c>
      <c r="G394" s="106"/>
      <c r="H394" s="92"/>
      <c r="I394" s="92"/>
      <c r="N394" s="38"/>
      <c r="P394" s="56"/>
    </row>
    <row r="395" spans="2:16">
      <c r="C395" s="493">
        <v>42505</v>
      </c>
      <c r="D395" s="494">
        <v>397.71</v>
      </c>
      <c r="E395" s="495">
        <v>10.38</v>
      </c>
      <c r="F395" s="495">
        <v>10.44062919691552</v>
      </c>
      <c r="G395" s="106"/>
      <c r="H395" s="92"/>
      <c r="I395" s="92"/>
      <c r="N395" s="38"/>
      <c r="P395" s="56"/>
    </row>
    <row r="396" spans="2:16">
      <c r="C396" s="493">
        <v>42506</v>
      </c>
      <c r="D396" s="494">
        <v>438.63200000000001</v>
      </c>
      <c r="E396" s="495">
        <v>23.57</v>
      </c>
      <c r="F396" s="495">
        <v>23.951158021039149</v>
      </c>
      <c r="G396" s="106"/>
      <c r="H396" s="92"/>
      <c r="I396" s="92"/>
      <c r="N396" s="38"/>
      <c r="P396" s="56"/>
    </row>
    <row r="397" spans="2:16">
      <c r="C397" s="493">
        <v>42507</v>
      </c>
      <c r="D397" s="494">
        <v>451.47199999999998</v>
      </c>
      <c r="E397" s="495">
        <v>32.26</v>
      </c>
      <c r="F397" s="495">
        <v>32.86283059070216</v>
      </c>
      <c r="G397" s="106"/>
      <c r="H397" s="92"/>
      <c r="I397" s="92"/>
      <c r="N397" s="38"/>
      <c r="P397" s="56"/>
    </row>
    <row r="398" spans="2:16">
      <c r="C398" s="493">
        <v>42508</v>
      </c>
      <c r="D398" s="494">
        <v>458.80799999999999</v>
      </c>
      <c r="E398" s="495">
        <v>31.61</v>
      </c>
      <c r="F398" s="495">
        <v>32.004773144783037</v>
      </c>
      <c r="G398" s="106"/>
      <c r="H398" s="92"/>
      <c r="I398" s="92"/>
      <c r="N398" s="38"/>
      <c r="P398" s="56"/>
    </row>
    <row r="399" spans="2:16">
      <c r="C399" s="493">
        <v>42509</v>
      </c>
      <c r="D399" s="494">
        <v>454.96100000000001</v>
      </c>
      <c r="E399" s="495">
        <v>31.28</v>
      </c>
      <c r="F399" s="495">
        <v>31.912138499381282</v>
      </c>
      <c r="G399" s="106"/>
      <c r="H399" s="92"/>
      <c r="I399" s="92"/>
      <c r="N399" s="38"/>
      <c r="P399" s="56"/>
    </row>
    <row r="400" spans="2:16">
      <c r="C400" s="493">
        <v>42510</v>
      </c>
      <c r="D400" s="494">
        <v>452.971</v>
      </c>
      <c r="E400" s="495">
        <v>31.4</v>
      </c>
      <c r="F400" s="495">
        <v>31.893576979983781</v>
      </c>
      <c r="G400" s="106"/>
      <c r="H400" s="92"/>
      <c r="I400" s="92"/>
      <c r="N400" s="38"/>
      <c r="P400" s="56"/>
    </row>
    <row r="401" spans="3:16">
      <c r="C401" s="493">
        <v>42511</v>
      </c>
      <c r="D401" s="494">
        <v>406.82400000000001</v>
      </c>
      <c r="E401" s="495">
        <v>20.09</v>
      </c>
      <c r="F401" s="495">
        <v>19.93687715635691</v>
      </c>
      <c r="G401" s="106"/>
      <c r="H401" s="92"/>
      <c r="I401" s="92"/>
      <c r="N401" s="38"/>
      <c r="P401" s="56"/>
    </row>
    <row r="402" spans="3:16">
      <c r="C402" s="493">
        <v>42512</v>
      </c>
      <c r="D402" s="494">
        <v>406.245</v>
      </c>
      <c r="E402" s="495">
        <v>9.42</v>
      </c>
      <c r="F402" s="495">
        <v>9.5711788413816592</v>
      </c>
      <c r="G402" s="106"/>
      <c r="H402" s="92"/>
      <c r="I402" s="92"/>
      <c r="N402" s="38"/>
      <c r="P402" s="56"/>
    </row>
    <row r="403" spans="3:16">
      <c r="C403" s="493">
        <v>42513</v>
      </c>
      <c r="D403" s="494">
        <v>447.93900000000002</v>
      </c>
      <c r="E403" s="495">
        <v>30.61</v>
      </c>
      <c r="F403" s="495">
        <v>31.46479471952474</v>
      </c>
      <c r="G403" s="106"/>
      <c r="H403" s="92"/>
      <c r="I403" s="92"/>
      <c r="N403" s="38"/>
      <c r="P403" s="56"/>
    </row>
    <row r="404" spans="3:16">
      <c r="C404" s="493">
        <v>42514</v>
      </c>
      <c r="D404" s="494">
        <v>468.86200000000002</v>
      </c>
      <c r="E404" s="495">
        <v>32.06</v>
      </c>
      <c r="F404" s="495">
        <v>32.247701697783363</v>
      </c>
      <c r="G404" s="106"/>
      <c r="H404" s="92"/>
      <c r="I404" s="92"/>
      <c r="N404" s="38"/>
      <c r="P404" s="56"/>
    </row>
    <row r="405" spans="3:16">
      <c r="C405" s="493">
        <v>42515</v>
      </c>
      <c r="D405" s="494">
        <v>461.13499999999999</v>
      </c>
      <c r="E405" s="495">
        <v>34.68</v>
      </c>
      <c r="F405" s="495">
        <v>35.048995777155788</v>
      </c>
      <c r="G405" s="106"/>
      <c r="H405" s="92"/>
      <c r="I405" s="92"/>
      <c r="N405" s="38"/>
      <c r="P405" s="56"/>
    </row>
    <row r="406" spans="3:16">
      <c r="C406" s="493">
        <v>42516</v>
      </c>
      <c r="D406" s="494">
        <v>464.142</v>
      </c>
      <c r="E406" s="495">
        <v>36.42</v>
      </c>
      <c r="F406" s="495">
        <v>36.433645481138008</v>
      </c>
      <c r="G406" s="106"/>
      <c r="H406" s="92"/>
      <c r="I406" s="92"/>
      <c r="N406" s="38"/>
      <c r="P406" s="56"/>
    </row>
    <row r="407" spans="3:16">
      <c r="C407" s="493">
        <v>42517</v>
      </c>
      <c r="D407" s="494">
        <v>473.35</v>
      </c>
      <c r="E407" s="495">
        <v>36.03</v>
      </c>
      <c r="F407" s="495">
        <v>35.693324268163401</v>
      </c>
      <c r="G407" s="106"/>
      <c r="H407" s="92"/>
      <c r="I407" s="92"/>
      <c r="N407" s="38"/>
      <c r="P407" s="56"/>
    </row>
    <row r="408" spans="3:16">
      <c r="C408" s="493">
        <v>42518</v>
      </c>
      <c r="D408" s="494">
        <v>422.15899999999999</v>
      </c>
      <c r="E408" s="495">
        <v>23.75</v>
      </c>
      <c r="F408" s="495">
        <v>23.719215283683688</v>
      </c>
      <c r="G408" s="106"/>
      <c r="H408" s="92"/>
      <c r="I408" s="92"/>
      <c r="N408" s="38"/>
      <c r="P408" s="56"/>
    </row>
    <row r="409" spans="3:16">
      <c r="C409" s="493">
        <v>42519</v>
      </c>
      <c r="D409" s="494">
        <v>442.202</v>
      </c>
      <c r="E409" s="495">
        <v>12.68</v>
      </c>
      <c r="F409" s="495">
        <v>12.496650179917729</v>
      </c>
      <c r="G409" s="106"/>
      <c r="H409" s="92"/>
      <c r="I409" s="92"/>
      <c r="N409" s="38"/>
      <c r="P409" s="56"/>
    </row>
    <row r="410" spans="3:16">
      <c r="C410" s="493">
        <v>42520</v>
      </c>
      <c r="D410" s="494">
        <v>480.03500000000003</v>
      </c>
      <c r="E410" s="495">
        <v>35.32</v>
      </c>
      <c r="F410" s="495">
        <v>35.920460092497699</v>
      </c>
      <c r="G410" s="106"/>
      <c r="H410" s="92"/>
      <c r="I410" s="92"/>
      <c r="N410" s="38"/>
      <c r="P410" s="56"/>
    </row>
    <row r="411" spans="3:16">
      <c r="C411" s="493">
        <v>42521</v>
      </c>
      <c r="D411" s="494">
        <v>471.31299999999999</v>
      </c>
      <c r="E411" s="495">
        <v>37.6</v>
      </c>
      <c r="F411" s="495">
        <v>37.855615421435623</v>
      </c>
      <c r="G411" s="106"/>
      <c r="H411" s="92"/>
      <c r="I411" s="92"/>
      <c r="N411" s="38"/>
      <c r="P411" s="56"/>
    </row>
    <row r="412" spans="3:16">
      <c r="C412" s="493">
        <v>42522</v>
      </c>
      <c r="D412" s="494">
        <v>485.80500000000001</v>
      </c>
      <c r="E412" s="495">
        <v>37.42</v>
      </c>
      <c r="F412" s="495">
        <v>37.854059217360131</v>
      </c>
      <c r="G412" s="106"/>
      <c r="H412" s="92"/>
      <c r="I412" s="92"/>
      <c r="N412" s="38"/>
      <c r="P412" s="56"/>
    </row>
    <row r="413" spans="3:16">
      <c r="C413" s="493">
        <v>42523</v>
      </c>
      <c r="D413" s="494">
        <v>476.59199999999998</v>
      </c>
      <c r="E413" s="495">
        <v>39.869999999999997</v>
      </c>
      <c r="F413" s="495">
        <v>40.12557704654963</v>
      </c>
      <c r="G413" s="106"/>
      <c r="H413" s="92"/>
      <c r="I413" s="92"/>
      <c r="N413" s="38"/>
      <c r="P413" s="56"/>
    </row>
    <row r="414" spans="3:16">
      <c r="C414" s="493">
        <v>42524</v>
      </c>
      <c r="D414" s="494">
        <v>481.24799999999999</v>
      </c>
      <c r="E414" s="495">
        <v>40.56</v>
      </c>
      <c r="F414" s="495">
        <v>40.521834990587998</v>
      </c>
      <c r="G414" s="106"/>
      <c r="H414" s="92"/>
      <c r="I414" s="92"/>
      <c r="N414" s="38"/>
      <c r="P414" s="56"/>
    </row>
    <row r="415" spans="3:16">
      <c r="C415" s="493">
        <v>42525</v>
      </c>
      <c r="D415" s="494">
        <v>427.178</v>
      </c>
      <c r="E415" s="495">
        <v>39.72</v>
      </c>
      <c r="F415" s="495">
        <v>39.646635424406419</v>
      </c>
      <c r="G415" s="106"/>
      <c r="H415" s="92"/>
      <c r="I415" s="92"/>
      <c r="N415" s="38"/>
      <c r="P415" s="56"/>
    </row>
    <row r="416" spans="3:16">
      <c r="C416" s="493">
        <v>42526</v>
      </c>
      <c r="D416" s="494">
        <v>384.50700000000001</v>
      </c>
      <c r="E416" s="495">
        <v>39.75</v>
      </c>
      <c r="F416" s="495">
        <v>39.844931665707861</v>
      </c>
      <c r="G416" s="106"/>
      <c r="H416" s="92"/>
      <c r="I416" s="92"/>
      <c r="N416" s="38"/>
      <c r="P416" s="56"/>
    </row>
    <row r="417" spans="2:16">
      <c r="C417" s="493">
        <v>42527</v>
      </c>
      <c r="D417" s="494">
        <v>486.38099999999997</v>
      </c>
      <c r="E417" s="495">
        <v>44.37</v>
      </c>
      <c r="F417" s="495">
        <v>44.462728517298132</v>
      </c>
      <c r="G417" s="106"/>
      <c r="H417" s="92"/>
      <c r="I417" s="92"/>
      <c r="N417" s="38"/>
      <c r="P417" s="56"/>
    </row>
    <row r="418" spans="2:16">
      <c r="C418" s="493">
        <v>42528</v>
      </c>
      <c r="D418" s="494">
        <v>521.9</v>
      </c>
      <c r="E418" s="495">
        <v>45.9</v>
      </c>
      <c r="F418" s="495">
        <v>45.96824686281137</v>
      </c>
      <c r="G418" s="106"/>
      <c r="H418" s="92"/>
      <c r="I418" s="92"/>
      <c r="N418" s="38"/>
      <c r="P418" s="56"/>
    </row>
    <row r="419" spans="2:16">
      <c r="C419" s="493">
        <v>42529</v>
      </c>
      <c r="D419" s="494">
        <v>515.02499999999998</v>
      </c>
      <c r="E419" s="495">
        <v>42.53</v>
      </c>
      <c r="F419" s="495">
        <v>42.883565338989513</v>
      </c>
      <c r="G419" s="106"/>
      <c r="H419" s="92"/>
      <c r="I419" s="92"/>
      <c r="N419" s="38"/>
      <c r="P419" s="56"/>
    </row>
    <row r="420" spans="2:16">
      <c r="C420" s="493">
        <v>42530</v>
      </c>
      <c r="D420" s="494">
        <v>517.29600000000005</v>
      </c>
      <c r="E420" s="495">
        <v>41.46</v>
      </c>
      <c r="F420" s="495">
        <v>41.813195775188071</v>
      </c>
      <c r="G420" s="106"/>
      <c r="H420" s="92"/>
      <c r="I420" s="92"/>
      <c r="N420" s="38"/>
      <c r="P420" s="56"/>
    </row>
    <row r="421" spans="2:16">
      <c r="C421" s="493">
        <v>42531</v>
      </c>
      <c r="D421" s="494">
        <v>509.19799999999998</v>
      </c>
      <c r="E421" s="495">
        <v>40.03</v>
      </c>
      <c r="F421" s="495">
        <v>40.073240357039957</v>
      </c>
      <c r="G421" s="106"/>
      <c r="H421" s="92"/>
      <c r="I421" s="92"/>
      <c r="N421" s="38"/>
      <c r="P421" s="56"/>
    </row>
    <row r="422" spans="2:16">
      <c r="C422" s="493">
        <v>42532</v>
      </c>
      <c r="D422" s="494">
        <v>442.68599999999998</v>
      </c>
      <c r="E422" s="495">
        <v>38.71</v>
      </c>
      <c r="F422" s="495">
        <v>38.964616010862777</v>
      </c>
      <c r="G422" s="106"/>
      <c r="H422" s="92"/>
      <c r="I422" s="92"/>
      <c r="N422" s="38"/>
      <c r="P422" s="56"/>
    </row>
    <row r="423" spans="2:16">
      <c r="B423" s="99" t="s">
        <v>43</v>
      </c>
      <c r="C423" s="493">
        <v>42533</v>
      </c>
      <c r="D423" s="494">
        <v>416.25099999999998</v>
      </c>
      <c r="E423" s="495">
        <v>36.770000000000003</v>
      </c>
      <c r="F423" s="495">
        <v>36.621861113649373</v>
      </c>
      <c r="G423" s="106"/>
      <c r="H423" s="92"/>
      <c r="I423" s="92"/>
      <c r="N423" s="38"/>
      <c r="P423" s="56"/>
    </row>
    <row r="424" spans="2:16">
      <c r="C424" s="493">
        <v>42534</v>
      </c>
      <c r="D424" s="494">
        <v>520.12199999999996</v>
      </c>
      <c r="E424" s="495">
        <v>35.96</v>
      </c>
      <c r="F424" s="495">
        <v>36.322401949658882</v>
      </c>
      <c r="G424" s="106"/>
      <c r="H424" s="92"/>
      <c r="I424" s="92"/>
      <c r="N424" s="38"/>
      <c r="P424" s="56"/>
    </row>
    <row r="425" spans="2:16">
      <c r="C425" s="493">
        <v>42535</v>
      </c>
      <c r="D425" s="494">
        <v>519.97900000000004</v>
      </c>
      <c r="E425" s="495">
        <v>36.94</v>
      </c>
      <c r="F425" s="495">
        <v>37.118555549344443</v>
      </c>
      <c r="G425" s="106"/>
      <c r="H425" s="92"/>
      <c r="I425" s="92"/>
      <c r="N425" s="38"/>
      <c r="P425" s="56"/>
    </row>
    <row r="426" spans="2:16">
      <c r="C426" s="493">
        <v>42536</v>
      </c>
      <c r="D426" s="494">
        <v>496.089</v>
      </c>
      <c r="E426" s="495">
        <v>31.58</v>
      </c>
      <c r="F426" s="495">
        <v>31.878175677606091</v>
      </c>
      <c r="G426" s="106"/>
      <c r="H426" s="92"/>
      <c r="I426" s="92"/>
      <c r="N426" s="38"/>
      <c r="P426" s="56"/>
    </row>
    <row r="427" spans="2:16">
      <c r="C427" s="493">
        <v>42537</v>
      </c>
      <c r="D427" s="494">
        <v>485.57100000000003</v>
      </c>
      <c r="E427" s="495">
        <v>36.32</v>
      </c>
      <c r="F427" s="495">
        <v>36.646678830721257</v>
      </c>
      <c r="G427" s="106"/>
      <c r="H427" s="92"/>
      <c r="I427" s="92"/>
      <c r="N427" s="38"/>
      <c r="P427" s="56"/>
    </row>
    <row r="428" spans="2:16">
      <c r="C428" s="493">
        <v>42538</v>
      </c>
      <c r="D428" s="494">
        <v>466.29899999999998</v>
      </c>
      <c r="E428" s="495">
        <v>44.04</v>
      </c>
      <c r="F428" s="495">
        <v>44.095218443718252</v>
      </c>
      <c r="G428" s="106"/>
      <c r="H428" s="92"/>
      <c r="I428" s="92"/>
      <c r="N428" s="38"/>
      <c r="P428" s="56"/>
    </row>
    <row r="429" spans="2:16">
      <c r="C429" s="493">
        <v>42539</v>
      </c>
      <c r="D429" s="494">
        <v>433.19299999999998</v>
      </c>
      <c r="E429" s="495">
        <v>35.32</v>
      </c>
      <c r="F429" s="495">
        <v>35.373458636175222</v>
      </c>
      <c r="G429" s="106"/>
      <c r="H429" s="92"/>
      <c r="I429" s="92"/>
      <c r="N429" s="38"/>
      <c r="P429" s="56"/>
    </row>
    <row r="430" spans="2:16">
      <c r="C430" s="493">
        <v>42540</v>
      </c>
      <c r="D430" s="494">
        <v>392.28199999999998</v>
      </c>
      <c r="E430" s="495">
        <v>30.17</v>
      </c>
      <c r="F430" s="495">
        <v>30.470972514948791</v>
      </c>
      <c r="G430" s="106"/>
      <c r="H430" s="92"/>
      <c r="I430" s="92"/>
      <c r="N430" s="38"/>
      <c r="P430" s="56"/>
    </row>
    <row r="431" spans="2:16">
      <c r="C431" s="493">
        <v>42541</v>
      </c>
      <c r="D431" s="494">
        <v>476.64699999999999</v>
      </c>
      <c r="E431" s="495">
        <v>41.21</v>
      </c>
      <c r="F431" s="495">
        <v>41.694752954444937</v>
      </c>
      <c r="G431" s="106"/>
      <c r="H431" s="92"/>
      <c r="I431" s="92"/>
      <c r="N431" s="38"/>
      <c r="P431" s="56"/>
    </row>
    <row r="432" spans="2:16">
      <c r="C432" s="493">
        <v>42542</v>
      </c>
      <c r="D432" s="494">
        <v>495.69200000000001</v>
      </c>
      <c r="E432" s="495">
        <v>41.94</v>
      </c>
      <c r="F432" s="495">
        <v>41.995281004500647</v>
      </c>
      <c r="G432" s="106"/>
      <c r="H432" s="92"/>
      <c r="I432" s="92"/>
      <c r="N432" s="38"/>
      <c r="P432" s="56"/>
    </row>
    <row r="433" spans="3:16">
      <c r="C433" s="493">
        <v>42543</v>
      </c>
      <c r="D433" s="494">
        <v>488.26499999999999</v>
      </c>
      <c r="E433" s="495">
        <v>38.44</v>
      </c>
      <c r="F433" s="495">
        <v>38.288623049947432</v>
      </c>
      <c r="G433" s="106"/>
      <c r="H433" s="92"/>
      <c r="I433" s="92"/>
      <c r="N433" s="38"/>
      <c r="P433" s="56"/>
    </row>
    <row r="434" spans="3:16">
      <c r="C434" s="493">
        <v>42544</v>
      </c>
      <c r="D434" s="494">
        <v>491.69400000000002</v>
      </c>
      <c r="E434" s="495">
        <v>38.770000000000003</v>
      </c>
      <c r="F434" s="495">
        <v>39.058822277798868</v>
      </c>
      <c r="G434" s="106"/>
      <c r="H434" s="92"/>
      <c r="I434" s="92"/>
      <c r="N434" s="38"/>
      <c r="P434" s="56"/>
    </row>
    <row r="435" spans="3:16">
      <c r="C435" s="493">
        <v>42545</v>
      </c>
      <c r="D435" s="494">
        <v>453.69</v>
      </c>
      <c r="E435" s="495">
        <v>37.81</v>
      </c>
      <c r="F435" s="495">
        <v>37.682719879918849</v>
      </c>
      <c r="G435" s="106"/>
      <c r="H435" s="92"/>
      <c r="I435" s="92"/>
      <c r="N435" s="38"/>
      <c r="P435" s="56"/>
    </row>
    <row r="436" spans="3:16">
      <c r="C436" s="493">
        <v>42546</v>
      </c>
      <c r="D436" s="494">
        <v>434.73700000000002</v>
      </c>
      <c r="E436" s="495">
        <v>34.83</v>
      </c>
      <c r="F436" s="495">
        <v>34.827159556958279</v>
      </c>
      <c r="G436" s="106"/>
      <c r="H436" s="92"/>
      <c r="I436" s="92"/>
      <c r="N436" s="38"/>
      <c r="P436" s="56"/>
    </row>
    <row r="437" spans="3:16">
      <c r="C437" s="493">
        <v>42547</v>
      </c>
      <c r="D437" s="494">
        <v>428.89299999999997</v>
      </c>
      <c r="E437" s="495">
        <v>24.8</v>
      </c>
      <c r="F437" s="495">
        <v>25.027926219708231</v>
      </c>
      <c r="G437" s="106"/>
      <c r="H437" s="92"/>
      <c r="I437" s="92"/>
      <c r="N437" s="38"/>
      <c r="P437" s="56"/>
    </row>
    <row r="438" spans="3:16">
      <c r="C438" s="493">
        <v>42548</v>
      </c>
      <c r="D438" s="494">
        <v>493.64699999999999</v>
      </c>
      <c r="E438" s="495">
        <v>37.630000000000003</v>
      </c>
      <c r="F438" s="495">
        <v>38.445098666393633</v>
      </c>
      <c r="G438" s="106"/>
      <c r="H438" s="92"/>
      <c r="I438" s="92"/>
      <c r="N438" s="38"/>
      <c r="P438" s="56"/>
    </row>
    <row r="439" spans="3:16">
      <c r="C439" s="493">
        <v>42549</v>
      </c>
      <c r="D439" s="494">
        <v>504.07799999999997</v>
      </c>
      <c r="E439" s="495">
        <v>43.12</v>
      </c>
      <c r="F439" s="495">
        <v>43.421546578552572</v>
      </c>
      <c r="G439" s="106"/>
      <c r="H439" s="92"/>
      <c r="I439" s="92"/>
      <c r="N439" s="38"/>
      <c r="P439" s="56"/>
    </row>
    <row r="440" spans="3:16">
      <c r="C440" s="493">
        <v>42550</v>
      </c>
      <c r="D440" s="494">
        <v>540.11599999999999</v>
      </c>
      <c r="E440" s="495">
        <v>45.49</v>
      </c>
      <c r="F440" s="495">
        <v>45.721406029059388</v>
      </c>
      <c r="G440" s="106"/>
      <c r="H440" s="92"/>
      <c r="I440" s="92"/>
      <c r="N440" s="38"/>
      <c r="P440" s="56"/>
    </row>
    <row r="441" spans="3:16">
      <c r="C441" s="493">
        <v>42551</v>
      </c>
      <c r="D441" s="494">
        <v>539.47900000000004</v>
      </c>
      <c r="E441" s="495">
        <v>45.45</v>
      </c>
      <c r="F441" s="495">
        <v>45.634816201117943</v>
      </c>
      <c r="G441" s="106"/>
      <c r="H441" s="92"/>
      <c r="I441" s="92"/>
      <c r="N441" s="38"/>
      <c r="P441" s="56"/>
    </row>
    <row r="442" spans="3:16">
      <c r="C442" s="493">
        <v>42552</v>
      </c>
      <c r="D442" s="494">
        <v>547.20500000000004</v>
      </c>
      <c r="E442" s="495">
        <v>43.31</v>
      </c>
      <c r="F442" s="495">
        <v>43.44383857639184</v>
      </c>
      <c r="G442" s="106"/>
      <c r="H442" s="92"/>
      <c r="I442" s="92"/>
      <c r="N442" s="38"/>
      <c r="P442" s="56"/>
    </row>
    <row r="443" spans="3:16">
      <c r="C443" s="493">
        <v>42553</v>
      </c>
      <c r="D443" s="494">
        <v>482.08499999999998</v>
      </c>
      <c r="E443" s="495">
        <v>39.32</v>
      </c>
      <c r="F443" s="495">
        <v>39.689435519993133</v>
      </c>
      <c r="G443" s="106"/>
      <c r="H443" s="92"/>
      <c r="I443" s="92"/>
      <c r="N443" s="38"/>
      <c r="P443" s="56"/>
    </row>
    <row r="444" spans="3:16">
      <c r="C444" s="493">
        <v>42554</v>
      </c>
      <c r="D444" s="494">
        <v>426.48399999999998</v>
      </c>
      <c r="E444" s="495">
        <v>33.82</v>
      </c>
      <c r="F444" s="495">
        <v>34.24171652797996</v>
      </c>
      <c r="G444" s="106"/>
      <c r="H444" s="92"/>
      <c r="I444" s="92"/>
      <c r="N444" s="38"/>
      <c r="P444" s="56"/>
    </row>
    <row r="445" spans="3:16">
      <c r="C445" s="493">
        <v>42555</v>
      </c>
      <c r="D445" s="494">
        <v>529.04200000000003</v>
      </c>
      <c r="E445" s="495">
        <v>40.700000000000003</v>
      </c>
      <c r="F445" s="495">
        <v>41.431591774495843</v>
      </c>
      <c r="G445" s="106"/>
      <c r="H445" s="92"/>
      <c r="I445" s="92"/>
      <c r="N445" s="38"/>
      <c r="P445" s="56"/>
    </row>
    <row r="446" spans="3:16">
      <c r="C446" s="493">
        <v>42556</v>
      </c>
      <c r="D446" s="494">
        <v>542.12599999999998</v>
      </c>
      <c r="E446" s="495">
        <v>41.99</v>
      </c>
      <c r="F446" s="495">
        <v>42.317590656038369</v>
      </c>
      <c r="G446" s="106"/>
      <c r="H446" s="92"/>
      <c r="I446" s="92"/>
      <c r="N446" s="38"/>
      <c r="P446" s="56"/>
    </row>
    <row r="447" spans="3:16">
      <c r="C447" s="493">
        <v>42557</v>
      </c>
      <c r="D447" s="494">
        <v>531.08799999999997</v>
      </c>
      <c r="E447" s="495">
        <v>41.89</v>
      </c>
      <c r="F447" s="495">
        <v>42.184178985850153</v>
      </c>
      <c r="G447" s="106"/>
      <c r="H447" s="92"/>
      <c r="I447" s="92"/>
      <c r="N447" s="38"/>
      <c r="P447" s="56"/>
    </row>
    <row r="448" spans="3:16">
      <c r="C448" s="493">
        <v>42558</v>
      </c>
      <c r="D448" s="494">
        <v>523.58500000000004</v>
      </c>
      <c r="E448" s="495">
        <v>43.28</v>
      </c>
      <c r="F448" s="495">
        <v>43.415689479885494</v>
      </c>
      <c r="G448" s="106"/>
      <c r="H448" s="92"/>
      <c r="I448" s="92"/>
      <c r="N448" s="38"/>
      <c r="P448" s="56"/>
    </row>
    <row r="449" spans="2:16">
      <c r="C449" s="493">
        <v>42559</v>
      </c>
      <c r="D449" s="494">
        <v>524.22299999999996</v>
      </c>
      <c r="E449" s="495">
        <v>42.22</v>
      </c>
      <c r="F449" s="495">
        <v>42.301560275089066</v>
      </c>
      <c r="G449" s="106"/>
      <c r="H449" s="92"/>
      <c r="I449" s="92"/>
      <c r="N449" s="38"/>
      <c r="P449" s="56"/>
    </row>
    <row r="450" spans="2:16">
      <c r="C450" s="493">
        <v>42560</v>
      </c>
      <c r="D450" s="494">
        <v>464.29300000000001</v>
      </c>
      <c r="E450" s="495">
        <v>41.36</v>
      </c>
      <c r="F450" s="495">
        <v>41.384441904743959</v>
      </c>
      <c r="G450" s="106"/>
      <c r="H450" s="92"/>
      <c r="I450" s="92"/>
      <c r="N450" s="38"/>
      <c r="P450" s="56"/>
    </row>
    <row r="451" spans="2:16">
      <c r="C451" s="493">
        <v>42561</v>
      </c>
      <c r="D451" s="494">
        <v>429.84300000000002</v>
      </c>
      <c r="E451" s="495">
        <v>39.15</v>
      </c>
      <c r="F451" s="495">
        <v>39.426155287206967</v>
      </c>
      <c r="G451" s="106"/>
      <c r="H451" s="92"/>
      <c r="I451" s="92"/>
      <c r="N451" s="38"/>
      <c r="P451" s="56"/>
    </row>
    <row r="452" spans="2:16">
      <c r="C452" s="493">
        <v>42562</v>
      </c>
      <c r="D452" s="494">
        <v>544.44000000000005</v>
      </c>
      <c r="E452" s="495">
        <v>42.35</v>
      </c>
      <c r="F452" s="495">
        <v>43.023141854120652</v>
      </c>
      <c r="G452" s="106"/>
      <c r="H452" s="92"/>
      <c r="I452" s="92"/>
      <c r="N452" s="38"/>
      <c r="P452" s="56"/>
    </row>
    <row r="453" spans="2:16">
      <c r="B453" s="99" t="s">
        <v>43</v>
      </c>
      <c r="C453" s="493">
        <v>42563</v>
      </c>
      <c r="D453" s="494">
        <v>557.46600000000001</v>
      </c>
      <c r="E453" s="495">
        <v>41.09</v>
      </c>
      <c r="F453" s="495">
        <v>41.519542921085247</v>
      </c>
      <c r="G453" s="106"/>
      <c r="H453" s="92"/>
      <c r="I453" s="92"/>
      <c r="N453" s="38"/>
      <c r="P453" s="56"/>
    </row>
    <row r="454" spans="2:16">
      <c r="C454" s="493">
        <v>42564</v>
      </c>
      <c r="D454" s="494">
        <v>547.154</v>
      </c>
      <c r="E454" s="495">
        <v>38.369999999999997</v>
      </c>
      <c r="F454" s="495">
        <v>38.873705656542562</v>
      </c>
      <c r="G454" s="106"/>
      <c r="H454" s="92"/>
      <c r="I454" s="92"/>
      <c r="N454" s="38"/>
      <c r="P454" s="56"/>
    </row>
    <row r="455" spans="2:16">
      <c r="C455" s="493">
        <v>42565</v>
      </c>
      <c r="D455" s="494">
        <v>537.77700000000004</v>
      </c>
      <c r="E455" s="495">
        <v>36.99</v>
      </c>
      <c r="F455" s="495">
        <v>37.484816558979873</v>
      </c>
      <c r="G455" s="106"/>
      <c r="H455" s="92"/>
      <c r="I455" s="92"/>
      <c r="N455" s="38"/>
      <c r="P455" s="56"/>
    </row>
    <row r="456" spans="2:16">
      <c r="C456" s="493">
        <v>42566</v>
      </c>
      <c r="D456" s="494">
        <v>522.57399999999996</v>
      </c>
      <c r="E456" s="495">
        <v>38.65</v>
      </c>
      <c r="F456" s="495">
        <v>39.136551182228658</v>
      </c>
      <c r="G456" s="106"/>
      <c r="H456" s="92"/>
      <c r="I456" s="92"/>
      <c r="N456" s="38"/>
      <c r="P456" s="56"/>
    </row>
    <row r="457" spans="2:16">
      <c r="C457" s="493">
        <v>42567</v>
      </c>
      <c r="D457" s="494">
        <v>461.99700000000001</v>
      </c>
      <c r="E457" s="495">
        <v>39.47</v>
      </c>
      <c r="F457" s="495">
        <v>39.842589532522673</v>
      </c>
      <c r="G457" s="106"/>
      <c r="H457" s="92"/>
      <c r="I457" s="92"/>
      <c r="N457" s="38"/>
      <c r="P457" s="56"/>
    </row>
    <row r="458" spans="2:16">
      <c r="C458" s="493">
        <v>42568</v>
      </c>
      <c r="D458" s="494">
        <v>419.58</v>
      </c>
      <c r="E458" s="495">
        <v>39.99</v>
      </c>
      <c r="F458" s="495">
        <v>40.409763080815146</v>
      </c>
      <c r="G458" s="106"/>
      <c r="H458" s="92"/>
      <c r="I458" s="92"/>
      <c r="N458" s="38"/>
      <c r="P458" s="56"/>
    </row>
    <row r="459" spans="2:16">
      <c r="C459" s="493">
        <v>42569</v>
      </c>
      <c r="D459" s="494">
        <v>537.51099999999997</v>
      </c>
      <c r="E459" s="495">
        <v>41.95</v>
      </c>
      <c r="F459" s="495">
        <v>42.558987185272173</v>
      </c>
      <c r="G459" s="106"/>
      <c r="H459" s="92"/>
      <c r="I459" s="92"/>
      <c r="N459" s="38"/>
      <c r="P459" s="56"/>
    </row>
    <row r="460" spans="2:16">
      <c r="C460" s="493">
        <v>42570</v>
      </c>
      <c r="D460" s="494">
        <v>565.79200000000003</v>
      </c>
      <c r="E460" s="495">
        <v>41.17</v>
      </c>
      <c r="F460" s="495">
        <v>41.530082114926429</v>
      </c>
      <c r="G460" s="106"/>
      <c r="H460" s="92"/>
      <c r="I460" s="92"/>
      <c r="N460" s="38"/>
      <c r="P460" s="56"/>
    </row>
    <row r="461" spans="2:16">
      <c r="C461" s="493">
        <v>42571</v>
      </c>
      <c r="D461" s="494">
        <v>562.45500000000004</v>
      </c>
      <c r="E461" s="495">
        <v>41.7</v>
      </c>
      <c r="F461" s="495">
        <v>42.142556466017012</v>
      </c>
      <c r="G461" s="106"/>
      <c r="H461" s="92"/>
      <c r="I461" s="92"/>
      <c r="N461" s="38"/>
      <c r="P461" s="56"/>
    </row>
    <row r="462" spans="2:16">
      <c r="C462" s="493">
        <v>42572</v>
      </c>
      <c r="D462" s="494">
        <v>556.66200000000003</v>
      </c>
      <c r="E462" s="495">
        <v>44.18</v>
      </c>
      <c r="F462" s="495">
        <v>44.520668009153411</v>
      </c>
      <c r="G462" s="106"/>
      <c r="H462" s="92"/>
      <c r="I462" s="92"/>
      <c r="N462" s="38"/>
      <c r="P462" s="56"/>
    </row>
    <row r="463" spans="2:16">
      <c r="C463" s="493">
        <v>42573</v>
      </c>
      <c r="D463" s="494">
        <v>540.91300000000001</v>
      </c>
      <c r="E463" s="495">
        <v>40.200000000000003</v>
      </c>
      <c r="F463" s="495">
        <v>40.681760168738059</v>
      </c>
      <c r="G463" s="106"/>
      <c r="H463" s="92"/>
      <c r="I463" s="92"/>
      <c r="N463" s="38"/>
      <c r="P463" s="56"/>
    </row>
    <row r="464" spans="2:16">
      <c r="C464" s="493">
        <v>42574</v>
      </c>
      <c r="D464" s="494">
        <v>470.29500000000002</v>
      </c>
      <c r="E464" s="495">
        <v>39.25</v>
      </c>
      <c r="F464" s="495">
        <v>39.731118940562887</v>
      </c>
      <c r="G464" s="106"/>
      <c r="H464" s="92"/>
      <c r="I464" s="92"/>
      <c r="N464" s="38"/>
      <c r="P464" s="56"/>
    </row>
    <row r="465" spans="3:16">
      <c r="C465" s="493">
        <v>42575</v>
      </c>
      <c r="D465" s="494">
        <v>428.88</v>
      </c>
      <c r="E465" s="495">
        <v>37.590000000000003</v>
      </c>
      <c r="F465" s="495">
        <v>38.115682291830367</v>
      </c>
      <c r="G465" s="106"/>
      <c r="H465" s="92"/>
      <c r="I465" s="92"/>
      <c r="N465" s="38"/>
      <c r="P465" s="56"/>
    </row>
    <row r="466" spans="3:16">
      <c r="C466" s="493">
        <v>42576</v>
      </c>
      <c r="D466" s="494">
        <v>504.36099999999999</v>
      </c>
      <c r="E466" s="495">
        <v>40.28</v>
      </c>
      <c r="F466" s="495">
        <v>40.847467130618412</v>
      </c>
      <c r="G466" s="106"/>
      <c r="H466" s="92"/>
      <c r="I466" s="92"/>
      <c r="N466" s="38"/>
      <c r="P466" s="56"/>
    </row>
    <row r="467" spans="3:16">
      <c r="C467" s="493">
        <v>42577</v>
      </c>
      <c r="D467" s="494">
        <v>553.08699999999999</v>
      </c>
      <c r="E467" s="495">
        <v>40.81</v>
      </c>
      <c r="F467" s="495">
        <v>41.319669261670583</v>
      </c>
      <c r="G467" s="106"/>
      <c r="H467" s="92"/>
      <c r="I467" s="92"/>
      <c r="N467" s="38"/>
      <c r="P467" s="56"/>
    </row>
    <row r="468" spans="3:16">
      <c r="C468" s="493">
        <v>42578</v>
      </c>
      <c r="D468" s="494">
        <v>561.63199999999995</v>
      </c>
      <c r="E468" s="495">
        <v>41.66</v>
      </c>
      <c r="F468" s="495">
        <v>42.254401278638909</v>
      </c>
      <c r="G468" s="106"/>
      <c r="H468" s="92"/>
      <c r="I468" s="92"/>
      <c r="N468" s="38"/>
      <c r="P468" s="56"/>
    </row>
    <row r="469" spans="3:16">
      <c r="C469" s="493">
        <v>42579</v>
      </c>
      <c r="D469" s="494">
        <v>561.44000000000005</v>
      </c>
      <c r="E469" s="495">
        <v>42.42</v>
      </c>
      <c r="F469" s="495">
        <v>43.01077971079966</v>
      </c>
      <c r="G469" s="106"/>
      <c r="H469" s="92"/>
      <c r="I469" s="92"/>
      <c r="N469" s="38"/>
      <c r="P469" s="56"/>
    </row>
    <row r="470" spans="3:16">
      <c r="C470" s="493">
        <v>42580</v>
      </c>
      <c r="D470" s="494">
        <v>554.476</v>
      </c>
      <c r="E470" s="495">
        <v>43.77</v>
      </c>
      <c r="F470" s="495">
        <v>44.110502006281934</v>
      </c>
      <c r="G470" s="106"/>
      <c r="H470" s="92"/>
      <c r="I470" s="92"/>
      <c r="N470" s="38"/>
      <c r="P470" s="56"/>
    </row>
    <row r="471" spans="3:16">
      <c r="C471" s="493">
        <v>42581</v>
      </c>
      <c r="D471" s="494">
        <v>529.21699999999998</v>
      </c>
      <c r="E471" s="495">
        <v>41.14</v>
      </c>
      <c r="F471" s="495">
        <v>40.976447776120828</v>
      </c>
      <c r="G471" s="106"/>
      <c r="H471" s="92"/>
      <c r="I471" s="92"/>
      <c r="N471" s="38"/>
      <c r="P471" s="56"/>
    </row>
    <row r="472" spans="3:16">
      <c r="C472" s="493">
        <v>42582</v>
      </c>
      <c r="D472" s="494">
        <v>461.815</v>
      </c>
      <c r="E472" s="495">
        <v>36.28</v>
      </c>
      <c r="F472" s="495">
        <v>36.361676731986037</v>
      </c>
      <c r="G472" s="106"/>
      <c r="H472" s="92"/>
      <c r="I472" s="92"/>
      <c r="N472" s="38"/>
      <c r="P472" s="56"/>
    </row>
    <row r="473" spans="3:16">
      <c r="C473" s="493">
        <v>42583</v>
      </c>
      <c r="D473" s="494">
        <v>589.27300000000002</v>
      </c>
      <c r="E473" s="495">
        <v>43.12</v>
      </c>
      <c r="F473" s="495">
        <v>43.738178604414962</v>
      </c>
      <c r="G473" s="106"/>
      <c r="H473" s="92"/>
      <c r="I473" s="92"/>
      <c r="N473" s="38"/>
      <c r="P473" s="56"/>
    </row>
    <row r="474" spans="3:16">
      <c r="C474" s="493">
        <v>42584</v>
      </c>
      <c r="D474" s="494">
        <v>590.79499999999996</v>
      </c>
      <c r="E474" s="495">
        <v>42.6</v>
      </c>
      <c r="F474" s="495">
        <v>43.010032697967148</v>
      </c>
      <c r="G474" s="106"/>
      <c r="H474" s="92"/>
      <c r="I474" s="92"/>
      <c r="N474" s="38"/>
      <c r="P474" s="56"/>
    </row>
    <row r="475" spans="3:16">
      <c r="C475" s="493">
        <v>42585</v>
      </c>
      <c r="D475" s="494">
        <v>596.22199999999998</v>
      </c>
      <c r="E475" s="495">
        <v>44.91</v>
      </c>
      <c r="F475" s="495">
        <v>45.263021482824087</v>
      </c>
      <c r="G475" s="106"/>
      <c r="H475" s="92"/>
      <c r="I475" s="92"/>
      <c r="N475" s="38"/>
      <c r="P475" s="56"/>
    </row>
    <row r="476" spans="3:16">
      <c r="C476" s="493">
        <v>42586</v>
      </c>
      <c r="D476" s="494">
        <v>561.60299999999995</v>
      </c>
      <c r="E476" s="495">
        <v>43.25</v>
      </c>
      <c r="F476" s="495">
        <v>43.344064750366357</v>
      </c>
      <c r="G476" s="106"/>
      <c r="H476" s="92"/>
      <c r="I476" s="92"/>
      <c r="N476" s="38"/>
      <c r="P476" s="56"/>
    </row>
    <row r="477" spans="3:16">
      <c r="C477" s="493">
        <v>42587</v>
      </c>
      <c r="D477" s="494">
        <v>536.18100000000004</v>
      </c>
      <c r="E477" s="495">
        <v>41.18</v>
      </c>
      <c r="F477" s="495">
        <v>41.589824047051742</v>
      </c>
      <c r="G477" s="106"/>
      <c r="H477" s="92"/>
      <c r="I477" s="92"/>
      <c r="N477" s="38"/>
      <c r="P477" s="56"/>
    </row>
    <row r="478" spans="3:16">
      <c r="C478" s="493">
        <v>42588</v>
      </c>
      <c r="D478" s="494">
        <v>477.68099999999998</v>
      </c>
      <c r="E478" s="495">
        <v>38.909999999999997</v>
      </c>
      <c r="F478" s="495">
        <v>39.159316048991599</v>
      </c>
      <c r="G478" s="106"/>
      <c r="H478" s="92"/>
      <c r="I478" s="92"/>
      <c r="N478" s="38"/>
      <c r="P478" s="56"/>
    </row>
    <row r="479" spans="3:16">
      <c r="C479" s="493">
        <v>42589</v>
      </c>
      <c r="D479" s="494">
        <v>446.53699999999998</v>
      </c>
      <c r="E479" s="495">
        <v>32.75</v>
      </c>
      <c r="F479" s="495">
        <v>33.027103002146291</v>
      </c>
      <c r="G479" s="106"/>
      <c r="H479" s="92"/>
      <c r="I479" s="92"/>
      <c r="N479" s="38"/>
      <c r="P479" s="56"/>
    </row>
    <row r="480" spans="3:16">
      <c r="C480" s="493">
        <v>42590</v>
      </c>
      <c r="D480" s="494">
        <v>509.81799999999998</v>
      </c>
      <c r="E480" s="495">
        <v>42.17</v>
      </c>
      <c r="F480" s="495">
        <v>42.836092447052962</v>
      </c>
      <c r="G480" s="106"/>
      <c r="H480" s="92"/>
      <c r="I480" s="92"/>
      <c r="N480" s="38"/>
      <c r="P480" s="56"/>
    </row>
    <row r="481" spans="2:16">
      <c r="C481" s="493">
        <v>42591</v>
      </c>
      <c r="D481" s="494">
        <v>510.85899999999998</v>
      </c>
      <c r="E481" s="495">
        <v>39.83</v>
      </c>
      <c r="F481" s="495">
        <v>40.011719124390723</v>
      </c>
      <c r="G481" s="106"/>
      <c r="H481" s="92"/>
      <c r="I481" s="92"/>
      <c r="N481" s="38"/>
      <c r="P481" s="56"/>
    </row>
    <row r="482" spans="2:16">
      <c r="C482" s="493">
        <v>42592</v>
      </c>
      <c r="D482" s="494">
        <v>518.17999999999995</v>
      </c>
      <c r="E482" s="495">
        <v>35.83</v>
      </c>
      <c r="F482" s="495">
        <v>36.267884028299711</v>
      </c>
      <c r="G482" s="106"/>
      <c r="H482" s="92"/>
      <c r="I482" s="92"/>
      <c r="N482" s="38"/>
      <c r="P482" s="56"/>
    </row>
    <row r="483" spans="2:16">
      <c r="C483" s="493">
        <v>42593</v>
      </c>
      <c r="D483" s="494">
        <v>503.46899999999999</v>
      </c>
      <c r="E483" s="495">
        <v>38.93</v>
      </c>
      <c r="F483" s="495">
        <v>39.540837525704347</v>
      </c>
      <c r="G483" s="106"/>
      <c r="H483" s="92"/>
      <c r="I483" s="92"/>
      <c r="N483" s="38"/>
      <c r="P483" s="56"/>
    </row>
    <row r="484" spans="2:16">
      <c r="B484" s="99" t="s">
        <v>42</v>
      </c>
      <c r="C484" s="493">
        <v>42594</v>
      </c>
      <c r="D484" s="494">
        <v>479.96899999999999</v>
      </c>
      <c r="E484" s="495">
        <v>42.12</v>
      </c>
      <c r="F484" s="495">
        <v>42.435564017720637</v>
      </c>
      <c r="G484" s="106"/>
      <c r="H484" s="92"/>
      <c r="I484" s="92"/>
      <c r="N484" s="38"/>
      <c r="P484" s="56"/>
    </row>
    <row r="485" spans="2:16">
      <c r="C485" s="493">
        <v>42595</v>
      </c>
      <c r="D485" s="494">
        <v>447.69400000000002</v>
      </c>
      <c r="E485" s="495">
        <v>41.43</v>
      </c>
      <c r="F485" s="495">
        <v>41.440527398170651</v>
      </c>
      <c r="G485" s="106"/>
      <c r="H485" s="92"/>
      <c r="I485" s="92"/>
      <c r="N485" s="38"/>
      <c r="P485" s="56"/>
    </row>
    <row r="486" spans="2:16">
      <c r="C486" s="493">
        <v>42596</v>
      </c>
      <c r="D486" s="494">
        <v>417.32400000000001</v>
      </c>
      <c r="E486" s="495">
        <v>38.85</v>
      </c>
      <c r="F486" s="495">
        <v>39.145016456074671</v>
      </c>
      <c r="G486" s="106"/>
      <c r="H486" s="92"/>
      <c r="I486" s="92"/>
      <c r="N486" s="38"/>
      <c r="P486" s="56"/>
    </row>
    <row r="487" spans="2:16">
      <c r="C487" s="493">
        <v>42597</v>
      </c>
      <c r="D487" s="494">
        <v>395.077</v>
      </c>
      <c r="E487" s="495">
        <v>41.28</v>
      </c>
      <c r="F487" s="495">
        <v>41.59786628989805</v>
      </c>
      <c r="G487" s="106"/>
      <c r="H487" s="92"/>
      <c r="I487" s="92"/>
      <c r="N487" s="38"/>
      <c r="P487" s="56"/>
    </row>
    <row r="488" spans="2:16">
      <c r="C488" s="493">
        <v>42598</v>
      </c>
      <c r="D488" s="494">
        <v>484.09800000000001</v>
      </c>
      <c r="E488" s="495">
        <v>44.86</v>
      </c>
      <c r="F488" s="495">
        <v>44.756890656940818</v>
      </c>
      <c r="G488" s="106"/>
      <c r="H488" s="92"/>
      <c r="I488" s="92"/>
      <c r="N488" s="38"/>
      <c r="P488" s="56"/>
    </row>
    <row r="489" spans="2:16">
      <c r="C489" s="493">
        <v>42599</v>
      </c>
      <c r="D489" s="494">
        <v>512.72400000000005</v>
      </c>
      <c r="E489" s="495">
        <v>43.48</v>
      </c>
      <c r="F489" s="495">
        <v>43.615483451956912</v>
      </c>
      <c r="G489" s="106"/>
      <c r="H489" s="92"/>
      <c r="I489" s="92"/>
      <c r="N489" s="38"/>
      <c r="P489" s="56"/>
    </row>
    <row r="490" spans="2:16">
      <c r="C490" s="493">
        <v>42600</v>
      </c>
      <c r="D490" s="494">
        <v>516.46100000000001</v>
      </c>
      <c r="E490" s="495">
        <v>43.56</v>
      </c>
      <c r="F490" s="495">
        <v>43.869021992699942</v>
      </c>
      <c r="G490" s="106"/>
      <c r="H490" s="92"/>
      <c r="I490" s="92"/>
      <c r="N490" s="38"/>
      <c r="P490" s="56"/>
    </row>
    <row r="491" spans="2:16">
      <c r="C491" s="493">
        <v>42601</v>
      </c>
      <c r="D491" s="494">
        <v>506.36500000000001</v>
      </c>
      <c r="E491" s="495">
        <v>42.21</v>
      </c>
      <c r="F491" s="495">
        <v>42.34105264461936</v>
      </c>
      <c r="G491" s="106"/>
      <c r="H491" s="92"/>
      <c r="I491" s="92"/>
      <c r="N491" s="38"/>
      <c r="P491" s="56"/>
    </row>
    <row r="492" spans="2:16">
      <c r="C492" s="493">
        <v>42602</v>
      </c>
      <c r="D492" s="494">
        <v>455.67200000000003</v>
      </c>
      <c r="E492" s="495">
        <v>39.39</v>
      </c>
      <c r="F492" s="495">
        <v>39.333631874566017</v>
      </c>
      <c r="G492" s="106"/>
      <c r="H492" s="92"/>
      <c r="I492" s="92"/>
      <c r="N492" s="38"/>
      <c r="P492" s="56"/>
    </row>
    <row r="493" spans="2:16">
      <c r="C493" s="493">
        <v>42603</v>
      </c>
      <c r="D493" s="494">
        <v>419.36900000000003</v>
      </c>
      <c r="E493" s="495">
        <v>37.03</v>
      </c>
      <c r="F493" s="495">
        <v>37.470996384807513</v>
      </c>
      <c r="G493" s="106"/>
      <c r="H493" s="92"/>
      <c r="I493" s="92"/>
      <c r="N493" s="38"/>
      <c r="P493" s="56"/>
    </row>
    <row r="494" spans="2:16">
      <c r="C494" s="493">
        <v>42604</v>
      </c>
      <c r="D494" s="494">
        <v>516.21199999999999</v>
      </c>
      <c r="E494" s="495">
        <v>41.38</v>
      </c>
      <c r="F494" s="495">
        <v>42.041961482400417</v>
      </c>
      <c r="G494" s="106"/>
      <c r="H494" s="92"/>
      <c r="I494" s="92"/>
      <c r="N494" s="38"/>
      <c r="P494" s="56"/>
    </row>
    <row r="495" spans="2:16">
      <c r="C495" s="493">
        <v>42605</v>
      </c>
      <c r="D495" s="494">
        <v>527.86699999999996</v>
      </c>
      <c r="E495" s="495">
        <v>41.35</v>
      </c>
      <c r="F495" s="495">
        <v>41.611044112988942</v>
      </c>
      <c r="G495" s="106"/>
      <c r="H495" s="92"/>
      <c r="I495" s="92"/>
      <c r="N495" s="38"/>
      <c r="P495" s="56"/>
    </row>
    <row r="496" spans="2:16">
      <c r="C496" s="493">
        <v>42606</v>
      </c>
      <c r="D496" s="494">
        <v>535.37099999999998</v>
      </c>
      <c r="E496" s="495">
        <v>41.85</v>
      </c>
      <c r="F496" s="495">
        <v>42.038369252205356</v>
      </c>
      <c r="G496" s="106"/>
      <c r="H496" s="92"/>
      <c r="I496" s="92"/>
      <c r="N496" s="38"/>
      <c r="P496" s="56"/>
    </row>
    <row r="497" spans="3:16">
      <c r="C497" s="493">
        <v>42607</v>
      </c>
      <c r="D497" s="494">
        <v>531.61599999999999</v>
      </c>
      <c r="E497" s="495">
        <v>41.45</v>
      </c>
      <c r="F497" s="495">
        <v>41.685250134853661</v>
      </c>
      <c r="G497" s="106"/>
      <c r="H497" s="92"/>
      <c r="I497" s="92"/>
      <c r="N497" s="38"/>
      <c r="P497" s="56"/>
    </row>
    <row r="498" spans="3:16">
      <c r="C498" s="493">
        <v>42608</v>
      </c>
      <c r="D498" s="494">
        <v>529.28200000000004</v>
      </c>
      <c r="E498" s="495">
        <v>41.67</v>
      </c>
      <c r="F498" s="495">
        <v>41.990951273988763</v>
      </c>
      <c r="G498" s="106"/>
      <c r="H498" s="92"/>
      <c r="I498" s="92"/>
      <c r="N498" s="38"/>
      <c r="P498" s="56"/>
    </row>
    <row r="499" spans="3:16">
      <c r="C499" s="493">
        <v>42609</v>
      </c>
      <c r="D499" s="494">
        <v>479.98599999999999</v>
      </c>
      <c r="E499" s="495">
        <v>41.37</v>
      </c>
      <c r="F499" s="495">
        <v>41.494099001175748</v>
      </c>
      <c r="G499" s="106"/>
      <c r="H499" s="92"/>
      <c r="I499" s="92"/>
      <c r="N499" s="38"/>
      <c r="P499" s="56"/>
    </row>
    <row r="500" spans="3:16">
      <c r="C500" s="493">
        <v>42610</v>
      </c>
      <c r="D500" s="494">
        <v>430.02600000000001</v>
      </c>
      <c r="E500" s="495">
        <v>40.659999999999997</v>
      </c>
      <c r="F500" s="495">
        <v>40.721199700928651</v>
      </c>
      <c r="G500" s="106"/>
      <c r="H500" s="92"/>
      <c r="I500" s="92"/>
      <c r="N500" s="38"/>
      <c r="P500" s="56"/>
    </row>
    <row r="501" spans="3:16">
      <c r="C501" s="493">
        <v>42611</v>
      </c>
      <c r="D501" s="494">
        <v>533.89700000000005</v>
      </c>
      <c r="E501" s="495">
        <v>41.52</v>
      </c>
      <c r="F501" s="495">
        <v>42.153272479507997</v>
      </c>
      <c r="G501" s="106"/>
      <c r="H501" s="92"/>
      <c r="I501" s="92"/>
      <c r="N501" s="38"/>
      <c r="P501" s="56"/>
    </row>
    <row r="502" spans="3:16">
      <c r="C502" s="493">
        <v>42612</v>
      </c>
      <c r="D502" s="494">
        <v>559.39300000000003</v>
      </c>
      <c r="E502" s="495">
        <v>43.02</v>
      </c>
      <c r="F502" s="495">
        <v>43.682939777736671</v>
      </c>
      <c r="G502" s="106"/>
      <c r="H502" s="92"/>
      <c r="I502" s="92"/>
      <c r="N502" s="38"/>
      <c r="P502" s="56"/>
    </row>
    <row r="503" spans="3:16">
      <c r="C503" s="493">
        <v>42613</v>
      </c>
      <c r="D503" s="494">
        <v>549.97199999999998</v>
      </c>
      <c r="E503" s="495">
        <v>43.85</v>
      </c>
      <c r="F503" s="495">
        <v>44.141215254815741</v>
      </c>
      <c r="G503" s="106"/>
      <c r="H503" s="92"/>
      <c r="I503" s="92"/>
      <c r="N503" s="38"/>
      <c r="P503" s="56"/>
    </row>
    <row r="504" spans="3:16">
      <c r="C504" s="493">
        <v>42614</v>
      </c>
      <c r="D504" s="494">
        <v>535.4</v>
      </c>
      <c r="E504" s="495">
        <v>42.62</v>
      </c>
      <c r="F504" s="495">
        <v>43.139056097151517</v>
      </c>
      <c r="G504" s="106"/>
      <c r="H504" s="92"/>
      <c r="I504" s="92"/>
      <c r="N504" s="38"/>
      <c r="P504" s="56"/>
    </row>
    <row r="505" spans="3:16">
      <c r="C505" s="493">
        <v>42615</v>
      </c>
      <c r="D505" s="494">
        <v>547.92499999999995</v>
      </c>
      <c r="E505" s="495">
        <v>45.58</v>
      </c>
      <c r="F505" s="495">
        <v>45.737516131908869</v>
      </c>
      <c r="G505" s="106"/>
      <c r="H505" s="92"/>
      <c r="I505" s="92"/>
      <c r="N505" s="38"/>
      <c r="P505" s="56"/>
    </row>
    <row r="506" spans="3:16">
      <c r="C506" s="493">
        <v>42616</v>
      </c>
      <c r="D506" s="494">
        <v>497.58600000000001</v>
      </c>
      <c r="E506" s="495">
        <v>42.77</v>
      </c>
      <c r="F506" s="495">
        <v>42.73446551599514</v>
      </c>
      <c r="G506" s="106"/>
      <c r="H506" s="92"/>
      <c r="I506" s="92"/>
      <c r="N506" s="38"/>
      <c r="P506" s="56"/>
    </row>
    <row r="507" spans="3:16">
      <c r="C507" s="493">
        <v>42617</v>
      </c>
      <c r="D507" s="494">
        <v>448.464</v>
      </c>
      <c r="E507" s="495">
        <v>41.58</v>
      </c>
      <c r="F507" s="495">
        <v>41.67389989058816</v>
      </c>
      <c r="G507" s="106"/>
      <c r="H507" s="92"/>
      <c r="I507" s="92"/>
      <c r="N507" s="38"/>
      <c r="P507" s="56"/>
    </row>
    <row r="508" spans="3:16">
      <c r="C508" s="493">
        <v>42618</v>
      </c>
      <c r="D508" s="494">
        <v>568.70100000000002</v>
      </c>
      <c r="E508" s="495">
        <v>47.12</v>
      </c>
      <c r="F508" s="495">
        <v>47.542091758740213</v>
      </c>
      <c r="G508" s="106"/>
      <c r="H508" s="92"/>
      <c r="I508" s="92"/>
      <c r="N508" s="38"/>
      <c r="P508" s="56"/>
    </row>
    <row r="509" spans="3:16">
      <c r="C509" s="493">
        <v>42619</v>
      </c>
      <c r="D509" s="494">
        <v>597.91800000000001</v>
      </c>
      <c r="E509" s="495">
        <v>48.17</v>
      </c>
      <c r="F509" s="495">
        <v>48.374299990207227</v>
      </c>
      <c r="G509" s="106"/>
      <c r="H509" s="92"/>
      <c r="I509" s="92"/>
      <c r="N509" s="38"/>
      <c r="P509" s="56"/>
    </row>
    <row r="510" spans="3:16">
      <c r="C510" s="493">
        <v>42620</v>
      </c>
      <c r="D510" s="494">
        <v>616.36400000000003</v>
      </c>
      <c r="E510" s="495">
        <v>48.75</v>
      </c>
      <c r="F510" s="495">
        <v>48.815361926697143</v>
      </c>
      <c r="G510" s="106"/>
      <c r="H510" s="92"/>
      <c r="I510" s="92"/>
      <c r="N510" s="38"/>
      <c r="P510" s="56"/>
    </row>
    <row r="511" spans="3:16">
      <c r="C511" s="493">
        <v>42621</v>
      </c>
      <c r="D511" s="494">
        <v>582.14200000000005</v>
      </c>
      <c r="E511" s="495">
        <v>44.49</v>
      </c>
      <c r="F511" s="495">
        <v>44.947930962513077</v>
      </c>
      <c r="G511" s="106"/>
      <c r="H511" s="92"/>
      <c r="I511" s="92"/>
      <c r="N511" s="38"/>
      <c r="P511" s="56"/>
    </row>
    <row r="512" spans="3:16">
      <c r="C512" s="493">
        <v>42622</v>
      </c>
      <c r="D512" s="494">
        <v>575.95299999999997</v>
      </c>
      <c r="E512" s="495">
        <v>46.22</v>
      </c>
      <c r="F512" s="495">
        <v>46.668172951929598</v>
      </c>
      <c r="G512" s="106"/>
      <c r="H512" s="92"/>
      <c r="I512" s="92"/>
      <c r="N512" s="38"/>
      <c r="P512" s="56"/>
    </row>
    <row r="513" spans="2:16">
      <c r="C513" s="493">
        <v>42623</v>
      </c>
      <c r="D513" s="494">
        <v>495.17</v>
      </c>
      <c r="E513" s="495">
        <v>42.87</v>
      </c>
      <c r="F513" s="495">
        <v>43.092226535534273</v>
      </c>
      <c r="G513" s="106"/>
      <c r="H513" s="92"/>
      <c r="I513" s="92"/>
      <c r="N513" s="38"/>
      <c r="P513" s="56"/>
    </row>
    <row r="514" spans="2:16">
      <c r="C514" s="493">
        <v>42624</v>
      </c>
      <c r="D514" s="494">
        <v>436.74599999999998</v>
      </c>
      <c r="E514" s="495">
        <v>40.58</v>
      </c>
      <c r="F514" s="495">
        <v>40.875367045521983</v>
      </c>
      <c r="G514" s="106"/>
      <c r="H514" s="92"/>
      <c r="I514" s="92"/>
      <c r="N514" s="38"/>
      <c r="P514" s="56"/>
    </row>
    <row r="515" spans="2:16">
      <c r="B515" s="99" t="s">
        <v>44</v>
      </c>
      <c r="C515" s="493">
        <v>42625</v>
      </c>
      <c r="D515" s="494">
        <v>540.79499999999996</v>
      </c>
      <c r="E515" s="495">
        <v>43.82</v>
      </c>
      <c r="F515" s="495">
        <v>44.533891267488478</v>
      </c>
      <c r="G515" s="106"/>
      <c r="H515" s="92"/>
      <c r="I515" s="92"/>
      <c r="N515" s="38"/>
      <c r="P515" s="56"/>
    </row>
    <row r="516" spans="2:16">
      <c r="C516" s="493">
        <v>42626</v>
      </c>
      <c r="D516" s="494">
        <v>556.37199999999996</v>
      </c>
      <c r="E516" s="495">
        <v>42.98</v>
      </c>
      <c r="F516" s="495">
        <v>43.589070450106533</v>
      </c>
      <c r="G516" s="106"/>
      <c r="H516" s="92"/>
      <c r="I516" s="92"/>
      <c r="N516" s="38"/>
      <c r="P516" s="56"/>
    </row>
    <row r="517" spans="2:16">
      <c r="C517" s="493">
        <v>42627</v>
      </c>
      <c r="D517" s="494">
        <v>544.81299999999999</v>
      </c>
      <c r="E517" s="495">
        <v>42.41</v>
      </c>
      <c r="F517" s="495">
        <v>42.995904721564187</v>
      </c>
      <c r="G517" s="106"/>
      <c r="H517" s="92"/>
      <c r="I517" s="92"/>
      <c r="N517" s="38"/>
      <c r="P517" s="56"/>
    </row>
    <row r="518" spans="2:16">
      <c r="C518" s="493">
        <v>42628</v>
      </c>
      <c r="D518" s="494">
        <v>528.15300000000002</v>
      </c>
      <c r="E518" s="495">
        <v>43.66</v>
      </c>
      <c r="F518" s="495">
        <v>44.280394256933867</v>
      </c>
      <c r="G518" s="106"/>
      <c r="H518" s="92"/>
      <c r="I518" s="92"/>
      <c r="N518" s="38"/>
      <c r="P518" s="56"/>
    </row>
    <row r="519" spans="2:16">
      <c r="C519" s="493">
        <v>42629</v>
      </c>
      <c r="D519" s="494">
        <v>502.36399999999998</v>
      </c>
      <c r="E519" s="495">
        <v>41.3</v>
      </c>
      <c r="F519" s="495">
        <v>41.865260813592428</v>
      </c>
      <c r="G519" s="106"/>
      <c r="H519" s="92"/>
      <c r="I519" s="92"/>
      <c r="N519" s="38"/>
      <c r="P519" s="56"/>
    </row>
    <row r="520" spans="2:16">
      <c r="C520" s="493">
        <v>42630</v>
      </c>
      <c r="D520" s="494">
        <v>438.18400000000003</v>
      </c>
      <c r="E520" s="495">
        <v>39.83</v>
      </c>
      <c r="F520" s="495">
        <v>39.852268718701701</v>
      </c>
      <c r="G520" s="106"/>
      <c r="H520" s="92"/>
      <c r="I520" s="92"/>
      <c r="N520" s="38"/>
      <c r="P520" s="56"/>
    </row>
    <row r="521" spans="2:16">
      <c r="C521" s="493">
        <v>42631</v>
      </c>
      <c r="D521" s="494">
        <v>388.38200000000001</v>
      </c>
      <c r="E521" s="495">
        <v>35.659999999999997</v>
      </c>
      <c r="F521" s="495">
        <v>35.755695398777668</v>
      </c>
      <c r="G521" s="106"/>
      <c r="H521" s="92"/>
      <c r="I521" s="92"/>
      <c r="N521" s="38"/>
      <c r="P521" s="56"/>
    </row>
    <row r="522" spans="2:16">
      <c r="C522" s="493">
        <v>42632</v>
      </c>
      <c r="D522" s="494">
        <v>500.81</v>
      </c>
      <c r="E522" s="495">
        <v>41.9</v>
      </c>
      <c r="F522" s="495">
        <v>42.679918312694802</v>
      </c>
      <c r="G522" s="106"/>
      <c r="H522" s="92"/>
      <c r="I522" s="92"/>
      <c r="N522" s="38"/>
      <c r="P522" s="56"/>
    </row>
    <row r="523" spans="2:16">
      <c r="C523" s="493">
        <v>42633</v>
      </c>
      <c r="D523" s="494">
        <v>513.84500000000003</v>
      </c>
      <c r="E523" s="495">
        <v>43.79</v>
      </c>
      <c r="F523" s="495">
        <v>44.282537030804583</v>
      </c>
      <c r="G523" s="106"/>
      <c r="H523" s="92"/>
      <c r="I523" s="92"/>
      <c r="N523" s="38"/>
      <c r="P523" s="56"/>
    </row>
    <row r="524" spans="2:16">
      <c r="C524" s="493">
        <v>42634</v>
      </c>
      <c r="D524" s="494">
        <v>510.62200000000001</v>
      </c>
      <c r="E524" s="495">
        <v>45.66</v>
      </c>
      <c r="F524" s="495">
        <v>46.104050305171768</v>
      </c>
      <c r="G524" s="106"/>
      <c r="H524" s="92"/>
      <c r="I524" s="92"/>
      <c r="N524" s="38"/>
      <c r="P524" s="56"/>
    </row>
    <row r="525" spans="2:16">
      <c r="C525" s="493">
        <v>42635</v>
      </c>
      <c r="D525" s="494">
        <v>526.57299999999998</v>
      </c>
      <c r="E525" s="495">
        <v>46.87</v>
      </c>
      <c r="F525" s="495">
        <v>47.155459116342243</v>
      </c>
      <c r="G525" s="106"/>
      <c r="H525" s="92"/>
      <c r="I525" s="92"/>
      <c r="N525" s="38"/>
      <c r="P525" s="56"/>
    </row>
    <row r="526" spans="2:16">
      <c r="C526" s="493">
        <v>42636</v>
      </c>
      <c r="D526" s="494">
        <v>515.00599999999997</v>
      </c>
      <c r="E526" s="495">
        <v>46.61</v>
      </c>
      <c r="F526" s="495">
        <v>47.040526343666151</v>
      </c>
      <c r="G526" s="106"/>
      <c r="H526" s="92"/>
      <c r="I526" s="92"/>
      <c r="N526" s="38"/>
      <c r="P526" s="56"/>
    </row>
    <row r="527" spans="2:16">
      <c r="C527" s="493">
        <v>42637</v>
      </c>
      <c r="D527" s="494">
        <v>441.59199999999998</v>
      </c>
      <c r="E527" s="495">
        <v>41.57</v>
      </c>
      <c r="F527" s="495">
        <v>41.337891186070358</v>
      </c>
      <c r="G527" s="106"/>
      <c r="H527" s="92"/>
      <c r="I527" s="92"/>
      <c r="N527" s="38"/>
      <c r="P527" s="56"/>
    </row>
    <row r="528" spans="2:16">
      <c r="C528" s="493">
        <v>42638</v>
      </c>
      <c r="D528" s="494">
        <v>385.27600000000001</v>
      </c>
      <c r="E528" s="495">
        <v>37.94</v>
      </c>
      <c r="F528" s="495">
        <v>38.284783211243791</v>
      </c>
      <c r="G528" s="106"/>
      <c r="H528" s="92"/>
      <c r="I528" s="92"/>
      <c r="N528" s="38"/>
      <c r="P528" s="56"/>
    </row>
    <row r="529" spans="3:16">
      <c r="C529" s="493">
        <v>42639</v>
      </c>
      <c r="D529" s="494">
        <v>510.95800000000003</v>
      </c>
      <c r="E529" s="495">
        <v>46.55</v>
      </c>
      <c r="F529" s="495">
        <v>47.436298027381703</v>
      </c>
      <c r="G529" s="106"/>
      <c r="H529" s="92"/>
      <c r="I529" s="92"/>
      <c r="N529" s="38"/>
      <c r="P529" s="56"/>
    </row>
    <row r="530" spans="3:16">
      <c r="C530" s="493">
        <v>42640</v>
      </c>
      <c r="D530" s="494">
        <v>525.29600000000005</v>
      </c>
      <c r="E530" s="495">
        <v>44.06</v>
      </c>
      <c r="F530" s="495">
        <v>44.661970818913808</v>
      </c>
      <c r="G530" s="106"/>
      <c r="H530" s="92"/>
      <c r="I530" s="92"/>
      <c r="N530" s="38"/>
      <c r="P530" s="56"/>
    </row>
    <row r="531" spans="3:16">
      <c r="C531" s="493">
        <v>42641</v>
      </c>
      <c r="D531" s="494">
        <v>519.596</v>
      </c>
      <c r="E531" s="495">
        <v>43.28</v>
      </c>
      <c r="F531" s="495">
        <v>44.009331516934871</v>
      </c>
      <c r="G531" s="106"/>
      <c r="H531" s="92"/>
      <c r="I531" s="92"/>
      <c r="N531" s="38"/>
      <c r="P531" s="56"/>
    </row>
    <row r="532" spans="3:16">
      <c r="C532" s="493">
        <v>42642</v>
      </c>
      <c r="D532" s="494">
        <v>519.95500000000004</v>
      </c>
      <c r="E532" s="495">
        <v>43.54</v>
      </c>
      <c r="F532" s="495">
        <v>44.201559001782194</v>
      </c>
      <c r="G532" s="106"/>
      <c r="H532" s="92"/>
      <c r="I532" s="92"/>
      <c r="N532" s="38"/>
      <c r="P532" s="56"/>
    </row>
    <row r="533" spans="3:16">
      <c r="C533" s="493">
        <v>42643</v>
      </c>
      <c r="D533" s="494">
        <v>510.98399999999998</v>
      </c>
      <c r="E533" s="495">
        <v>45.46</v>
      </c>
      <c r="F533" s="495">
        <v>45.859122417044738</v>
      </c>
      <c r="G533" s="106"/>
      <c r="H533" s="92"/>
      <c r="I533" s="92"/>
      <c r="N533" s="38"/>
      <c r="P533" s="56"/>
    </row>
    <row r="534" spans="3:16">
      <c r="C534" s="493">
        <v>42644</v>
      </c>
      <c r="D534" s="494">
        <v>442.98599999999999</v>
      </c>
      <c r="E534" s="495">
        <v>44.01</v>
      </c>
      <c r="F534" s="495">
        <v>44.341779244313621</v>
      </c>
      <c r="G534" s="106"/>
      <c r="H534" s="92"/>
      <c r="I534" s="92"/>
      <c r="N534" s="38"/>
      <c r="P534" s="56"/>
    </row>
    <row r="535" spans="3:16">
      <c r="C535" s="493">
        <v>42645</v>
      </c>
      <c r="D535" s="494">
        <v>393.18900000000002</v>
      </c>
      <c r="E535" s="495">
        <v>43.77</v>
      </c>
      <c r="F535" s="495">
        <v>44.254396799387173</v>
      </c>
      <c r="G535" s="106"/>
      <c r="H535" s="92"/>
      <c r="I535" s="92"/>
      <c r="N535" s="38"/>
      <c r="P535" s="56"/>
    </row>
    <row r="536" spans="3:16">
      <c r="C536" s="493">
        <v>42646</v>
      </c>
      <c r="D536" s="494">
        <v>508.02800000000002</v>
      </c>
      <c r="E536" s="495">
        <v>48.59</v>
      </c>
      <c r="F536" s="495">
        <v>49.377832946674388</v>
      </c>
      <c r="G536" s="106"/>
      <c r="H536" s="92"/>
      <c r="I536" s="92"/>
      <c r="N536" s="38"/>
      <c r="P536" s="56"/>
    </row>
    <row r="537" spans="3:16">
      <c r="C537" s="493">
        <v>42647</v>
      </c>
      <c r="D537" s="494">
        <v>540.798</v>
      </c>
      <c r="E537" s="495">
        <v>52.55</v>
      </c>
      <c r="F537" s="495">
        <v>52.886744757417503</v>
      </c>
      <c r="G537" s="106"/>
      <c r="H537" s="92"/>
      <c r="I537" s="92"/>
      <c r="N537" s="38"/>
      <c r="P537" s="56"/>
    </row>
    <row r="538" spans="3:16">
      <c r="C538" s="493">
        <v>42648</v>
      </c>
      <c r="D538" s="494">
        <v>531.19000000000005</v>
      </c>
      <c r="E538" s="495">
        <v>50.13</v>
      </c>
      <c r="F538" s="495">
        <v>50.766252876996553</v>
      </c>
      <c r="G538" s="106"/>
      <c r="H538" s="92"/>
      <c r="I538" s="92"/>
      <c r="N538" s="38"/>
      <c r="P538" s="56"/>
    </row>
    <row r="539" spans="3:16">
      <c r="C539" s="493">
        <v>42649</v>
      </c>
      <c r="D539" s="494">
        <v>518.78599999999994</v>
      </c>
      <c r="E539" s="495">
        <v>52.35</v>
      </c>
      <c r="F539" s="495">
        <v>52.57478316167655</v>
      </c>
      <c r="G539" s="106"/>
      <c r="H539" s="92"/>
      <c r="I539" s="92"/>
      <c r="N539" s="38"/>
      <c r="P539" s="56"/>
    </row>
    <row r="540" spans="3:16">
      <c r="C540" s="493">
        <v>42650</v>
      </c>
      <c r="D540" s="494">
        <v>505.32100000000003</v>
      </c>
      <c r="E540" s="495">
        <v>54.84</v>
      </c>
      <c r="F540" s="495">
        <v>55.085137356468998</v>
      </c>
      <c r="G540" s="106"/>
      <c r="H540" s="92"/>
      <c r="I540" s="92"/>
      <c r="N540" s="38"/>
      <c r="P540" s="56"/>
    </row>
    <row r="541" spans="3:16">
      <c r="C541" s="493">
        <v>42651</v>
      </c>
      <c r="D541" s="494">
        <v>460.30399999999997</v>
      </c>
      <c r="E541" s="495">
        <v>48.55</v>
      </c>
      <c r="F541" s="495">
        <v>48.792219410456603</v>
      </c>
      <c r="G541" s="106"/>
      <c r="H541" s="92"/>
      <c r="I541" s="92"/>
      <c r="N541" s="38"/>
      <c r="P541" s="56"/>
    </row>
    <row r="542" spans="3:16">
      <c r="C542" s="493">
        <v>42652</v>
      </c>
      <c r="D542" s="494">
        <v>419.40199999999999</v>
      </c>
      <c r="E542" s="495">
        <v>42.97</v>
      </c>
      <c r="F542" s="495">
        <v>43.314596190098783</v>
      </c>
      <c r="G542" s="106"/>
      <c r="H542" s="92"/>
      <c r="I542" s="92"/>
      <c r="N542" s="38"/>
      <c r="P542" s="56"/>
    </row>
    <row r="543" spans="3:16">
      <c r="C543" s="493">
        <v>42653</v>
      </c>
      <c r="D543" s="494">
        <v>515.60599999999999</v>
      </c>
      <c r="E543" s="495">
        <v>53.74</v>
      </c>
      <c r="F543" s="495">
        <v>54.900311531160433</v>
      </c>
      <c r="G543" s="106"/>
      <c r="H543" s="92"/>
      <c r="I543" s="92"/>
      <c r="N543" s="38"/>
      <c r="P543" s="56"/>
    </row>
    <row r="544" spans="3:16">
      <c r="C544" s="493">
        <v>42654</v>
      </c>
      <c r="D544" s="494">
        <v>508.97300000000001</v>
      </c>
      <c r="E544" s="495">
        <v>56.84</v>
      </c>
      <c r="F544" s="495">
        <v>57.410271466658273</v>
      </c>
      <c r="G544" s="106"/>
      <c r="H544" s="92"/>
      <c r="I544" s="92"/>
      <c r="N544" s="38"/>
      <c r="P544" s="56"/>
    </row>
    <row r="545" spans="2:16">
      <c r="B545" s="99" t="s">
        <v>45</v>
      </c>
      <c r="C545" s="493">
        <v>42655</v>
      </c>
      <c r="D545" s="494">
        <v>397.02600000000001</v>
      </c>
      <c r="E545" s="495">
        <v>51.5</v>
      </c>
      <c r="F545" s="495">
        <v>51.963995271330759</v>
      </c>
      <c r="G545" s="106"/>
      <c r="H545" s="92"/>
      <c r="I545" s="92"/>
      <c r="N545" s="38"/>
      <c r="P545" s="56"/>
    </row>
    <row r="546" spans="2:16">
      <c r="C546" s="493">
        <v>42656</v>
      </c>
      <c r="D546" s="494">
        <v>484.90499999999997</v>
      </c>
      <c r="E546" s="495">
        <v>57.6</v>
      </c>
      <c r="F546" s="495">
        <v>58.658413629996907</v>
      </c>
      <c r="G546" s="106"/>
      <c r="H546" s="92"/>
      <c r="I546" s="92"/>
      <c r="N546" s="38"/>
      <c r="P546" s="56"/>
    </row>
    <row r="547" spans="2:16">
      <c r="C547" s="493">
        <v>42657</v>
      </c>
      <c r="D547" s="494">
        <v>492.46300000000002</v>
      </c>
      <c r="E547" s="495">
        <v>54.85</v>
      </c>
      <c r="F547" s="495">
        <v>55.513559825437888</v>
      </c>
      <c r="G547" s="106"/>
      <c r="H547" s="92"/>
      <c r="I547" s="92"/>
      <c r="N547" s="38"/>
      <c r="P547" s="56"/>
    </row>
    <row r="548" spans="2:16">
      <c r="C548" s="493">
        <v>42658</v>
      </c>
      <c r="D548" s="494">
        <v>447.31099999999998</v>
      </c>
      <c r="E548" s="495">
        <v>45.64</v>
      </c>
      <c r="F548" s="495">
        <v>45.669335643875037</v>
      </c>
      <c r="G548" s="106"/>
      <c r="H548" s="92"/>
      <c r="I548" s="92"/>
      <c r="N548" s="38"/>
      <c r="P548" s="56"/>
    </row>
    <row r="549" spans="2:16">
      <c r="C549" s="493">
        <v>42659</v>
      </c>
      <c r="D549" s="494">
        <v>401.3</v>
      </c>
      <c r="E549" s="495">
        <v>45.61</v>
      </c>
      <c r="F549" s="495">
        <v>45.909920380299312</v>
      </c>
      <c r="G549" s="106"/>
      <c r="H549" s="92"/>
      <c r="I549" s="92"/>
      <c r="N549" s="38"/>
      <c r="P549" s="56"/>
    </row>
    <row r="550" spans="2:16">
      <c r="C550" s="493">
        <v>42660</v>
      </c>
      <c r="D550" s="494">
        <v>497.399</v>
      </c>
      <c r="E550" s="495">
        <v>59.32</v>
      </c>
      <c r="F550" s="495">
        <v>60.567212768764023</v>
      </c>
      <c r="G550" s="106"/>
      <c r="H550" s="92"/>
      <c r="I550" s="92"/>
      <c r="N550" s="38"/>
      <c r="P550" s="56"/>
    </row>
    <row r="551" spans="2:16">
      <c r="C551" s="493">
        <v>42661</v>
      </c>
      <c r="D551" s="494">
        <v>499.964</v>
      </c>
      <c r="E551" s="495">
        <v>57.58</v>
      </c>
      <c r="F551" s="495">
        <v>58.501748083891478</v>
      </c>
      <c r="G551" s="106"/>
      <c r="H551" s="92"/>
      <c r="I551" s="92"/>
      <c r="N551" s="38"/>
      <c r="P551" s="56"/>
    </row>
    <row r="552" spans="2:16">
      <c r="C552" s="493">
        <v>42662</v>
      </c>
      <c r="D552" s="494">
        <v>494.15100000000001</v>
      </c>
      <c r="E552" s="495">
        <v>59.29</v>
      </c>
      <c r="F552" s="495">
        <v>60.191585176925472</v>
      </c>
      <c r="G552" s="106"/>
      <c r="H552" s="92"/>
      <c r="I552" s="92"/>
      <c r="N552" s="38"/>
      <c r="P552" s="56"/>
    </row>
    <row r="553" spans="2:16">
      <c r="C553" s="493">
        <v>42663</v>
      </c>
      <c r="D553" s="494">
        <v>488.65300000000002</v>
      </c>
      <c r="E553" s="495">
        <v>59.65</v>
      </c>
      <c r="F553" s="495">
        <v>60.344461368551329</v>
      </c>
      <c r="G553" s="106"/>
      <c r="H553" s="92"/>
      <c r="I553" s="92"/>
      <c r="N553" s="38"/>
      <c r="P553" s="56"/>
    </row>
    <row r="554" spans="2:16">
      <c r="C554" s="493">
        <v>42664</v>
      </c>
      <c r="D554" s="494">
        <v>478.95800000000003</v>
      </c>
      <c r="E554" s="495">
        <v>59.47</v>
      </c>
      <c r="F554" s="495">
        <v>60.271054447782483</v>
      </c>
      <c r="G554" s="106"/>
      <c r="H554" s="92"/>
      <c r="I554" s="92"/>
      <c r="N554" s="38"/>
      <c r="P554" s="56"/>
    </row>
    <row r="555" spans="2:16">
      <c r="C555" s="493">
        <v>42665</v>
      </c>
      <c r="D555" s="494">
        <v>419.40800000000002</v>
      </c>
      <c r="E555" s="495">
        <v>52.21</v>
      </c>
      <c r="F555" s="495">
        <v>52.691347712753071</v>
      </c>
      <c r="G555" s="106"/>
      <c r="H555" s="92"/>
      <c r="I555" s="92"/>
      <c r="N555" s="38"/>
      <c r="P555" s="56"/>
    </row>
    <row r="556" spans="2:16">
      <c r="C556" s="493">
        <v>42666</v>
      </c>
      <c r="D556" s="494">
        <v>416.03100000000001</v>
      </c>
      <c r="E556" s="495">
        <v>40.78</v>
      </c>
      <c r="F556" s="495">
        <v>40.781867786123811</v>
      </c>
      <c r="G556" s="106"/>
      <c r="H556" s="92"/>
      <c r="I556" s="92"/>
      <c r="N556" s="38"/>
      <c r="P556" s="56"/>
    </row>
    <row r="557" spans="2:16">
      <c r="C557" s="493">
        <v>42667</v>
      </c>
      <c r="D557" s="494">
        <v>497.17</v>
      </c>
      <c r="E557" s="495">
        <v>54.59</v>
      </c>
      <c r="F557" s="495">
        <v>56.36100890871252</v>
      </c>
      <c r="G557" s="106"/>
      <c r="H557" s="92"/>
      <c r="I557" s="92"/>
      <c r="N557" s="38"/>
      <c r="P557" s="56"/>
    </row>
    <row r="558" spans="2:16">
      <c r="C558" s="493">
        <v>42668</v>
      </c>
      <c r="D558" s="494">
        <v>498.08300000000003</v>
      </c>
      <c r="E558" s="495">
        <v>59.24</v>
      </c>
      <c r="F558" s="495">
        <v>60.573179208634812</v>
      </c>
      <c r="G558" s="106"/>
      <c r="H558" s="92"/>
      <c r="I558" s="92"/>
      <c r="N558" s="38"/>
      <c r="P558" s="56"/>
    </row>
    <row r="559" spans="2:16">
      <c r="C559" s="493">
        <v>42669</v>
      </c>
      <c r="D559" s="494">
        <v>496.303</v>
      </c>
      <c r="E559" s="495">
        <v>60.41</v>
      </c>
      <c r="F559" s="495">
        <v>61.498433957785352</v>
      </c>
      <c r="G559" s="106"/>
      <c r="H559" s="92"/>
      <c r="I559" s="92"/>
      <c r="N559" s="38"/>
      <c r="P559" s="56"/>
    </row>
    <row r="560" spans="2:16">
      <c r="C560" s="493">
        <v>42670</v>
      </c>
      <c r="D560" s="494">
        <v>502.12799999999999</v>
      </c>
      <c r="E560" s="495">
        <v>56.48</v>
      </c>
      <c r="F560" s="495">
        <v>57.481819748945988</v>
      </c>
      <c r="G560" s="106"/>
      <c r="H560" s="92"/>
      <c r="I560" s="92"/>
      <c r="N560" s="38"/>
      <c r="P560" s="56"/>
    </row>
    <row r="561" spans="2:16">
      <c r="C561" s="493">
        <v>42671</v>
      </c>
      <c r="D561" s="494">
        <v>512.01900000000001</v>
      </c>
      <c r="E561" s="495">
        <v>56.61</v>
      </c>
      <c r="F561" s="495">
        <v>57.491981500273702</v>
      </c>
      <c r="G561" s="106"/>
      <c r="H561" s="92"/>
      <c r="I561" s="92"/>
      <c r="N561" s="38"/>
      <c r="P561" s="56"/>
    </row>
    <row r="562" spans="2:16">
      <c r="C562" s="493">
        <v>42672</v>
      </c>
      <c r="D562" s="494">
        <v>456.61900000000003</v>
      </c>
      <c r="E562" s="495">
        <v>53.62</v>
      </c>
      <c r="F562" s="495">
        <v>53.943236029276093</v>
      </c>
      <c r="G562" s="106"/>
      <c r="H562" s="92"/>
      <c r="I562" s="92"/>
      <c r="N562" s="38"/>
      <c r="P562" s="56"/>
    </row>
    <row r="563" spans="2:16">
      <c r="C563" s="493">
        <v>42673</v>
      </c>
      <c r="D563" s="494">
        <v>422.94499999999999</v>
      </c>
      <c r="E563" s="495">
        <v>51.15</v>
      </c>
      <c r="F563" s="495">
        <v>51.438561242928593</v>
      </c>
      <c r="G563" s="106"/>
      <c r="H563" s="92"/>
      <c r="I563" s="92"/>
      <c r="N563" s="38"/>
      <c r="P563" s="56"/>
    </row>
    <row r="564" spans="2:16">
      <c r="C564" s="493">
        <v>42674</v>
      </c>
      <c r="D564" s="494">
        <v>471.21899999999999</v>
      </c>
      <c r="E564" s="495">
        <v>53.81</v>
      </c>
      <c r="F564" s="495">
        <v>54.401712692551577</v>
      </c>
      <c r="G564" s="106"/>
      <c r="H564" s="92"/>
      <c r="I564" s="92"/>
      <c r="N564" s="38"/>
      <c r="P564" s="56"/>
    </row>
    <row r="565" spans="2:16">
      <c r="C565" s="493">
        <v>42675</v>
      </c>
      <c r="D565" s="494">
        <v>419.99200000000002</v>
      </c>
      <c r="E565" s="495">
        <v>50.13</v>
      </c>
      <c r="F565" s="495">
        <v>50.638439866072311</v>
      </c>
      <c r="G565" s="106"/>
      <c r="H565" s="92"/>
      <c r="I565" s="92"/>
      <c r="N565" s="38"/>
      <c r="P565" s="56"/>
    </row>
    <row r="566" spans="2:16">
      <c r="C566" s="493">
        <v>42676</v>
      </c>
      <c r="D566" s="494">
        <v>512.16999999999996</v>
      </c>
      <c r="E566" s="495">
        <v>61.34</v>
      </c>
      <c r="F566" s="495">
        <v>62.664202362136379</v>
      </c>
      <c r="G566" s="106"/>
      <c r="H566" s="92"/>
      <c r="I566" s="92"/>
      <c r="N566" s="38"/>
      <c r="P566" s="56"/>
    </row>
    <row r="567" spans="2:16">
      <c r="C567" s="493">
        <v>42677</v>
      </c>
      <c r="D567" s="494">
        <v>532.61199999999997</v>
      </c>
      <c r="E567" s="495">
        <v>63.64</v>
      </c>
      <c r="F567" s="495">
        <v>64.511380313649454</v>
      </c>
      <c r="G567" s="106"/>
      <c r="H567" s="92"/>
      <c r="I567" s="92"/>
      <c r="N567" s="38"/>
      <c r="P567" s="56"/>
    </row>
    <row r="568" spans="2:16">
      <c r="C568" s="493">
        <v>42678</v>
      </c>
      <c r="D568" s="494">
        <v>521.995</v>
      </c>
      <c r="E568" s="495">
        <v>61.28</v>
      </c>
      <c r="F568" s="495">
        <v>62.282341868585782</v>
      </c>
      <c r="G568" s="106"/>
      <c r="H568" s="92"/>
      <c r="I568" s="92"/>
      <c r="N568" s="38"/>
      <c r="P568" s="56"/>
    </row>
    <row r="569" spans="2:16">
      <c r="C569" s="493">
        <v>42679</v>
      </c>
      <c r="D569" s="494">
        <v>468.69600000000003</v>
      </c>
      <c r="E569" s="495">
        <v>51.07</v>
      </c>
      <c r="F569" s="495">
        <v>51.387534578988678</v>
      </c>
      <c r="G569" s="106"/>
      <c r="H569" s="92"/>
      <c r="I569" s="92"/>
      <c r="N569" s="38"/>
      <c r="P569" s="56"/>
    </row>
    <row r="570" spans="2:16">
      <c r="C570" s="493">
        <v>42680</v>
      </c>
      <c r="D570" s="494">
        <v>480.322</v>
      </c>
      <c r="E570" s="495">
        <v>44.64</v>
      </c>
      <c r="F570" s="495">
        <v>45.062764648935463</v>
      </c>
      <c r="G570" s="106"/>
      <c r="H570" s="92"/>
      <c r="I570" s="92"/>
      <c r="N570" s="38"/>
      <c r="P570" s="56"/>
    </row>
    <row r="571" spans="2:16">
      <c r="C571" s="493">
        <v>42681</v>
      </c>
      <c r="D571" s="494">
        <v>577.44899999999996</v>
      </c>
      <c r="E571" s="495">
        <v>57.63</v>
      </c>
      <c r="F571" s="495">
        <v>58.903495088169173</v>
      </c>
      <c r="G571" s="106"/>
      <c r="H571" s="92"/>
      <c r="I571" s="92"/>
      <c r="N571" s="38"/>
      <c r="P571" s="56"/>
    </row>
    <row r="572" spans="2:16">
      <c r="C572" s="493">
        <v>42682</v>
      </c>
      <c r="D572" s="494">
        <v>579.26300000000003</v>
      </c>
      <c r="E572" s="495">
        <v>54.97</v>
      </c>
      <c r="F572" s="495">
        <v>55.800232965701909</v>
      </c>
      <c r="G572" s="106"/>
      <c r="H572" s="92"/>
      <c r="I572" s="92"/>
      <c r="N572" s="38"/>
      <c r="P572" s="56"/>
    </row>
    <row r="573" spans="2:16">
      <c r="C573" s="493">
        <v>42683</v>
      </c>
      <c r="D573" s="494">
        <v>566.09799999999996</v>
      </c>
      <c r="E573" s="495">
        <v>52.28</v>
      </c>
      <c r="F573" s="495">
        <v>52.968220665595517</v>
      </c>
      <c r="G573" s="106"/>
      <c r="H573" s="92"/>
      <c r="I573" s="92"/>
      <c r="N573" s="38"/>
      <c r="P573" s="56"/>
    </row>
    <row r="574" spans="2:16">
      <c r="C574" s="493">
        <v>42684</v>
      </c>
      <c r="D574" s="494">
        <v>567.75199999999995</v>
      </c>
      <c r="E574" s="495">
        <v>60.23</v>
      </c>
      <c r="F574" s="495">
        <v>61.218575813901893</v>
      </c>
      <c r="G574" s="106"/>
      <c r="H574" s="92"/>
      <c r="I574" s="92"/>
      <c r="N574" s="38"/>
      <c r="P574" s="56"/>
    </row>
    <row r="575" spans="2:16">
      <c r="C575" s="493">
        <v>42685</v>
      </c>
      <c r="D575" s="494">
        <v>567.41099999999994</v>
      </c>
      <c r="E575" s="495">
        <v>61.23</v>
      </c>
      <c r="F575" s="495">
        <v>62.027823962512571</v>
      </c>
      <c r="G575" s="106"/>
      <c r="H575" s="92"/>
      <c r="I575" s="92"/>
      <c r="N575" s="38"/>
      <c r="P575" s="56"/>
    </row>
    <row r="576" spans="2:16">
      <c r="B576" s="99" t="s">
        <v>46</v>
      </c>
      <c r="C576" s="493">
        <v>42686</v>
      </c>
      <c r="D576" s="494">
        <v>501.64</v>
      </c>
      <c r="E576" s="495">
        <v>59.11</v>
      </c>
      <c r="F576" s="495">
        <v>59.517721268634823</v>
      </c>
      <c r="G576" s="106"/>
      <c r="H576" s="92"/>
      <c r="I576" s="92"/>
      <c r="N576" s="38"/>
      <c r="P576" s="56"/>
    </row>
    <row r="577" spans="3:16">
      <c r="C577" s="493">
        <v>42687</v>
      </c>
      <c r="D577" s="494">
        <v>460.28300000000002</v>
      </c>
      <c r="E577" s="495">
        <v>52.65</v>
      </c>
      <c r="F577" s="495">
        <v>53.205926396423401</v>
      </c>
      <c r="G577" s="106"/>
      <c r="H577" s="92"/>
      <c r="I577" s="92"/>
      <c r="N577" s="38"/>
      <c r="P577" s="56"/>
    </row>
    <row r="578" spans="3:16">
      <c r="C578" s="493">
        <v>42688</v>
      </c>
      <c r="D578" s="494">
        <v>577.81600000000003</v>
      </c>
      <c r="E578" s="495">
        <v>55.16</v>
      </c>
      <c r="F578" s="495">
        <v>56.417743138559253</v>
      </c>
      <c r="G578" s="106"/>
      <c r="H578" s="92"/>
      <c r="I578" s="92"/>
      <c r="N578" s="38"/>
      <c r="P578" s="56"/>
    </row>
    <row r="579" spans="3:16">
      <c r="C579" s="493">
        <v>42689</v>
      </c>
      <c r="D579" s="494">
        <v>584.375</v>
      </c>
      <c r="E579" s="495">
        <v>59.5</v>
      </c>
      <c r="F579" s="495">
        <v>60.476346339520227</v>
      </c>
      <c r="G579" s="106"/>
      <c r="H579" s="92"/>
      <c r="I579" s="92"/>
      <c r="N579" s="38"/>
      <c r="P579" s="56"/>
    </row>
    <row r="580" spans="3:16">
      <c r="C580" s="493">
        <v>42690</v>
      </c>
      <c r="D580" s="494">
        <v>577.08100000000002</v>
      </c>
      <c r="E580" s="495">
        <v>63.71</v>
      </c>
      <c r="F580" s="495">
        <v>64.711148038178507</v>
      </c>
      <c r="G580" s="106"/>
      <c r="H580" s="92"/>
      <c r="I580" s="92"/>
      <c r="N580" s="38"/>
      <c r="P580" s="56"/>
    </row>
    <row r="581" spans="3:16">
      <c r="C581" s="493">
        <v>42691</v>
      </c>
      <c r="D581" s="494">
        <v>575.86900000000003</v>
      </c>
      <c r="E581" s="495">
        <v>62.23</v>
      </c>
      <c r="F581" s="495">
        <v>62.750060644272757</v>
      </c>
      <c r="G581" s="106"/>
      <c r="H581" s="92"/>
      <c r="I581" s="92"/>
      <c r="N581" s="38"/>
      <c r="P581" s="56"/>
    </row>
    <row r="582" spans="3:16">
      <c r="C582" s="493">
        <v>42692</v>
      </c>
      <c r="D582" s="494">
        <v>578.84500000000003</v>
      </c>
      <c r="E582" s="495">
        <v>58.3</v>
      </c>
      <c r="F582" s="495">
        <v>59.309033013078398</v>
      </c>
      <c r="G582" s="106"/>
      <c r="H582" s="92"/>
      <c r="I582" s="92"/>
      <c r="N582" s="38"/>
      <c r="P582" s="56"/>
    </row>
    <row r="583" spans="3:16">
      <c r="C583" s="493">
        <v>42693</v>
      </c>
      <c r="D583" s="494">
        <v>509.70699999999999</v>
      </c>
      <c r="E583" s="495">
        <v>53.29</v>
      </c>
      <c r="F583" s="495">
        <v>53.50937668348773</v>
      </c>
      <c r="G583" s="106"/>
      <c r="H583" s="92"/>
      <c r="I583" s="92"/>
      <c r="N583" s="38"/>
      <c r="P583" s="56"/>
    </row>
    <row r="584" spans="3:16">
      <c r="C584" s="493">
        <v>42694</v>
      </c>
      <c r="D584" s="494">
        <v>477.75400000000002</v>
      </c>
      <c r="E584" s="495">
        <v>40.659999999999997</v>
      </c>
      <c r="F584" s="495">
        <v>41.137365197001003</v>
      </c>
      <c r="G584" s="106"/>
      <c r="H584" s="92"/>
      <c r="I584" s="92"/>
      <c r="N584" s="38"/>
      <c r="P584" s="56"/>
    </row>
    <row r="585" spans="3:16">
      <c r="C585" s="493">
        <v>42695</v>
      </c>
      <c r="D585" s="494">
        <v>596.68399999999997</v>
      </c>
      <c r="E585" s="495">
        <v>44.16</v>
      </c>
      <c r="F585" s="495">
        <v>46.047292707659373</v>
      </c>
      <c r="G585" s="106"/>
      <c r="H585" s="92"/>
      <c r="I585" s="92"/>
      <c r="N585" s="38"/>
      <c r="P585" s="56"/>
    </row>
    <row r="586" spans="3:16">
      <c r="C586" s="493">
        <v>42696</v>
      </c>
      <c r="D586" s="494">
        <v>595.39499999999998</v>
      </c>
      <c r="E586" s="495">
        <v>62.75</v>
      </c>
      <c r="F586" s="495">
        <v>63.327965520259347</v>
      </c>
      <c r="G586" s="106"/>
      <c r="H586" s="92"/>
      <c r="I586" s="92"/>
      <c r="N586" s="38"/>
      <c r="P586" s="56"/>
    </row>
    <row r="587" spans="3:16">
      <c r="C587" s="493">
        <v>42697</v>
      </c>
      <c r="D587" s="494">
        <v>599.11199999999997</v>
      </c>
      <c r="E587" s="495">
        <v>57.45</v>
      </c>
      <c r="F587" s="495">
        <v>58.367576488288542</v>
      </c>
      <c r="G587" s="106"/>
      <c r="H587" s="92"/>
      <c r="I587" s="92"/>
      <c r="N587" s="38"/>
      <c r="P587" s="56"/>
    </row>
    <row r="588" spans="3:16">
      <c r="C588" s="493">
        <v>42698</v>
      </c>
      <c r="D588" s="494">
        <v>591.00099999999998</v>
      </c>
      <c r="E588" s="495">
        <v>56.69</v>
      </c>
      <c r="F588" s="495">
        <v>57.458512982625152</v>
      </c>
      <c r="G588" s="106"/>
      <c r="H588" s="92"/>
      <c r="I588" s="92"/>
      <c r="N588" s="38"/>
      <c r="P588" s="56"/>
    </row>
    <row r="589" spans="3:16">
      <c r="C589" s="493">
        <v>42699</v>
      </c>
      <c r="D589" s="494">
        <v>604.99199999999996</v>
      </c>
      <c r="E589" s="495">
        <v>55.58</v>
      </c>
      <c r="F589" s="495">
        <v>56.558190440534752</v>
      </c>
      <c r="G589" s="106"/>
      <c r="H589" s="92"/>
      <c r="I589" s="92"/>
      <c r="N589" s="38"/>
      <c r="P589" s="56"/>
    </row>
    <row r="590" spans="3:16">
      <c r="C590" s="493">
        <v>42700</v>
      </c>
      <c r="D590" s="494">
        <v>518.89200000000005</v>
      </c>
      <c r="E590" s="495">
        <v>48.37</v>
      </c>
      <c r="F590" s="495">
        <v>48.794805554860552</v>
      </c>
      <c r="G590" s="106"/>
      <c r="H590" s="92"/>
      <c r="I590" s="92"/>
      <c r="N590" s="38"/>
      <c r="P590" s="56"/>
    </row>
    <row r="591" spans="3:16">
      <c r="C591" s="493">
        <v>42701</v>
      </c>
      <c r="D591" s="494">
        <v>479.07</v>
      </c>
      <c r="E591" s="495">
        <v>51.17</v>
      </c>
      <c r="F591" s="495">
        <v>51.871662949211377</v>
      </c>
      <c r="G591" s="106"/>
      <c r="H591" s="92"/>
      <c r="I591" s="92"/>
      <c r="N591" s="38"/>
      <c r="P591" s="56"/>
    </row>
    <row r="592" spans="3:16">
      <c r="C592" s="493">
        <v>42702</v>
      </c>
      <c r="D592" s="494">
        <v>577.13400000000001</v>
      </c>
      <c r="E592" s="495">
        <v>62.08</v>
      </c>
      <c r="F592" s="495">
        <v>63.61834976249601</v>
      </c>
      <c r="G592" s="106"/>
      <c r="H592" s="92"/>
      <c r="I592" s="92"/>
      <c r="N592" s="38"/>
      <c r="P592" s="56"/>
    </row>
    <row r="593" spans="2:16">
      <c r="C593" s="493">
        <v>42703</v>
      </c>
      <c r="D593" s="494">
        <v>602.42899999999997</v>
      </c>
      <c r="E593" s="495">
        <v>65.38</v>
      </c>
      <c r="F593" s="495">
        <v>66.025764655164096</v>
      </c>
      <c r="G593" s="106"/>
      <c r="H593" s="92"/>
      <c r="I593" s="92"/>
      <c r="N593" s="38"/>
      <c r="P593" s="56"/>
    </row>
    <row r="594" spans="2:16">
      <c r="C594" s="493">
        <v>42704</v>
      </c>
      <c r="D594" s="494">
        <v>588.47900000000004</v>
      </c>
      <c r="E594" s="495">
        <v>57.3</v>
      </c>
      <c r="F594" s="495">
        <v>58.251299425932949</v>
      </c>
      <c r="G594" s="106"/>
      <c r="H594" s="92"/>
      <c r="I594" s="92"/>
      <c r="N594" s="38"/>
      <c r="P594" s="56"/>
    </row>
    <row r="595" spans="2:16">
      <c r="C595" s="493">
        <v>42705</v>
      </c>
      <c r="D595" s="494">
        <v>611.17100000000005</v>
      </c>
      <c r="E595" s="495">
        <v>64.64</v>
      </c>
      <c r="F595" s="495">
        <v>65.550382326044485</v>
      </c>
      <c r="G595" s="106"/>
      <c r="H595" s="92"/>
      <c r="I595" s="92"/>
      <c r="N595" s="38"/>
      <c r="P595" s="56"/>
    </row>
    <row r="596" spans="2:16">
      <c r="C596" s="493">
        <v>42706</v>
      </c>
      <c r="D596" s="494">
        <v>606.83799999999997</v>
      </c>
      <c r="E596" s="495">
        <v>66.430000000000007</v>
      </c>
      <c r="F596" s="495">
        <v>66.922098494934176</v>
      </c>
      <c r="G596" s="106"/>
      <c r="H596" s="92"/>
      <c r="I596" s="92"/>
      <c r="N596" s="38"/>
      <c r="P596" s="56"/>
    </row>
    <row r="597" spans="2:16">
      <c r="C597" s="493">
        <v>42707</v>
      </c>
      <c r="D597" s="494">
        <v>540.02599999999995</v>
      </c>
      <c r="E597" s="495">
        <v>56.85</v>
      </c>
      <c r="F597" s="495">
        <v>57.265865272133823</v>
      </c>
      <c r="G597" s="106"/>
      <c r="H597" s="92"/>
      <c r="I597" s="92"/>
      <c r="N597" s="38"/>
      <c r="P597" s="56"/>
    </row>
    <row r="598" spans="2:16">
      <c r="C598" s="493">
        <v>42708</v>
      </c>
      <c r="D598" s="494">
        <v>500.83499999999998</v>
      </c>
      <c r="E598" s="495">
        <v>48.35</v>
      </c>
      <c r="F598" s="495">
        <v>48.958321677168037</v>
      </c>
      <c r="G598" s="106"/>
      <c r="H598" s="92"/>
      <c r="I598" s="92"/>
      <c r="N598" s="38"/>
      <c r="P598" s="56"/>
    </row>
    <row r="599" spans="2:16">
      <c r="C599" s="493">
        <v>42709</v>
      </c>
      <c r="D599" s="494">
        <v>555.27700000000004</v>
      </c>
      <c r="E599" s="495">
        <v>60.81</v>
      </c>
      <c r="F599" s="495">
        <v>62.281186174943471</v>
      </c>
      <c r="G599" s="106"/>
      <c r="H599" s="92"/>
      <c r="I599" s="92"/>
      <c r="N599" s="38"/>
      <c r="P599" s="56"/>
    </row>
    <row r="600" spans="2:16">
      <c r="C600" s="493">
        <v>42710</v>
      </c>
      <c r="D600" s="494">
        <v>498.06599999999997</v>
      </c>
      <c r="E600" s="495">
        <v>64.099999999999994</v>
      </c>
      <c r="F600" s="495">
        <v>64.701386923876299</v>
      </c>
      <c r="G600" s="106"/>
      <c r="H600" s="92"/>
      <c r="I600" s="92"/>
      <c r="N600" s="38"/>
      <c r="P600" s="56"/>
    </row>
    <row r="601" spans="2:16">
      <c r="C601" s="493">
        <v>42711</v>
      </c>
      <c r="D601" s="494">
        <v>559.77700000000004</v>
      </c>
      <c r="E601" s="495">
        <v>63.08</v>
      </c>
      <c r="F601" s="495">
        <v>63.809525009377971</v>
      </c>
      <c r="G601" s="106"/>
      <c r="H601" s="92"/>
      <c r="I601" s="92"/>
      <c r="N601" s="38"/>
      <c r="P601" s="56"/>
    </row>
    <row r="602" spans="2:16">
      <c r="C602" s="493">
        <v>42712</v>
      </c>
      <c r="D602" s="494">
        <v>494.99700000000001</v>
      </c>
      <c r="E602" s="495">
        <v>54.26</v>
      </c>
      <c r="F602" s="495">
        <v>54.689781836664423</v>
      </c>
      <c r="G602" s="106"/>
      <c r="H602" s="92"/>
      <c r="I602" s="92"/>
      <c r="N602" s="38"/>
      <c r="P602" s="56"/>
    </row>
    <row r="603" spans="2:16">
      <c r="C603" s="493">
        <v>42713</v>
      </c>
      <c r="D603" s="494">
        <v>546.83799999999997</v>
      </c>
      <c r="E603" s="495">
        <v>55.75</v>
      </c>
      <c r="F603" s="495">
        <v>56.511948913362083</v>
      </c>
      <c r="G603" s="106"/>
      <c r="H603" s="92"/>
      <c r="I603" s="92"/>
      <c r="N603" s="38"/>
      <c r="P603" s="56"/>
    </row>
    <row r="604" spans="2:16">
      <c r="C604" s="493">
        <v>42714</v>
      </c>
      <c r="D604" s="494">
        <v>538.46699999999998</v>
      </c>
      <c r="E604" s="495">
        <v>57.77</v>
      </c>
      <c r="F604" s="495">
        <v>58.609413210395502</v>
      </c>
      <c r="G604" s="106"/>
      <c r="H604" s="92"/>
      <c r="I604" s="92"/>
      <c r="N604" s="38"/>
      <c r="P604" s="56"/>
    </row>
    <row r="605" spans="2:16">
      <c r="C605" s="493">
        <v>42715</v>
      </c>
      <c r="D605" s="494">
        <v>502.36</v>
      </c>
      <c r="E605" s="495">
        <v>60.85</v>
      </c>
      <c r="F605" s="495">
        <v>61.546647092349353</v>
      </c>
      <c r="G605" s="106"/>
      <c r="H605" s="92"/>
      <c r="I605" s="92"/>
      <c r="N605" s="38"/>
      <c r="P605" s="56"/>
    </row>
    <row r="606" spans="2:16">
      <c r="B606" s="99" t="s">
        <v>47</v>
      </c>
      <c r="C606" s="493">
        <v>42716</v>
      </c>
      <c r="D606" s="494">
        <v>614.65499999999997</v>
      </c>
      <c r="E606" s="495">
        <v>65.03</v>
      </c>
      <c r="F606" s="495">
        <v>66.461614429546174</v>
      </c>
      <c r="G606" s="106"/>
      <c r="H606" s="92"/>
      <c r="I606" s="92"/>
      <c r="N606" s="38"/>
      <c r="P606" s="56"/>
    </row>
    <row r="607" spans="2:16">
      <c r="C607" s="493">
        <v>42717</v>
      </c>
      <c r="D607" s="494">
        <v>629.48500000000001</v>
      </c>
      <c r="E607" s="495">
        <v>66.47</v>
      </c>
      <c r="F607" s="495">
        <v>67.079907877674884</v>
      </c>
      <c r="G607" s="106"/>
      <c r="H607" s="92"/>
      <c r="I607" s="92"/>
      <c r="N607" s="38"/>
      <c r="P607" s="56"/>
    </row>
    <row r="608" spans="2:16">
      <c r="C608" s="493">
        <v>42718</v>
      </c>
      <c r="D608" s="494">
        <v>628.23299999999995</v>
      </c>
      <c r="E608" s="495">
        <v>64.2</v>
      </c>
      <c r="F608" s="495">
        <v>65.69079478156938</v>
      </c>
      <c r="G608" s="106"/>
      <c r="H608" s="92"/>
      <c r="I608" s="92"/>
      <c r="N608" s="38"/>
      <c r="P608" s="56"/>
    </row>
    <row r="609" spans="3:16">
      <c r="C609" s="493">
        <v>42719</v>
      </c>
      <c r="D609" s="494">
        <v>630.68499999999995</v>
      </c>
      <c r="E609" s="495">
        <v>66.92</v>
      </c>
      <c r="F609" s="495">
        <v>67.955829590093174</v>
      </c>
      <c r="G609" s="106"/>
      <c r="H609" s="92"/>
      <c r="I609" s="92"/>
      <c r="N609" s="38"/>
      <c r="P609" s="56"/>
    </row>
    <row r="610" spans="3:16">
      <c r="C610" s="493">
        <v>42720</v>
      </c>
      <c r="D610" s="494">
        <v>627.62900000000002</v>
      </c>
      <c r="E610" s="495">
        <v>63.92</v>
      </c>
      <c r="F610" s="495">
        <v>65.143515401774167</v>
      </c>
      <c r="G610" s="106"/>
      <c r="H610" s="92"/>
      <c r="I610" s="92"/>
      <c r="N610" s="38"/>
      <c r="P610" s="56"/>
    </row>
    <row r="611" spans="3:16">
      <c r="C611" s="493">
        <v>42721</v>
      </c>
      <c r="D611" s="494">
        <v>538.66899999999998</v>
      </c>
      <c r="E611" s="495">
        <v>55.63</v>
      </c>
      <c r="F611" s="495">
        <v>56.267110541434683</v>
      </c>
      <c r="G611" s="106"/>
      <c r="H611" s="92"/>
      <c r="I611" s="92"/>
      <c r="N611" s="38"/>
      <c r="P611" s="56"/>
    </row>
    <row r="612" spans="3:16">
      <c r="C612" s="493">
        <v>42722</v>
      </c>
      <c r="D612" s="494">
        <v>514.55700000000002</v>
      </c>
      <c r="E612" s="495">
        <v>53.65</v>
      </c>
      <c r="F612" s="495">
        <v>54.596537124688929</v>
      </c>
      <c r="G612" s="106"/>
      <c r="H612" s="92"/>
      <c r="I612" s="92"/>
      <c r="N612" s="38"/>
      <c r="P612" s="56"/>
    </row>
    <row r="613" spans="3:16">
      <c r="C613" s="493">
        <v>42723</v>
      </c>
      <c r="D613" s="494">
        <v>620.68100000000004</v>
      </c>
      <c r="E613" s="495">
        <v>64.44</v>
      </c>
      <c r="F613" s="495">
        <v>66.465785091965145</v>
      </c>
      <c r="G613" s="106"/>
      <c r="H613" s="92"/>
      <c r="I613" s="92"/>
      <c r="N613" s="38"/>
      <c r="P613" s="56"/>
    </row>
    <row r="614" spans="3:16">
      <c r="C614" s="493">
        <v>42724</v>
      </c>
      <c r="D614" s="494">
        <v>615.83500000000004</v>
      </c>
      <c r="E614" s="495">
        <v>64.599999999999994</v>
      </c>
      <c r="F614" s="495">
        <v>65.761078585737607</v>
      </c>
      <c r="G614" s="106"/>
      <c r="H614" s="92"/>
      <c r="I614" s="92"/>
      <c r="N614" s="38"/>
      <c r="P614" s="56"/>
    </row>
    <row r="615" spans="3:16">
      <c r="C615" s="493">
        <v>42725</v>
      </c>
      <c r="D615" s="494">
        <v>603.85799999999995</v>
      </c>
      <c r="E615" s="495">
        <v>64.64</v>
      </c>
      <c r="F615" s="495">
        <v>65.796899039009787</v>
      </c>
      <c r="G615" s="106"/>
      <c r="H615" s="92"/>
      <c r="I615" s="92"/>
      <c r="N615" s="38"/>
      <c r="P615" s="56"/>
    </row>
    <row r="616" spans="3:16">
      <c r="C616" s="493">
        <v>42726</v>
      </c>
      <c r="D616" s="494">
        <v>602.995</v>
      </c>
      <c r="E616" s="495">
        <v>66.31</v>
      </c>
      <c r="F616" s="495">
        <v>67.297108243045074</v>
      </c>
      <c r="G616" s="106"/>
      <c r="H616" s="92"/>
      <c r="I616" s="92"/>
      <c r="N616" s="38"/>
      <c r="P616" s="56"/>
    </row>
    <row r="617" spans="3:16">
      <c r="C617" s="493">
        <v>42727</v>
      </c>
      <c r="D617" s="494">
        <v>561.88300000000004</v>
      </c>
      <c r="E617" s="495">
        <v>65.09</v>
      </c>
      <c r="F617" s="495">
        <v>65.986322026065537</v>
      </c>
      <c r="G617" s="106"/>
      <c r="H617" s="92"/>
      <c r="I617" s="92"/>
      <c r="N617" s="38"/>
      <c r="P617" s="56"/>
    </row>
    <row r="618" spans="3:16">
      <c r="C618" s="493">
        <v>42728</v>
      </c>
      <c r="D618" s="494">
        <v>457.447</v>
      </c>
      <c r="E618" s="495">
        <v>56.89</v>
      </c>
      <c r="F618" s="495">
        <v>57.643404929405598</v>
      </c>
      <c r="G618" s="106"/>
      <c r="H618" s="92"/>
      <c r="I618" s="92"/>
      <c r="N618" s="38"/>
      <c r="P618" s="56"/>
    </row>
    <row r="619" spans="3:16">
      <c r="C619" s="493">
        <v>42729</v>
      </c>
      <c r="D619" s="494">
        <v>399.92</v>
      </c>
      <c r="E619" s="495">
        <v>49.66</v>
      </c>
      <c r="F619" s="495">
        <v>50.508827185060902</v>
      </c>
      <c r="G619" s="106"/>
      <c r="H619" s="92"/>
      <c r="I619" s="92"/>
      <c r="N619" s="38"/>
      <c r="P619" s="56"/>
    </row>
    <row r="620" spans="3:16">
      <c r="C620" s="493">
        <v>42730</v>
      </c>
      <c r="D620" s="494">
        <v>460.44</v>
      </c>
      <c r="E620" s="495">
        <v>53.92</v>
      </c>
      <c r="F620" s="495">
        <v>54.810477065170332</v>
      </c>
      <c r="G620" s="106"/>
      <c r="H620" s="92"/>
      <c r="I620" s="92"/>
      <c r="N620" s="38"/>
      <c r="P620" s="56"/>
    </row>
    <row r="621" spans="3:16">
      <c r="C621" s="493">
        <v>42731</v>
      </c>
      <c r="D621" s="494">
        <v>553.66800000000001</v>
      </c>
      <c r="E621" s="495">
        <v>61.93</v>
      </c>
      <c r="F621" s="495">
        <v>63.482033978049976</v>
      </c>
      <c r="G621" s="106"/>
      <c r="H621" s="92"/>
      <c r="I621" s="92"/>
      <c r="N621" s="38"/>
      <c r="P621" s="56"/>
    </row>
    <row r="622" spans="3:16">
      <c r="C622" s="493">
        <v>42732</v>
      </c>
      <c r="D622" s="494">
        <v>521.255</v>
      </c>
      <c r="E622" s="495">
        <v>58.9</v>
      </c>
      <c r="F622" s="495">
        <v>60.126626134229952</v>
      </c>
      <c r="G622" s="106"/>
      <c r="H622" s="92"/>
      <c r="I622" s="92"/>
      <c r="N622" s="38"/>
      <c r="P622" s="56"/>
    </row>
    <row r="623" spans="3:16">
      <c r="C623" s="493">
        <v>42733</v>
      </c>
      <c r="D623" s="494">
        <v>518.42200000000003</v>
      </c>
      <c r="E623" s="495">
        <v>58.43</v>
      </c>
      <c r="F623" s="495">
        <v>59.794932283347968</v>
      </c>
      <c r="G623" s="106"/>
      <c r="H623" s="92"/>
      <c r="I623" s="92"/>
      <c r="N623" s="38"/>
      <c r="P623" s="56"/>
    </row>
    <row r="624" spans="3:16" ht="12.75">
      <c r="C624" s="493">
        <v>42734</v>
      </c>
      <c r="D624" s="494">
        <v>518.12599999999998</v>
      </c>
      <c r="E624" s="495">
        <v>62.59</v>
      </c>
      <c r="F624" s="495">
        <v>63.914715497027672</v>
      </c>
      <c r="I624" s="92"/>
      <c r="K624" s="91"/>
      <c r="N624" s="38"/>
      <c r="P624" s="56"/>
    </row>
    <row r="625" spans="2:16" s="91" customFormat="1" ht="20.25" customHeight="1">
      <c r="B625" s="102"/>
      <c r="C625" s="692">
        <v>42735</v>
      </c>
      <c r="D625" s="693">
        <v>445.16500000000002</v>
      </c>
      <c r="E625" s="496">
        <v>58.95</v>
      </c>
      <c r="F625" s="710">
        <v>59.695600111805639</v>
      </c>
      <c r="G625" s="85"/>
      <c r="H625" s="85"/>
      <c r="I625" s="38"/>
      <c r="P625" s="114"/>
    </row>
    <row r="626" spans="2:16" s="91" customFormat="1" ht="11.25" customHeight="1">
      <c r="B626" s="102"/>
      <c r="C626" s="90" t="s">
        <v>30</v>
      </c>
      <c r="D626" s="90"/>
      <c r="E626" s="90"/>
      <c r="F626" s="85"/>
      <c r="G626" s="85"/>
      <c r="H626" s="142"/>
      <c r="I626" s="85"/>
      <c r="N626" s="125"/>
      <c r="O626" s="125"/>
      <c r="P626" s="126"/>
    </row>
    <row r="627" spans="2:16" s="91" customFormat="1" ht="11.25" customHeight="1">
      <c r="B627" s="103"/>
      <c r="C627" s="84" t="s">
        <v>395</v>
      </c>
      <c r="D627" s="84"/>
      <c r="E627" s="84"/>
      <c r="F627" s="88"/>
      <c r="G627" s="85"/>
      <c r="I627" s="142"/>
      <c r="K627" s="125"/>
      <c r="M627" s="125"/>
      <c r="N627" s="125"/>
      <c r="O627" s="125"/>
      <c r="P627" s="126"/>
    </row>
    <row r="628" spans="2:16" s="91" customFormat="1" ht="15.75" customHeight="1">
      <c r="B628" s="262"/>
      <c r="C628" s="459"/>
      <c r="D628" s="785" t="s">
        <v>273</v>
      </c>
      <c r="E628" s="785" t="s">
        <v>276</v>
      </c>
      <c r="F628" s="785" t="s">
        <v>391</v>
      </c>
      <c r="G628" s="785" t="s">
        <v>392</v>
      </c>
      <c r="I628" s="151"/>
      <c r="K628" s="125"/>
      <c r="L628" s="125"/>
      <c r="M628" s="125"/>
      <c r="N628" s="126"/>
      <c r="O628" s="125"/>
      <c r="P628" s="125"/>
    </row>
    <row r="629" spans="2:16" s="91" customFormat="1" ht="15.75" customHeight="1">
      <c r="B629" s="262"/>
      <c r="C629" s="459"/>
      <c r="D629" s="783"/>
      <c r="E629" s="783"/>
      <c r="F629" s="783"/>
      <c r="G629" s="783"/>
      <c r="H629" s="261"/>
      <c r="K629" s="230"/>
      <c r="L629" s="230"/>
      <c r="M629" s="230"/>
      <c r="N629" s="230"/>
      <c r="O629" s="127"/>
      <c r="P629" s="127"/>
    </row>
    <row r="630" spans="2:16" s="91" customFormat="1" ht="15.75" customHeight="1">
      <c r="B630" s="263"/>
      <c r="C630" s="420"/>
      <c r="D630" s="784"/>
      <c r="E630" s="784"/>
      <c r="F630" s="784"/>
      <c r="G630" s="784"/>
      <c r="H630" s="86"/>
      <c r="K630" s="86"/>
      <c r="L630" s="230"/>
      <c r="M630" s="230"/>
      <c r="N630" s="230"/>
      <c r="O630" s="127"/>
      <c r="P630" s="127"/>
    </row>
    <row r="631" spans="2:16" s="91" customFormat="1" ht="11.25" customHeight="1">
      <c r="B631" s="203" t="s">
        <v>39</v>
      </c>
      <c r="C631" s="339" t="s">
        <v>4</v>
      </c>
      <c r="D631" s="497">
        <v>133.79139999999998</v>
      </c>
      <c r="E631" s="404">
        <v>56.702399452599998</v>
      </c>
      <c r="F631" s="497">
        <v>161.86089999999999</v>
      </c>
      <c r="G631" s="404">
        <v>43.435768583700003</v>
      </c>
      <c r="H631" s="86"/>
      <c r="I631" s="86"/>
      <c r="J631" s="107"/>
      <c r="K631" s="86"/>
      <c r="L631" s="86"/>
      <c r="M631" s="231"/>
      <c r="N631" s="230"/>
      <c r="O631" s="127"/>
      <c r="P631" s="128"/>
    </row>
    <row r="632" spans="2:16" s="91" customFormat="1" ht="11.25" customHeight="1">
      <c r="B632" s="203" t="s">
        <v>40</v>
      </c>
      <c r="C632" s="339" t="s">
        <v>5</v>
      </c>
      <c r="D632" s="497">
        <v>135.29470000000001</v>
      </c>
      <c r="E632" s="404">
        <v>51.1620908286</v>
      </c>
      <c r="F632" s="497">
        <v>141.6763</v>
      </c>
      <c r="G632" s="404">
        <v>38.562722844600003</v>
      </c>
      <c r="H632" s="86"/>
      <c r="I632" s="86"/>
      <c r="J632" s="107"/>
      <c r="K632" s="86"/>
      <c r="L632" s="86"/>
      <c r="M632" s="231"/>
      <c r="N632" s="230"/>
      <c r="O632" s="127"/>
      <c r="P632" s="128"/>
    </row>
    <row r="633" spans="2:16" s="91" customFormat="1" ht="11.25" customHeight="1">
      <c r="B633" s="203" t="s">
        <v>41</v>
      </c>
      <c r="C633" s="339" t="s">
        <v>0</v>
      </c>
      <c r="D633" s="497">
        <v>144.57229999999998</v>
      </c>
      <c r="E633" s="404">
        <v>48.948153423800001</v>
      </c>
      <c r="F633" s="497">
        <v>162.74470000000002</v>
      </c>
      <c r="G633" s="404">
        <v>35.379175205700001</v>
      </c>
      <c r="H633" s="86"/>
      <c r="I633" s="86"/>
      <c r="J633" s="107"/>
      <c r="K633" s="86"/>
      <c r="L633" s="86"/>
      <c r="M633" s="231"/>
      <c r="N633" s="232"/>
      <c r="O633" s="127"/>
      <c r="P633" s="128"/>
    </row>
    <row r="634" spans="2:16" s="91" customFormat="1" ht="11.25" customHeight="1">
      <c r="B634" s="203" t="s">
        <v>42</v>
      </c>
      <c r="C634" s="339" t="s">
        <v>2</v>
      </c>
      <c r="D634" s="497">
        <v>138.88120000000001</v>
      </c>
      <c r="E634" s="404">
        <v>51.846519722899998</v>
      </c>
      <c r="F634" s="497">
        <v>158.011</v>
      </c>
      <c r="G634" s="404">
        <v>33.688204411999997</v>
      </c>
      <c r="H634" s="86"/>
      <c r="I634" s="86"/>
      <c r="J634" s="107"/>
      <c r="K634" s="86"/>
      <c r="L634" s="86"/>
      <c r="M634" s="231"/>
      <c r="N634" s="230"/>
      <c r="O634" s="127"/>
      <c r="P634" s="128"/>
    </row>
    <row r="635" spans="2:16" s="91" customFormat="1" ht="11.25" customHeight="1">
      <c r="B635" s="203" t="s">
        <v>41</v>
      </c>
      <c r="C635" s="339" t="s">
        <v>6</v>
      </c>
      <c r="D635" s="497">
        <v>138.1009</v>
      </c>
      <c r="E635" s="404">
        <v>52.539343421399998</v>
      </c>
      <c r="F635" s="497">
        <v>182.30689999999998</v>
      </c>
      <c r="G635" s="404">
        <v>34.957113419899997</v>
      </c>
      <c r="H635" s="86"/>
      <c r="I635" s="86"/>
      <c r="J635" s="107"/>
      <c r="K635" s="86"/>
      <c r="L635" s="86"/>
      <c r="M635" s="231"/>
      <c r="N635" s="230"/>
      <c r="O635" s="127"/>
      <c r="P635" s="128"/>
    </row>
    <row r="636" spans="2:16" s="91" customFormat="1" ht="11.25" customHeight="1">
      <c r="B636" s="203" t="s">
        <v>43</v>
      </c>
      <c r="C636" s="339" t="s">
        <v>7</v>
      </c>
      <c r="D636" s="497">
        <v>95.662800000000004</v>
      </c>
      <c r="E636" s="404">
        <v>58.789425721599997</v>
      </c>
      <c r="F636" s="497">
        <v>127.44450000000001</v>
      </c>
      <c r="G636" s="404">
        <v>42.795358659100003</v>
      </c>
      <c r="H636" s="86"/>
      <c r="I636" s="86"/>
      <c r="J636" s="107"/>
      <c r="K636" s="86"/>
      <c r="L636" s="86"/>
      <c r="M636" s="231"/>
      <c r="N636" s="232"/>
      <c r="O636" s="127"/>
      <c r="P636" s="128"/>
    </row>
    <row r="637" spans="2:16" s="91" customFormat="1" ht="11.25" customHeight="1">
      <c r="B637" s="203" t="s">
        <v>43</v>
      </c>
      <c r="C637" s="339" t="s">
        <v>8</v>
      </c>
      <c r="D637" s="497">
        <v>71.196600000000004</v>
      </c>
      <c r="E637" s="404">
        <v>62.890676792599997</v>
      </c>
      <c r="F637" s="497">
        <v>94.843500000000006</v>
      </c>
      <c r="G637" s="404">
        <v>42.778241450800003</v>
      </c>
      <c r="H637" s="86"/>
      <c r="I637" s="86"/>
      <c r="J637" s="107"/>
      <c r="K637" s="86"/>
      <c r="L637" s="86"/>
      <c r="M637" s="231"/>
      <c r="N637" s="232"/>
      <c r="O637" s="127"/>
      <c r="P637" s="128"/>
    </row>
    <row r="638" spans="2:16" s="91" customFormat="1" ht="11.25" customHeight="1">
      <c r="B638" s="203" t="s">
        <v>42</v>
      </c>
      <c r="C638" s="339" t="s">
        <v>9</v>
      </c>
      <c r="D638" s="497">
        <v>106.6875</v>
      </c>
      <c r="E638" s="404">
        <v>56.648807803799997</v>
      </c>
      <c r="F638" s="497">
        <v>101.2487</v>
      </c>
      <c r="G638" s="404">
        <v>42.113317590699999</v>
      </c>
      <c r="H638" s="86"/>
      <c r="I638" s="86"/>
      <c r="J638" s="107"/>
      <c r="K638" s="86"/>
      <c r="L638" s="86"/>
      <c r="M638" s="231"/>
      <c r="N638" s="232"/>
      <c r="O638" s="127"/>
      <c r="P638" s="123"/>
    </row>
    <row r="639" spans="2:16" s="91" customFormat="1" ht="11.25" customHeight="1">
      <c r="B639" s="203" t="s">
        <v>44</v>
      </c>
      <c r="C639" s="339" t="s">
        <v>10</v>
      </c>
      <c r="D639" s="497">
        <v>88.611699999999999</v>
      </c>
      <c r="E639" s="404">
        <v>51.439749940799999</v>
      </c>
      <c r="F639" s="497">
        <v>95.452699999999993</v>
      </c>
      <c r="G639" s="404">
        <v>44.897175667699997</v>
      </c>
      <c r="H639" s="86"/>
      <c r="I639" s="86"/>
      <c r="J639" s="107"/>
      <c r="K639" s="86"/>
      <c r="L639" s="86"/>
      <c r="M639" s="231"/>
      <c r="N639" s="232"/>
      <c r="O639" s="127"/>
      <c r="P639" s="123"/>
    </row>
    <row r="640" spans="2:16" s="91" customFormat="1" ht="11.25" customHeight="1">
      <c r="B640" s="203" t="s">
        <v>45</v>
      </c>
      <c r="C640" s="339" t="s">
        <v>11</v>
      </c>
      <c r="D640" s="497">
        <v>108.80860000000001</v>
      </c>
      <c r="E640" s="404">
        <v>52.548935889799999</v>
      </c>
      <c r="F640" s="497">
        <v>89.659499999999994</v>
      </c>
      <c r="G640" s="404">
        <v>52.989699438400002</v>
      </c>
      <c r="H640" s="86"/>
      <c r="I640" s="86"/>
      <c r="J640" s="107"/>
      <c r="K640" s="86"/>
      <c r="L640" s="86"/>
      <c r="M640" s="231"/>
      <c r="N640" s="232"/>
      <c r="O640" s="127"/>
      <c r="P640" s="128"/>
    </row>
    <row r="641" spans="2:16" s="91" customFormat="1" ht="11.25" customHeight="1">
      <c r="B641" s="203" t="s">
        <v>46</v>
      </c>
      <c r="C641" s="339" t="s">
        <v>12</v>
      </c>
      <c r="D641" s="497">
        <v>100.22750000000001</v>
      </c>
      <c r="E641" s="404">
        <v>53.691901429700003</v>
      </c>
      <c r="F641" s="497">
        <v>103.0812</v>
      </c>
      <c r="G641" s="404">
        <v>58.889238651299998</v>
      </c>
      <c r="H641" s="86"/>
      <c r="I641" s="86"/>
      <c r="J641" s="107"/>
      <c r="K641" s="86"/>
      <c r="L641" s="86"/>
      <c r="M641" s="231"/>
      <c r="N641" s="230"/>
      <c r="O641" s="127"/>
      <c r="P641" s="128"/>
    </row>
    <row r="642" spans="2:16" ht="11.25" customHeight="1">
      <c r="B642" s="203" t="s">
        <v>47</v>
      </c>
      <c r="C642" s="343" t="s">
        <v>13</v>
      </c>
      <c r="D642" s="498">
        <v>104.4678</v>
      </c>
      <c r="E642" s="407">
        <v>53.318194029399997</v>
      </c>
      <c r="F642" s="499">
        <v>111.6551</v>
      </c>
      <c r="G642" s="407">
        <v>62.754847688399998</v>
      </c>
      <c r="H642" s="86"/>
      <c r="I642" s="86"/>
      <c r="J642" s="107"/>
      <c r="K642" s="86"/>
      <c r="L642" s="86"/>
      <c r="M642" s="231"/>
      <c r="N642" s="230"/>
      <c r="O642" s="127"/>
      <c r="P642" s="128"/>
    </row>
    <row r="643" spans="2:16" ht="12.75">
      <c r="B643" s="103"/>
      <c r="C643" s="339"/>
      <c r="D643" s="500">
        <f>SUM(D631:D642)</f>
        <v>1366.3029999999999</v>
      </c>
      <c r="E643" s="501">
        <f>SUMPRODUCT(D631:D642,E631:E642)/SUM(D631:D642)</f>
        <v>53.7316394513552</v>
      </c>
      <c r="F643" s="500">
        <f>SUM(F631:F642)</f>
        <v>1529.9850000000001</v>
      </c>
      <c r="G643" s="501">
        <f>SUMPRODUCT(F631:F642,G631:G642)/SUM(F631:F642)</f>
        <v>43.031028575531693</v>
      </c>
      <c r="H643" s="91"/>
      <c r="I643" s="86"/>
      <c r="J643" s="107"/>
      <c r="K643" s="125"/>
      <c r="N643" s="38"/>
      <c r="P643" s="56"/>
    </row>
    <row r="644" spans="2:16" s="91" customFormat="1" ht="15.75" customHeight="1">
      <c r="B644" s="103"/>
      <c r="C644" s="459"/>
      <c r="D644" s="783" t="s">
        <v>274</v>
      </c>
      <c r="E644" s="783" t="s">
        <v>275</v>
      </c>
      <c r="F644" s="783" t="s">
        <v>393</v>
      </c>
      <c r="G644" s="783" t="s">
        <v>394</v>
      </c>
      <c r="I644" s="151"/>
      <c r="K644" s="125"/>
      <c r="L644" s="125"/>
      <c r="M644" s="125"/>
      <c r="N644" s="126"/>
      <c r="O644" s="125"/>
      <c r="P644" s="125"/>
    </row>
    <row r="645" spans="2:16" s="91" customFormat="1" ht="15.75" customHeight="1">
      <c r="B645" s="262"/>
      <c r="C645" s="459"/>
      <c r="D645" s="783"/>
      <c r="E645" s="783"/>
      <c r="F645" s="783"/>
      <c r="G645" s="783"/>
      <c r="H645" s="261"/>
      <c r="K645" s="230"/>
      <c r="L645" s="230"/>
      <c r="M645" s="230"/>
      <c r="N645" s="230"/>
      <c r="O645" s="127"/>
      <c r="P645" s="127"/>
    </row>
    <row r="646" spans="2:16" s="91" customFormat="1" ht="15.75" customHeight="1">
      <c r="B646" s="263"/>
      <c r="C646" s="420"/>
      <c r="D646" s="784"/>
      <c r="E646" s="784"/>
      <c r="F646" s="784"/>
      <c r="G646" s="784"/>
      <c r="H646" s="86"/>
      <c r="K646" s="86"/>
      <c r="L646" s="230"/>
      <c r="M646" s="230"/>
      <c r="N646" s="230"/>
      <c r="O646" s="127"/>
      <c r="P646" s="127"/>
    </row>
    <row r="647" spans="2:16">
      <c r="B647" s="203" t="s">
        <v>39</v>
      </c>
      <c r="C647" s="339" t="s">
        <v>4</v>
      </c>
      <c r="D647" s="497">
        <v>114.75869999999999</v>
      </c>
      <c r="E647" s="404">
        <v>40.2687626106</v>
      </c>
      <c r="F647" s="497">
        <v>87.593999999999994</v>
      </c>
      <c r="G647" s="404">
        <v>24.5704732602</v>
      </c>
      <c r="H647" s="86"/>
      <c r="I647" s="86"/>
      <c r="J647" s="107"/>
      <c r="K647" s="86"/>
      <c r="N647" s="38"/>
      <c r="P647" s="56"/>
    </row>
    <row r="648" spans="2:16">
      <c r="B648" s="203" t="s">
        <v>40</v>
      </c>
      <c r="C648" s="339" t="s">
        <v>5</v>
      </c>
      <c r="D648" s="497">
        <v>97.158000000000001</v>
      </c>
      <c r="E648" s="404">
        <v>27.744359911699998</v>
      </c>
      <c r="F648" s="497">
        <v>72.171899999999994</v>
      </c>
      <c r="G648" s="404">
        <v>17.3438153926</v>
      </c>
      <c r="H648" s="86"/>
      <c r="I648" s="86"/>
      <c r="J648" s="107"/>
      <c r="K648" s="86"/>
      <c r="N648" s="38"/>
      <c r="P648" s="56"/>
    </row>
    <row r="649" spans="2:16">
      <c r="B649" s="203" t="s">
        <v>41</v>
      </c>
      <c r="C649" s="339" t="s">
        <v>0</v>
      </c>
      <c r="D649" s="497">
        <v>82.357500000000002</v>
      </c>
      <c r="E649" s="404">
        <v>26.429873064700001</v>
      </c>
      <c r="F649" s="497">
        <v>69.478399999999993</v>
      </c>
      <c r="G649" s="404">
        <v>17.1059689579</v>
      </c>
      <c r="H649" s="86"/>
      <c r="I649" s="86"/>
      <c r="J649" s="107"/>
      <c r="K649" s="86"/>
      <c r="N649" s="38"/>
      <c r="P649" s="56"/>
    </row>
    <row r="650" spans="2:16">
      <c r="B650" s="203" t="s">
        <v>42</v>
      </c>
      <c r="C650" s="339" t="s">
        <v>2</v>
      </c>
      <c r="D650" s="497">
        <v>85.622199999999992</v>
      </c>
      <c r="E650" s="404">
        <v>32.170097719600001</v>
      </c>
      <c r="F650" s="497">
        <v>69.237499999999997</v>
      </c>
      <c r="G650" s="404">
        <v>11.684841565899999</v>
      </c>
      <c r="H650" s="86"/>
      <c r="I650" s="86"/>
      <c r="J650" s="107"/>
      <c r="K650" s="86"/>
      <c r="N650" s="38"/>
      <c r="P650" s="56"/>
    </row>
    <row r="651" spans="2:16">
      <c r="B651" s="203" t="s">
        <v>41</v>
      </c>
      <c r="C651" s="339" t="s">
        <v>6</v>
      </c>
      <c r="D651" s="497">
        <v>83.401300000000006</v>
      </c>
      <c r="E651" s="404">
        <v>30.418365203099999</v>
      </c>
      <c r="F651" s="497">
        <v>57.735599999999998</v>
      </c>
      <c r="G651" s="404">
        <v>15.7738338412</v>
      </c>
      <c r="H651" s="86"/>
      <c r="I651" s="86"/>
      <c r="J651" s="107"/>
      <c r="K651" s="86"/>
      <c r="N651" s="38"/>
      <c r="P651" s="56"/>
    </row>
    <row r="652" spans="2:16">
      <c r="B652" s="203" t="s">
        <v>43</v>
      </c>
      <c r="C652" s="339" t="s">
        <v>7</v>
      </c>
      <c r="D652" s="497">
        <v>92.248500000000007</v>
      </c>
      <c r="E652" s="404">
        <v>43.359191999499998</v>
      </c>
      <c r="F652" s="497">
        <v>73.081299999999999</v>
      </c>
      <c r="G652" s="404">
        <v>29.031670050500001</v>
      </c>
      <c r="H652" s="86"/>
      <c r="I652" s="86"/>
      <c r="J652" s="107"/>
      <c r="K652" s="86"/>
      <c r="N652" s="38"/>
      <c r="P652" s="56"/>
    </row>
    <row r="653" spans="2:16">
      <c r="B653" s="203" t="s">
        <v>43</v>
      </c>
      <c r="C653" s="339" t="s">
        <v>8</v>
      </c>
      <c r="D653" s="497">
        <v>120.23819999999999</v>
      </c>
      <c r="E653" s="404">
        <v>47.683976273900001</v>
      </c>
      <c r="F653" s="497">
        <v>91.860900000000001</v>
      </c>
      <c r="G653" s="404">
        <v>33.197472982000001</v>
      </c>
      <c r="H653" s="86"/>
      <c r="I653" s="86"/>
      <c r="J653" s="107"/>
      <c r="K653" s="86"/>
      <c r="N653" s="38"/>
      <c r="P653" s="56"/>
    </row>
    <row r="654" spans="2:16">
      <c r="B654" s="203" t="s">
        <v>42</v>
      </c>
      <c r="C654" s="339" t="s">
        <v>9</v>
      </c>
      <c r="D654" s="497">
        <v>107.0094</v>
      </c>
      <c r="E654" s="404">
        <v>42.501631399300003</v>
      </c>
      <c r="F654" s="497">
        <v>86.754300000000001</v>
      </c>
      <c r="G654" s="404">
        <v>32.055494956300002</v>
      </c>
      <c r="H654" s="86"/>
      <c r="I654" s="86"/>
      <c r="J654" s="107"/>
      <c r="K654" s="86"/>
      <c r="N654" s="38"/>
      <c r="P654" s="56"/>
    </row>
    <row r="655" spans="2:16">
      <c r="B655" s="203" t="s">
        <v>44</v>
      </c>
      <c r="C655" s="339" t="s">
        <v>10</v>
      </c>
      <c r="D655" s="497">
        <v>111.13080000000001</v>
      </c>
      <c r="E655" s="404">
        <v>39.491797086200002</v>
      </c>
      <c r="F655" s="497">
        <v>97.600399999999993</v>
      </c>
      <c r="G655" s="404">
        <v>35.148232452199998</v>
      </c>
      <c r="H655" s="86"/>
      <c r="I655" s="86"/>
      <c r="J655" s="107"/>
      <c r="K655" s="86"/>
      <c r="N655" s="38"/>
      <c r="P655" s="56"/>
    </row>
    <row r="656" spans="2:16">
      <c r="B656" s="203" t="s">
        <v>45</v>
      </c>
      <c r="C656" s="339" t="s">
        <v>11</v>
      </c>
      <c r="D656" s="497">
        <v>98.442700000000002</v>
      </c>
      <c r="E656" s="404">
        <v>38.213471763000001</v>
      </c>
      <c r="F656" s="497">
        <v>116.43980000000001</v>
      </c>
      <c r="G656" s="404">
        <v>45.464406849900001</v>
      </c>
      <c r="H656" s="86"/>
      <c r="I656" s="86"/>
      <c r="J656" s="107"/>
      <c r="K656" s="86"/>
      <c r="N656" s="38"/>
      <c r="P656" s="56"/>
    </row>
    <row r="657" spans="1:16" s="91" customFormat="1" ht="11.25" customHeight="1">
      <c r="B657" s="203" t="s">
        <v>46</v>
      </c>
      <c r="C657" s="339" t="s">
        <v>12</v>
      </c>
      <c r="D657" s="497">
        <v>99.326899999999995</v>
      </c>
      <c r="E657" s="404">
        <v>42.569709505600002</v>
      </c>
      <c r="F657" s="497">
        <v>105.77800000000001</v>
      </c>
      <c r="G657" s="404">
        <v>50.752464660699999</v>
      </c>
      <c r="H657" s="86"/>
      <c r="I657" s="86"/>
      <c r="J657" s="107"/>
      <c r="K657" s="86"/>
      <c r="N657" s="114"/>
    </row>
    <row r="658" spans="1:16" s="91" customFormat="1" ht="12.75">
      <c r="B658" s="203" t="s">
        <v>47</v>
      </c>
      <c r="C658" s="343" t="s">
        <v>13</v>
      </c>
      <c r="D658" s="498">
        <v>101.31480000000001</v>
      </c>
      <c r="E658" s="407">
        <v>44.0005412812</v>
      </c>
      <c r="F658" s="499">
        <v>84.595300000000009</v>
      </c>
      <c r="G658" s="407">
        <v>52.399029560499997</v>
      </c>
      <c r="H658" s="656"/>
      <c r="I658" s="86"/>
      <c r="J658" s="107"/>
      <c r="K658" s="656"/>
      <c r="P658" s="114"/>
    </row>
    <row r="659" spans="1:16" s="268" customFormat="1" ht="12.75">
      <c r="C659" s="339"/>
      <c r="D659" s="500">
        <f>SUM(D647:D658)</f>
        <v>1193.0090000000002</v>
      </c>
      <c r="E659" s="501">
        <f>SUMPRODUCT(D647:D658,E647:E658)/SUM(D647:D658)</f>
        <v>38.476681244894131</v>
      </c>
      <c r="F659" s="500">
        <f>SUM(F647:F658)</f>
        <v>1012.3274000000001</v>
      </c>
      <c r="G659" s="501">
        <f>SUMPRODUCT(F647:F658,G647:G658)/SUM(F647:F658)</f>
        <v>32.3906339565455</v>
      </c>
      <c r="H659" s="91"/>
      <c r="I659" s="656"/>
      <c r="J659" s="657"/>
      <c r="K659" s="91"/>
      <c r="P659" s="658"/>
    </row>
    <row r="660" spans="1:16" s="91" customFormat="1" ht="11.25" customHeight="1">
      <c r="B660" s="102"/>
      <c r="C660" s="56"/>
      <c r="D660" s="56"/>
      <c r="E660" s="56"/>
      <c r="F660" s="56"/>
      <c r="G660" s="56"/>
      <c r="H660" s="85"/>
      <c r="I660" s="86"/>
      <c r="P660" s="114"/>
    </row>
    <row r="661" spans="1:16" s="91" customFormat="1" ht="11.25" customHeight="1">
      <c r="B661" s="103"/>
      <c r="C661" s="90" t="s">
        <v>31</v>
      </c>
      <c r="D661" s="90"/>
      <c r="E661" s="90"/>
      <c r="F661" s="85"/>
      <c r="G661" s="85"/>
      <c r="H661" s="142"/>
      <c r="I661" s="85"/>
      <c r="P661" s="114"/>
    </row>
    <row r="662" spans="1:16" s="91" customFormat="1" ht="11.25" customHeight="1">
      <c r="B662" s="103"/>
      <c r="C662" s="84" t="s">
        <v>395</v>
      </c>
      <c r="D662" s="84"/>
      <c r="E662" s="84"/>
      <c r="F662" s="88"/>
      <c r="G662" s="88"/>
      <c r="H662" s="86"/>
      <c r="I662" s="142"/>
      <c r="P662" s="114"/>
    </row>
    <row r="663" spans="1:16" s="91" customFormat="1" ht="15.75" customHeight="1">
      <c r="B663" s="103"/>
      <c r="C663" s="459"/>
      <c r="D663" s="783" t="s">
        <v>273</v>
      </c>
      <c r="E663" s="783" t="s">
        <v>276</v>
      </c>
      <c r="F663" s="783" t="s">
        <v>391</v>
      </c>
      <c r="G663" s="783" t="s">
        <v>392</v>
      </c>
      <c r="N663" s="114"/>
    </row>
    <row r="664" spans="1:16" s="91" customFormat="1" ht="15.75" customHeight="1">
      <c r="C664" s="459"/>
      <c r="D664" s="783"/>
      <c r="E664" s="783"/>
      <c r="F664" s="783"/>
      <c r="G664" s="783"/>
      <c r="H664" s="261"/>
      <c r="K664" s="86"/>
      <c r="M664" s="132"/>
      <c r="N664" s="133"/>
      <c r="O664" s="132"/>
    </row>
    <row r="665" spans="1:16" s="91" customFormat="1" ht="15.75" customHeight="1">
      <c r="C665" s="420"/>
      <c r="D665" s="784"/>
      <c r="E665" s="784"/>
      <c r="F665" s="784"/>
      <c r="G665" s="784"/>
      <c r="H665" s="86"/>
      <c r="I665" s="86"/>
      <c r="J665" s="86"/>
      <c r="K665" s="86"/>
      <c r="L665" s="132"/>
      <c r="M665" s="132"/>
      <c r="N665" s="133"/>
      <c r="O665" s="132"/>
    </row>
    <row r="666" spans="1:16" s="91" customFormat="1" ht="11.25" customHeight="1">
      <c r="A666" s="268"/>
      <c r="B666" s="203" t="s">
        <v>39</v>
      </c>
      <c r="C666" s="339" t="s">
        <v>4</v>
      </c>
      <c r="D666" s="497">
        <v>388.39840000000004</v>
      </c>
      <c r="E666" s="404">
        <v>67.453012551</v>
      </c>
      <c r="F666" s="497">
        <v>208.49520000000001</v>
      </c>
      <c r="G666" s="404">
        <v>52.734092055799998</v>
      </c>
      <c r="H666" s="86"/>
      <c r="I666" s="86"/>
      <c r="J666" s="86"/>
      <c r="K666" s="86"/>
      <c r="L666" s="132"/>
      <c r="M666" s="132"/>
      <c r="N666" s="133"/>
      <c r="O666" s="132"/>
    </row>
    <row r="667" spans="1:16" s="91" customFormat="1" ht="11.25" customHeight="1">
      <c r="A667" s="268"/>
      <c r="B667" s="203" t="s">
        <v>40</v>
      </c>
      <c r="C667" s="339" t="s">
        <v>5</v>
      </c>
      <c r="D667" s="497">
        <v>273.72790000000003</v>
      </c>
      <c r="E667" s="404">
        <v>65.189553823300002</v>
      </c>
      <c r="F667" s="497">
        <v>194.69979999999998</v>
      </c>
      <c r="G667" s="404">
        <v>42.758781878599997</v>
      </c>
      <c r="H667" s="86"/>
      <c r="I667" s="86"/>
      <c r="J667" s="86"/>
      <c r="K667" s="86"/>
      <c r="L667" s="132"/>
      <c r="M667" s="132"/>
      <c r="N667" s="133"/>
      <c r="O667" s="132"/>
    </row>
    <row r="668" spans="1:16" s="91" customFormat="1" ht="11.25" customHeight="1">
      <c r="A668" s="268"/>
      <c r="B668" s="203" t="s">
        <v>41</v>
      </c>
      <c r="C668" s="339" t="s">
        <v>0</v>
      </c>
      <c r="D668" s="497">
        <v>216.92939999999999</v>
      </c>
      <c r="E668" s="404">
        <v>58.273030764799998</v>
      </c>
      <c r="F668" s="497">
        <v>220.7757</v>
      </c>
      <c r="G668" s="404">
        <v>42.131023658899998</v>
      </c>
      <c r="H668" s="86"/>
      <c r="I668" s="86"/>
      <c r="J668" s="86"/>
      <c r="K668" s="86"/>
      <c r="L668" s="132"/>
      <c r="M668" s="132"/>
      <c r="N668" s="133"/>
      <c r="O668" s="132"/>
    </row>
    <row r="669" spans="1:16" s="91" customFormat="1" ht="11.25" customHeight="1">
      <c r="A669" s="268"/>
      <c r="B669" s="203" t="s">
        <v>42</v>
      </c>
      <c r="C669" s="339" t="s">
        <v>2</v>
      </c>
      <c r="D669" s="497">
        <v>209.14750000000001</v>
      </c>
      <c r="E669" s="404">
        <v>60.3899279217</v>
      </c>
      <c r="F669" s="497">
        <v>219.3501</v>
      </c>
      <c r="G669" s="404">
        <v>38.967348635800001</v>
      </c>
      <c r="H669" s="86"/>
      <c r="I669" s="86"/>
      <c r="J669" s="86"/>
      <c r="K669" s="86"/>
      <c r="L669" s="132"/>
      <c r="M669" s="132"/>
      <c r="N669" s="133"/>
      <c r="O669" s="132"/>
    </row>
    <row r="670" spans="1:16" s="91" customFormat="1" ht="11.25" customHeight="1">
      <c r="A670" s="268"/>
      <c r="B670" s="203" t="s">
        <v>41</v>
      </c>
      <c r="C670" s="339" t="s">
        <v>6</v>
      </c>
      <c r="D670" s="497">
        <v>236.16560000000001</v>
      </c>
      <c r="E670" s="404">
        <v>59.620378115999998</v>
      </c>
      <c r="F670" s="497">
        <v>223.8897</v>
      </c>
      <c r="G670" s="404">
        <v>38.0888409784</v>
      </c>
      <c r="H670" s="86"/>
      <c r="I670" s="86"/>
      <c r="J670" s="86"/>
      <c r="K670" s="86"/>
      <c r="L670" s="132"/>
      <c r="M670" s="132"/>
      <c r="N670" s="133"/>
      <c r="O670" s="132"/>
    </row>
    <row r="671" spans="1:16" s="91" customFormat="1" ht="11.25" customHeight="1">
      <c r="A671" s="268"/>
      <c r="B671" s="203" t="s">
        <v>43</v>
      </c>
      <c r="C671" s="339" t="s">
        <v>7</v>
      </c>
      <c r="D671" s="497">
        <v>333.49240000000003</v>
      </c>
      <c r="E671" s="404">
        <v>65.203429463500001</v>
      </c>
      <c r="F671" s="497">
        <v>229.5702</v>
      </c>
      <c r="G671" s="404">
        <v>46.215583904200003</v>
      </c>
      <c r="H671" s="86"/>
      <c r="I671" s="86"/>
      <c r="J671" s="86"/>
      <c r="K671" s="86"/>
      <c r="L671" s="132"/>
      <c r="M671" s="132"/>
      <c r="N671" s="133"/>
      <c r="O671" s="132"/>
    </row>
    <row r="672" spans="1:16" s="91" customFormat="1" ht="11.25" customHeight="1">
      <c r="A672" s="268"/>
      <c r="B672" s="203" t="s">
        <v>43</v>
      </c>
      <c r="C672" s="339" t="s">
        <v>8</v>
      </c>
      <c r="D672" s="497">
        <v>342.74</v>
      </c>
      <c r="E672" s="404">
        <v>69.222350469700004</v>
      </c>
      <c r="F672" s="497">
        <v>225.11879999999999</v>
      </c>
      <c r="G672" s="404">
        <v>46.918287322099999</v>
      </c>
      <c r="H672" s="86"/>
      <c r="I672" s="86"/>
      <c r="J672" s="86"/>
      <c r="K672" s="86"/>
      <c r="L672" s="132"/>
      <c r="M672" s="132"/>
      <c r="N672" s="133"/>
      <c r="O672" s="132"/>
    </row>
    <row r="673" spans="1:16" s="91" customFormat="1" ht="11.25" customHeight="1">
      <c r="A673" s="268"/>
      <c r="B673" s="203" t="s">
        <v>42</v>
      </c>
      <c r="C673" s="339" t="s">
        <v>9</v>
      </c>
      <c r="D673" s="497">
        <v>262.38729999999998</v>
      </c>
      <c r="E673" s="404">
        <v>66.976983728600004</v>
      </c>
      <c r="F673" s="497">
        <v>171.3991</v>
      </c>
      <c r="G673" s="404">
        <v>46.1267665349</v>
      </c>
      <c r="H673" s="86"/>
      <c r="I673" s="86"/>
      <c r="J673" s="86"/>
      <c r="K673" s="86"/>
      <c r="L673" s="132"/>
      <c r="M673" s="132"/>
      <c r="N673" s="133"/>
      <c r="O673" s="132"/>
    </row>
    <row r="674" spans="1:16" s="91" customFormat="1" ht="11.25" customHeight="1">
      <c r="A674" s="268"/>
      <c r="B674" s="203" t="s">
        <v>44</v>
      </c>
      <c r="C674" s="339" t="s">
        <v>10</v>
      </c>
      <c r="D674" s="497">
        <v>164.48920000000001</v>
      </c>
      <c r="E674" s="404">
        <v>58.1601238258</v>
      </c>
      <c r="F674" s="497">
        <v>185.25800000000001</v>
      </c>
      <c r="G674" s="404">
        <v>49.102792214099999</v>
      </c>
      <c r="H674" s="86"/>
      <c r="I674" s="86"/>
      <c r="J674" s="86"/>
      <c r="K674" s="86"/>
      <c r="L674" s="132"/>
      <c r="M674" s="132"/>
      <c r="N674" s="133"/>
      <c r="O674" s="132"/>
    </row>
    <row r="675" spans="1:16" s="91" customFormat="1" ht="11.25" customHeight="1">
      <c r="A675" s="268"/>
      <c r="B675" s="203" t="s">
        <v>45</v>
      </c>
      <c r="C675" s="339" t="s">
        <v>11</v>
      </c>
      <c r="D675" s="497">
        <v>252.0727</v>
      </c>
      <c r="E675" s="404">
        <v>58.456515481399997</v>
      </c>
      <c r="F675" s="497">
        <v>208.36750000000001</v>
      </c>
      <c r="G675" s="404">
        <v>59.519913470200002</v>
      </c>
      <c r="H675" s="86"/>
      <c r="I675" s="86"/>
      <c r="J675" s="86"/>
      <c r="K675" s="86"/>
      <c r="L675" s="132"/>
      <c r="M675" s="132"/>
      <c r="N675" s="133"/>
      <c r="O675" s="132"/>
    </row>
    <row r="676" spans="1:16">
      <c r="A676" s="267"/>
      <c r="B676" s="203" t="s">
        <v>46</v>
      </c>
      <c r="C676" s="339" t="s">
        <v>12</v>
      </c>
      <c r="D676" s="497">
        <v>234.11870000000002</v>
      </c>
      <c r="E676" s="404">
        <v>63.464175010399998</v>
      </c>
      <c r="F676" s="497">
        <v>266.92720000000003</v>
      </c>
      <c r="G676" s="404">
        <v>67.237482616999998</v>
      </c>
      <c r="H676" s="86"/>
      <c r="I676" s="86"/>
      <c r="J676" s="86"/>
      <c r="K676" s="86"/>
      <c r="N676" s="38"/>
      <c r="P676" s="56"/>
    </row>
    <row r="677" spans="1:16">
      <c r="A677" s="267"/>
      <c r="B677" s="203" t="s">
        <v>47</v>
      </c>
      <c r="C677" s="659" t="s">
        <v>13</v>
      </c>
      <c r="D677" s="660">
        <v>212.27</v>
      </c>
      <c r="E677" s="504">
        <v>63.8565215056</v>
      </c>
      <c r="F677" s="660">
        <v>202.90350000000001</v>
      </c>
      <c r="G677" s="504">
        <v>69.353032254200002</v>
      </c>
      <c r="H677" s="86"/>
      <c r="I677" s="86"/>
      <c r="J677" s="86"/>
      <c r="K677" s="86"/>
      <c r="N677" s="38"/>
      <c r="P677" s="56"/>
    </row>
    <row r="678" spans="1:16" ht="12.75" customHeight="1">
      <c r="B678" s="265"/>
      <c r="C678" s="339"/>
      <c r="D678" s="500">
        <f>SUM(D666:D677)</f>
        <v>3125.9391000000005</v>
      </c>
      <c r="E678" s="501">
        <f>SUMPRODUCT(D666:D677,E666:E677)/SUM(D666:D677)</f>
        <v>63.710027057996186</v>
      </c>
      <c r="F678" s="500">
        <f>SUM(F666:F677)</f>
        <v>2556.7547999999997</v>
      </c>
      <c r="G678" s="501">
        <f>SUMPRODUCT(F666:F677,G666:G677)/SUM(F666:F677)</f>
        <v>50.177987674065378</v>
      </c>
      <c r="H678" s="91"/>
      <c r="I678" s="86"/>
      <c r="J678" s="86"/>
      <c r="K678" s="125"/>
      <c r="N678" s="38"/>
      <c r="P678" s="56"/>
    </row>
    <row r="679" spans="1:16" s="91" customFormat="1" ht="15.75" customHeight="1">
      <c r="B679" s="103"/>
      <c r="C679" s="459"/>
      <c r="D679" s="783" t="s">
        <v>274</v>
      </c>
      <c r="E679" s="783" t="s">
        <v>275</v>
      </c>
      <c r="F679" s="783" t="s">
        <v>393</v>
      </c>
      <c r="G679" s="783" t="s">
        <v>394</v>
      </c>
      <c r="I679" s="151"/>
      <c r="K679" s="125"/>
      <c r="L679" s="125"/>
      <c r="M679" s="125"/>
      <c r="N679" s="126"/>
      <c r="O679" s="125"/>
      <c r="P679" s="125"/>
    </row>
    <row r="680" spans="1:16" s="91" customFormat="1" ht="15.75" customHeight="1">
      <c r="B680" s="262"/>
      <c r="C680" s="459"/>
      <c r="D680" s="783"/>
      <c r="E680" s="783"/>
      <c r="F680" s="783"/>
      <c r="G680" s="783"/>
      <c r="H680" s="261"/>
      <c r="K680" s="230"/>
      <c r="L680" s="230"/>
      <c r="M680" s="230"/>
      <c r="N680" s="230"/>
      <c r="O680" s="127"/>
      <c r="P680" s="127"/>
    </row>
    <row r="681" spans="1:16" s="91" customFormat="1" ht="15.75" customHeight="1">
      <c r="B681" s="263"/>
      <c r="C681" s="420"/>
      <c r="D681" s="784"/>
      <c r="E681" s="784"/>
      <c r="F681" s="784"/>
      <c r="G681" s="784"/>
      <c r="H681" s="86"/>
      <c r="I681" s="86"/>
      <c r="K681" s="86"/>
      <c r="L681" s="230"/>
      <c r="M681" s="230"/>
      <c r="N681" s="230"/>
      <c r="O681" s="127"/>
      <c r="P681" s="127"/>
    </row>
    <row r="682" spans="1:16">
      <c r="A682" s="267"/>
      <c r="B682" s="203" t="s">
        <v>39</v>
      </c>
      <c r="C682" s="339" t="s">
        <v>4</v>
      </c>
      <c r="D682" s="497">
        <v>155.82210000000001</v>
      </c>
      <c r="E682" s="404">
        <v>30.4672153693</v>
      </c>
      <c r="F682" s="497">
        <v>159.99939999999998</v>
      </c>
      <c r="G682" s="404">
        <v>11.171201141999999</v>
      </c>
      <c r="H682" s="86"/>
      <c r="I682" s="86"/>
      <c r="J682" s="86"/>
      <c r="K682" s="86"/>
      <c r="N682" s="38"/>
      <c r="P682" s="56"/>
    </row>
    <row r="683" spans="1:16">
      <c r="A683" s="267"/>
      <c r="B683" s="203" t="s">
        <v>40</v>
      </c>
      <c r="C683" s="339" t="s">
        <v>5</v>
      </c>
      <c r="D683" s="497">
        <v>157.67779999999999</v>
      </c>
      <c r="E683" s="404">
        <v>11.691818569300001</v>
      </c>
      <c r="F683" s="497">
        <v>143.59810000000002</v>
      </c>
      <c r="G683" s="404">
        <v>10.8443221742</v>
      </c>
      <c r="H683" s="86"/>
      <c r="I683" s="86"/>
      <c r="J683" s="86"/>
      <c r="K683" s="86"/>
      <c r="N683" s="38"/>
      <c r="P683" s="56"/>
    </row>
    <row r="684" spans="1:16">
      <c r="A684" s="267"/>
      <c r="B684" s="203" t="s">
        <v>41</v>
      </c>
      <c r="C684" s="339" t="s">
        <v>0</v>
      </c>
      <c r="D684" s="497">
        <v>182.52110000000002</v>
      </c>
      <c r="E684" s="404">
        <v>13.6735155552</v>
      </c>
      <c r="F684" s="497">
        <v>162.37799999999999</v>
      </c>
      <c r="G684" s="404">
        <v>5.3591661432000004</v>
      </c>
      <c r="H684" s="86"/>
      <c r="I684" s="86"/>
      <c r="J684" s="86"/>
      <c r="K684" s="86"/>
      <c r="N684" s="38"/>
      <c r="P684" s="56"/>
    </row>
    <row r="685" spans="1:16">
      <c r="A685" s="267"/>
      <c r="B685" s="203" t="s">
        <v>42</v>
      </c>
      <c r="C685" s="339" t="s">
        <v>2</v>
      </c>
      <c r="D685" s="497">
        <v>165.69229999999999</v>
      </c>
      <c r="E685" s="404">
        <v>19.558811906199999</v>
      </c>
      <c r="F685" s="497">
        <v>154.09370000000001</v>
      </c>
      <c r="G685" s="404">
        <v>3.8641131987000001</v>
      </c>
      <c r="H685" s="86"/>
      <c r="I685" s="86"/>
      <c r="J685" s="86"/>
      <c r="K685" s="86"/>
      <c r="N685" s="38"/>
      <c r="P685" s="56"/>
    </row>
    <row r="686" spans="1:16">
      <c r="A686" s="267"/>
      <c r="B686" s="203" t="s">
        <v>41</v>
      </c>
      <c r="C686" s="339" t="s">
        <v>6</v>
      </c>
      <c r="D686" s="497">
        <v>115.4867</v>
      </c>
      <c r="E686" s="404">
        <v>20.925400933599999</v>
      </c>
      <c r="F686" s="497">
        <v>130.58449999999999</v>
      </c>
      <c r="G686" s="404">
        <v>5.2265654805999997</v>
      </c>
      <c r="H686" s="86"/>
      <c r="I686" s="86"/>
      <c r="J686" s="86"/>
      <c r="K686" s="86"/>
      <c r="N686" s="38"/>
      <c r="P686" s="56"/>
    </row>
    <row r="687" spans="1:16">
      <c r="A687" s="267"/>
      <c r="B687" s="203" t="s">
        <v>43</v>
      </c>
      <c r="C687" s="339" t="s">
        <v>7</v>
      </c>
      <c r="D687" s="497">
        <v>57.105899999999998</v>
      </c>
      <c r="E687" s="404">
        <v>33.6147007577</v>
      </c>
      <c r="F687" s="497">
        <v>92.086799999999997</v>
      </c>
      <c r="G687" s="404">
        <v>17.557231438199999</v>
      </c>
      <c r="H687" s="86"/>
      <c r="I687" s="86"/>
      <c r="J687" s="86"/>
      <c r="K687" s="86"/>
      <c r="N687" s="38"/>
      <c r="P687" s="56"/>
    </row>
    <row r="688" spans="1:16">
      <c r="A688" s="267"/>
      <c r="B688" s="203" t="s">
        <v>43</v>
      </c>
      <c r="C688" s="339" t="s">
        <v>8</v>
      </c>
      <c r="D688" s="497">
        <v>58.525300000000001</v>
      </c>
      <c r="E688" s="404">
        <v>41.115369934</v>
      </c>
      <c r="F688" s="497">
        <v>80.436700000000002</v>
      </c>
      <c r="G688" s="404">
        <v>26.8690120306</v>
      </c>
      <c r="H688" s="86"/>
      <c r="I688" s="86"/>
      <c r="J688" s="86"/>
      <c r="K688" s="86"/>
      <c r="N688" s="38"/>
      <c r="P688" s="56"/>
    </row>
    <row r="689" spans="1:16">
      <c r="A689" s="267"/>
      <c r="B689" s="203" t="s">
        <v>42</v>
      </c>
      <c r="C689" s="339" t="s">
        <v>9</v>
      </c>
      <c r="D689" s="497">
        <v>172.28489999999999</v>
      </c>
      <c r="E689" s="404">
        <v>29.1797560901</v>
      </c>
      <c r="F689" s="497">
        <v>116.6096</v>
      </c>
      <c r="G689" s="404">
        <v>23.897432801400001</v>
      </c>
      <c r="H689" s="86"/>
      <c r="I689" s="86"/>
      <c r="J689" s="86"/>
      <c r="K689" s="86"/>
      <c r="N689" s="38"/>
      <c r="P689" s="56"/>
    </row>
    <row r="690" spans="1:16">
      <c r="A690" s="267"/>
      <c r="B690" s="203" t="s">
        <v>44</v>
      </c>
      <c r="C690" s="339" t="s">
        <v>10</v>
      </c>
      <c r="D690" s="497">
        <v>179.5205</v>
      </c>
      <c r="E690" s="404">
        <v>33.233447489299998</v>
      </c>
      <c r="F690" s="497">
        <v>129.54679999999999</v>
      </c>
      <c r="G690" s="404">
        <v>26.829993639400001</v>
      </c>
      <c r="H690" s="86"/>
      <c r="I690" s="86"/>
      <c r="J690" s="86"/>
      <c r="K690" s="86"/>
      <c r="N690" s="38"/>
      <c r="P690" s="56"/>
    </row>
    <row r="691" spans="1:16">
      <c r="A691" s="267"/>
      <c r="B691" s="203" t="s">
        <v>45</v>
      </c>
      <c r="C691" s="339" t="s">
        <v>11</v>
      </c>
      <c r="D691" s="497">
        <v>134.7604</v>
      </c>
      <c r="E691" s="404">
        <v>27.019670318599999</v>
      </c>
      <c r="F691" s="497">
        <v>118.50869999999999</v>
      </c>
      <c r="G691" s="404">
        <v>38.168603739600002</v>
      </c>
      <c r="H691" s="86"/>
      <c r="I691" s="86"/>
      <c r="J691" s="86"/>
      <c r="K691" s="86"/>
      <c r="N691" s="38"/>
      <c r="P691" s="56"/>
    </row>
    <row r="692" spans="1:16" s="91" customFormat="1" ht="11.25" customHeight="1">
      <c r="A692" s="267"/>
      <c r="B692" s="203" t="s">
        <v>46</v>
      </c>
      <c r="C692" s="339" t="s">
        <v>12</v>
      </c>
      <c r="D692" s="497">
        <v>126.9627</v>
      </c>
      <c r="E692" s="404">
        <v>27.6699321139</v>
      </c>
      <c r="F692" s="497">
        <v>127.074</v>
      </c>
      <c r="G692" s="404">
        <v>34.907456206600003</v>
      </c>
      <c r="H692" s="86"/>
      <c r="I692" s="86"/>
      <c r="J692" s="86"/>
      <c r="K692" s="86"/>
      <c r="N692" s="114"/>
    </row>
    <row r="693" spans="1:16" s="91" customFormat="1" ht="12.75">
      <c r="A693" s="267"/>
      <c r="B693" s="203" t="s">
        <v>47</v>
      </c>
      <c r="C693" s="343" t="s">
        <v>13</v>
      </c>
      <c r="D693" s="499">
        <v>120.2115</v>
      </c>
      <c r="E693" s="407">
        <v>25.630080566299998</v>
      </c>
      <c r="F693" s="499">
        <v>138.42410000000001</v>
      </c>
      <c r="G693" s="407">
        <v>40.305706087300003</v>
      </c>
      <c r="H693" s="656"/>
      <c r="I693" s="86"/>
      <c r="J693" s="86"/>
      <c r="K693" s="656"/>
      <c r="N693" s="114"/>
    </row>
    <row r="694" spans="1:16" s="268" customFormat="1" ht="12.75">
      <c r="C694" s="339"/>
      <c r="D694" s="500">
        <f>SUM(D682:D693)</f>
        <v>1626.5712000000003</v>
      </c>
      <c r="E694" s="501">
        <f>SUMPRODUCT(D682:D693,E682:E693)/SUM(D682:D693)</f>
        <v>24.775137854409774</v>
      </c>
      <c r="F694" s="500">
        <f>SUM(F682:F693)</f>
        <v>1553.3404</v>
      </c>
      <c r="G694" s="501">
        <f>SUMPRODUCT(F682:F693,G682:G693)/SUM(F682:F693)</f>
        <v>19.359337315896866</v>
      </c>
      <c r="H694" s="56"/>
      <c r="I694" s="656"/>
      <c r="J694" s="656"/>
      <c r="K694" s="91"/>
      <c r="N694" s="658"/>
    </row>
    <row r="695" spans="1:16" s="91" customFormat="1" ht="11.25" customHeight="1">
      <c r="B695" s="102"/>
      <c r="C695" s="56"/>
      <c r="D695" s="56"/>
      <c r="E695" s="56"/>
      <c r="F695" s="56"/>
      <c r="G695" s="56"/>
      <c r="H695" s="85"/>
      <c r="I695" s="38"/>
      <c r="P695" s="114"/>
    </row>
    <row r="696" spans="1:16" s="91" customFormat="1" ht="11.25" customHeight="1">
      <c r="B696" s="103"/>
      <c r="C696" s="90" t="s">
        <v>34</v>
      </c>
      <c r="D696" s="90"/>
      <c r="E696" s="90"/>
      <c r="F696" s="85"/>
      <c r="G696" s="85"/>
      <c r="I696" s="85"/>
      <c r="P696" s="114"/>
    </row>
    <row r="697" spans="1:16" s="91" customFormat="1" ht="11.25" customHeight="1">
      <c r="B697" s="103"/>
      <c r="C697" s="84" t="s">
        <v>395</v>
      </c>
      <c r="D697" s="84"/>
      <c r="E697" s="84"/>
      <c r="F697" s="88"/>
      <c r="G697" s="88"/>
      <c r="H697" s="86"/>
      <c r="I697" s="142"/>
      <c r="P697" s="114"/>
    </row>
    <row r="698" spans="1:16" s="91" customFormat="1" ht="15.75" customHeight="1">
      <c r="B698" s="265"/>
      <c r="C698" s="459"/>
      <c r="D698" s="783" t="s">
        <v>273</v>
      </c>
      <c r="E698" s="783" t="s">
        <v>276</v>
      </c>
      <c r="F698" s="783" t="s">
        <v>391</v>
      </c>
      <c r="G698" s="783" t="s">
        <v>392</v>
      </c>
      <c r="I698" s="86"/>
      <c r="N698" s="114"/>
    </row>
    <row r="699" spans="1:16" s="91" customFormat="1" ht="15.75" customHeight="1">
      <c r="C699" s="459"/>
      <c r="D699" s="783"/>
      <c r="E699" s="783"/>
      <c r="F699" s="783"/>
      <c r="G699" s="783"/>
      <c r="H699" s="261"/>
      <c r="K699" s="86"/>
      <c r="M699" s="132"/>
      <c r="N699" s="133"/>
      <c r="O699" s="132"/>
    </row>
    <row r="700" spans="1:16" s="91" customFormat="1" ht="15.75" customHeight="1">
      <c r="C700" s="420"/>
      <c r="D700" s="784"/>
      <c r="E700" s="784"/>
      <c r="F700" s="784"/>
      <c r="G700" s="784"/>
      <c r="H700" s="86"/>
      <c r="I700" s="86"/>
      <c r="J700" s="86"/>
      <c r="K700" s="86"/>
      <c r="L700" s="132"/>
      <c r="M700" s="132"/>
      <c r="N700" s="133"/>
      <c r="O700" s="132"/>
    </row>
    <row r="701" spans="1:16" s="91" customFormat="1" ht="11.25" customHeight="1">
      <c r="B701" s="203" t="s">
        <v>39</v>
      </c>
      <c r="C701" s="339" t="s">
        <v>4</v>
      </c>
      <c r="D701" s="497">
        <v>464.2285</v>
      </c>
      <c r="E701" s="404">
        <v>65.647116193900004</v>
      </c>
      <c r="F701" s="497">
        <v>106.5989</v>
      </c>
      <c r="G701" s="404">
        <v>48.943087499000001</v>
      </c>
      <c r="H701" s="86"/>
      <c r="I701" s="86"/>
      <c r="J701" s="86"/>
      <c r="K701" s="86"/>
      <c r="N701" s="114"/>
    </row>
    <row r="702" spans="1:16" s="91" customFormat="1" ht="11.25" customHeight="1">
      <c r="B702" s="203" t="s">
        <v>40</v>
      </c>
      <c r="C702" s="339" t="s">
        <v>5</v>
      </c>
      <c r="D702" s="497">
        <v>295.27249999999998</v>
      </c>
      <c r="E702" s="404">
        <v>59.356460862399999</v>
      </c>
      <c r="F702" s="497">
        <v>113.4988</v>
      </c>
      <c r="G702" s="404">
        <v>37.351519399300003</v>
      </c>
      <c r="H702" s="86"/>
      <c r="I702" s="86"/>
      <c r="J702" s="86"/>
      <c r="K702" s="86"/>
      <c r="N702" s="114"/>
    </row>
    <row r="703" spans="1:16" s="91" customFormat="1" ht="11.25" customHeight="1">
      <c r="B703" s="203" t="s">
        <v>41</v>
      </c>
      <c r="C703" s="339" t="s">
        <v>0</v>
      </c>
      <c r="D703" s="497">
        <v>113.28830000000001</v>
      </c>
      <c r="E703" s="404">
        <v>55.710679743599997</v>
      </c>
      <c r="F703" s="497">
        <v>115.47760000000001</v>
      </c>
      <c r="G703" s="404">
        <v>37.474939988400003</v>
      </c>
      <c r="H703" s="86"/>
      <c r="I703" s="86"/>
      <c r="J703" s="86"/>
      <c r="K703" s="86"/>
      <c r="N703" s="114"/>
    </row>
    <row r="704" spans="1:16" s="91" customFormat="1" ht="11.25" customHeight="1">
      <c r="B704" s="203" t="s">
        <v>42</v>
      </c>
      <c r="C704" s="339" t="s">
        <v>2</v>
      </c>
      <c r="D704" s="497">
        <v>80.185500000000005</v>
      </c>
      <c r="E704" s="404">
        <v>56.314659508299997</v>
      </c>
      <c r="F704" s="497">
        <v>81.587199999999996</v>
      </c>
      <c r="G704" s="404">
        <v>35.812212577499999</v>
      </c>
      <c r="H704" s="86"/>
      <c r="I704" s="86"/>
      <c r="J704" s="86"/>
      <c r="K704" s="86"/>
      <c r="N704" s="114"/>
    </row>
    <row r="705" spans="1:16" s="91" customFormat="1" ht="11.25" customHeight="1">
      <c r="B705" s="203" t="s">
        <v>41</v>
      </c>
      <c r="C705" s="339" t="s">
        <v>6</v>
      </c>
      <c r="D705" s="497">
        <v>114.46419999999999</v>
      </c>
      <c r="E705" s="404">
        <v>54.8085368176</v>
      </c>
      <c r="F705" s="497">
        <v>59.699400000000004</v>
      </c>
      <c r="G705" s="404">
        <v>35.241335926300003</v>
      </c>
      <c r="H705" s="86"/>
      <c r="I705" s="86"/>
      <c r="J705" s="86"/>
      <c r="K705" s="86"/>
      <c r="N705" s="114"/>
    </row>
    <row r="706" spans="1:16" s="91" customFormat="1" ht="11.25" customHeight="1">
      <c r="B706" s="203" t="s">
        <v>43</v>
      </c>
      <c r="C706" s="339" t="s">
        <v>7</v>
      </c>
      <c r="D706" s="497">
        <v>315.71109999999999</v>
      </c>
      <c r="E706" s="404">
        <v>65.136734755299997</v>
      </c>
      <c r="F706" s="497">
        <v>79.279600000000002</v>
      </c>
      <c r="G706" s="404">
        <v>45.437845422999999</v>
      </c>
      <c r="H706" s="86"/>
      <c r="I706" s="86"/>
      <c r="J706" s="86"/>
      <c r="K706" s="86"/>
      <c r="N706" s="114"/>
    </row>
    <row r="707" spans="1:16" s="91" customFormat="1" ht="11.25" customHeight="1">
      <c r="B707" s="203" t="s">
        <v>43</v>
      </c>
      <c r="C707" s="339" t="s">
        <v>8</v>
      </c>
      <c r="D707" s="497">
        <v>352.91109999999998</v>
      </c>
      <c r="E707" s="404">
        <v>66.564627550699996</v>
      </c>
      <c r="F707" s="497">
        <v>141.12820000000002</v>
      </c>
      <c r="G707" s="404">
        <v>45.583879125499998</v>
      </c>
      <c r="H707" s="86"/>
      <c r="I707" s="86"/>
      <c r="J707" s="86"/>
      <c r="K707" s="86"/>
      <c r="N707" s="114"/>
    </row>
    <row r="708" spans="1:16" s="91" customFormat="1" ht="11.25" customHeight="1">
      <c r="B708" s="203" t="s">
        <v>42</v>
      </c>
      <c r="C708" s="339" t="s">
        <v>9</v>
      </c>
      <c r="D708" s="497">
        <v>148.7741</v>
      </c>
      <c r="E708" s="404">
        <v>67.907551583200004</v>
      </c>
      <c r="F708" s="497">
        <v>72.097300000000004</v>
      </c>
      <c r="G708" s="404">
        <v>46.119075471599999</v>
      </c>
      <c r="H708" s="86"/>
      <c r="I708" s="86"/>
      <c r="J708" s="86"/>
      <c r="K708" s="86"/>
      <c r="N708" s="114"/>
    </row>
    <row r="709" spans="1:16" s="91" customFormat="1" ht="11.25" customHeight="1">
      <c r="B709" s="203" t="s">
        <v>44</v>
      </c>
      <c r="C709" s="339" t="s">
        <v>10</v>
      </c>
      <c r="D709" s="497">
        <v>42.849199999999996</v>
      </c>
      <c r="E709" s="404">
        <v>55.370398980600001</v>
      </c>
      <c r="F709" s="497">
        <v>155.19999999999999</v>
      </c>
      <c r="G709" s="404">
        <v>50.606002190700003</v>
      </c>
      <c r="H709" s="86"/>
      <c r="I709" s="86"/>
      <c r="J709" s="86"/>
      <c r="K709" s="86"/>
      <c r="N709" s="114"/>
    </row>
    <row r="710" spans="1:16" s="91" customFormat="1" ht="11.25" customHeight="1">
      <c r="B710" s="203" t="s">
        <v>45</v>
      </c>
      <c r="C710" s="339" t="s">
        <v>11</v>
      </c>
      <c r="D710" s="497">
        <v>118.84139999999999</v>
      </c>
      <c r="E710" s="404">
        <v>53.537349442199996</v>
      </c>
      <c r="F710" s="497">
        <v>70.97</v>
      </c>
      <c r="G710" s="404">
        <v>58.413288431700003</v>
      </c>
      <c r="H710" s="86"/>
      <c r="I710" s="86"/>
      <c r="J710" s="86"/>
      <c r="K710" s="86"/>
      <c r="N710" s="114"/>
    </row>
    <row r="711" spans="1:16">
      <c r="B711" s="203" t="s">
        <v>46</v>
      </c>
      <c r="C711" s="339" t="s">
        <v>12</v>
      </c>
      <c r="D711" s="497">
        <v>93.325299999999999</v>
      </c>
      <c r="E711" s="404">
        <v>60.624759952600002</v>
      </c>
      <c r="F711" s="497">
        <v>129.2457</v>
      </c>
      <c r="G711" s="404">
        <v>64.995111945700003</v>
      </c>
      <c r="H711" s="86"/>
      <c r="I711" s="86"/>
      <c r="J711" s="86"/>
      <c r="K711" s="86"/>
      <c r="N711" s="38"/>
      <c r="P711" s="56"/>
    </row>
    <row r="712" spans="1:16">
      <c r="B712" s="203" t="s">
        <v>47</v>
      </c>
      <c r="C712" s="343" t="s">
        <v>13</v>
      </c>
      <c r="D712" s="499">
        <v>74.437699999999992</v>
      </c>
      <c r="E712" s="407">
        <v>58.176630121599999</v>
      </c>
      <c r="F712" s="499">
        <v>58.4998</v>
      </c>
      <c r="G712" s="407">
        <v>67.596904775699997</v>
      </c>
      <c r="H712" s="86"/>
      <c r="I712" s="86"/>
      <c r="J712" s="86"/>
      <c r="K712" s="86"/>
      <c r="N712" s="38"/>
      <c r="P712" s="56"/>
    </row>
    <row r="713" spans="1:16" ht="12.75" customHeight="1">
      <c r="B713" s="103"/>
      <c r="C713" s="339"/>
      <c r="D713" s="500">
        <f>SUM(D701:D712)</f>
        <v>2214.2889000000005</v>
      </c>
      <c r="E713" s="501">
        <f>SUMPRODUCT(D701:D712,E701:E712)/SUM(D701:D712)</f>
        <v>62.315380712075303</v>
      </c>
      <c r="F713" s="500">
        <f>SUM(F701:F712)</f>
        <v>1183.2825</v>
      </c>
      <c r="G713" s="501">
        <f>SUMPRODUCT(F701:F712,G701:G712)/SUM(F701:F712)</f>
        <v>47.769459465502059</v>
      </c>
      <c r="H713" s="91"/>
      <c r="I713" s="86"/>
      <c r="J713" s="86"/>
      <c r="K713" s="125"/>
      <c r="N713" s="38"/>
      <c r="P713" s="56"/>
    </row>
    <row r="714" spans="1:16" s="91" customFormat="1" ht="15.75" customHeight="1">
      <c r="B714" s="103"/>
      <c r="C714" s="459"/>
      <c r="D714" s="783" t="s">
        <v>274</v>
      </c>
      <c r="E714" s="783" t="s">
        <v>275</v>
      </c>
      <c r="F714" s="783" t="s">
        <v>393</v>
      </c>
      <c r="G714" s="783" t="s">
        <v>394</v>
      </c>
      <c r="I714" s="151"/>
      <c r="K714" s="125"/>
      <c r="L714" s="125"/>
      <c r="M714" s="125"/>
      <c r="N714" s="126"/>
      <c r="O714" s="125"/>
      <c r="P714" s="125"/>
    </row>
    <row r="715" spans="1:16" s="91" customFormat="1" ht="15.75" customHeight="1">
      <c r="B715" s="262"/>
      <c r="C715" s="459"/>
      <c r="D715" s="783"/>
      <c r="E715" s="783"/>
      <c r="F715" s="783"/>
      <c r="G715" s="783"/>
      <c r="H715" s="261"/>
      <c r="K715" s="230"/>
      <c r="L715" s="230"/>
      <c r="M715" s="230"/>
      <c r="N715" s="230"/>
      <c r="O715" s="127"/>
      <c r="P715" s="127"/>
    </row>
    <row r="716" spans="1:16" s="91" customFormat="1" ht="15.75" customHeight="1">
      <c r="B716" s="263"/>
      <c r="C716" s="420"/>
      <c r="D716" s="784"/>
      <c r="E716" s="784"/>
      <c r="F716" s="784"/>
      <c r="G716" s="784"/>
      <c r="H716" s="86"/>
      <c r="K716" s="86"/>
      <c r="L716" s="230"/>
      <c r="M716" s="230"/>
      <c r="N716" s="230"/>
      <c r="O716" s="127"/>
      <c r="P716" s="127"/>
    </row>
    <row r="717" spans="1:16">
      <c r="A717" s="70"/>
      <c r="B717" s="203" t="s">
        <v>39</v>
      </c>
      <c r="C717" s="339" t="s">
        <v>4</v>
      </c>
      <c r="D717" s="497">
        <v>89.17580000000001</v>
      </c>
      <c r="E717" s="404">
        <v>40.282826843199999</v>
      </c>
      <c r="F717" s="497">
        <v>44.561099999999996</v>
      </c>
      <c r="G717" s="404">
        <v>14.4236544879</v>
      </c>
      <c r="H717" s="86"/>
      <c r="I717" s="86"/>
      <c r="J717" s="86"/>
      <c r="K717" s="86"/>
      <c r="N717" s="38"/>
      <c r="P717" s="56"/>
    </row>
    <row r="718" spans="1:16">
      <c r="A718" s="70"/>
      <c r="B718" s="203" t="s">
        <v>40</v>
      </c>
      <c r="C718" s="339" t="s">
        <v>5</v>
      </c>
      <c r="D718" s="497">
        <v>35.880699999999997</v>
      </c>
      <c r="E718" s="404">
        <v>25.014062992100001</v>
      </c>
      <c r="F718" s="497">
        <v>34.2288</v>
      </c>
      <c r="G718" s="404">
        <v>16.168519784499999</v>
      </c>
      <c r="H718" s="86"/>
      <c r="I718" s="86"/>
      <c r="J718" s="86"/>
      <c r="K718" s="86"/>
      <c r="N718" s="38"/>
      <c r="P718" s="56"/>
    </row>
    <row r="719" spans="1:16">
      <c r="A719" s="70"/>
      <c r="B719" s="203" t="s">
        <v>41</v>
      </c>
      <c r="C719" s="339" t="s">
        <v>0</v>
      </c>
      <c r="D719" s="497">
        <v>79.234999999999999</v>
      </c>
      <c r="E719" s="404">
        <v>19.0238966366</v>
      </c>
      <c r="F719" s="497">
        <v>48.704500000000003</v>
      </c>
      <c r="G719" s="404">
        <v>13.8918163619</v>
      </c>
      <c r="H719" s="86"/>
      <c r="I719" s="86"/>
      <c r="J719" s="86"/>
      <c r="K719" s="86"/>
      <c r="N719" s="38"/>
      <c r="P719" s="56"/>
    </row>
    <row r="720" spans="1:16">
      <c r="A720" s="70"/>
      <c r="B720" s="203" t="s">
        <v>42</v>
      </c>
      <c r="C720" s="339" t="s">
        <v>2</v>
      </c>
      <c r="D720" s="497">
        <v>50.783000000000001</v>
      </c>
      <c r="E720" s="404">
        <v>30.013252269500001</v>
      </c>
      <c r="F720" s="497">
        <v>30.143799999999999</v>
      </c>
      <c r="G720" s="404">
        <v>4.8816104804</v>
      </c>
      <c r="H720" s="86"/>
      <c r="I720" s="86"/>
      <c r="J720" s="86"/>
      <c r="K720" s="86"/>
      <c r="N720" s="38"/>
      <c r="P720" s="56"/>
    </row>
    <row r="721" spans="1:16">
      <c r="A721" s="70"/>
      <c r="B721" s="203" t="s">
        <v>41</v>
      </c>
      <c r="C721" s="339" t="s">
        <v>6</v>
      </c>
      <c r="D721" s="497">
        <v>35.381599999999999</v>
      </c>
      <c r="E721" s="404">
        <v>30.170356626</v>
      </c>
      <c r="F721" s="497">
        <v>20.3538</v>
      </c>
      <c r="G721" s="404">
        <v>12.8525263096</v>
      </c>
      <c r="H721" s="86"/>
      <c r="I721" s="86"/>
      <c r="J721" s="86"/>
      <c r="K721" s="86"/>
      <c r="N721" s="38"/>
      <c r="P721" s="56"/>
    </row>
    <row r="722" spans="1:16">
      <c r="A722" s="70"/>
      <c r="B722" s="203" t="s">
        <v>43</v>
      </c>
      <c r="C722" s="339" t="s">
        <v>7</v>
      </c>
      <c r="D722" s="497">
        <v>29.4</v>
      </c>
      <c r="E722" s="404">
        <v>36.936279931999998</v>
      </c>
      <c r="F722" s="497">
        <v>25.604299999999999</v>
      </c>
      <c r="G722" s="404">
        <v>24.859456028899999</v>
      </c>
      <c r="H722" s="86"/>
      <c r="I722" s="86"/>
      <c r="J722" s="86"/>
      <c r="K722" s="86"/>
      <c r="N722" s="38"/>
      <c r="P722" s="56"/>
    </row>
    <row r="723" spans="1:16">
      <c r="A723" s="70"/>
      <c r="B723" s="203" t="s">
        <v>43</v>
      </c>
      <c r="C723" s="339" t="s">
        <v>8</v>
      </c>
      <c r="D723" s="497">
        <v>11.100299999999999</v>
      </c>
      <c r="E723" s="404">
        <v>43.102159401100003</v>
      </c>
      <c r="F723" s="497">
        <v>38.761600000000001</v>
      </c>
      <c r="G723" s="404">
        <v>31.8991628313</v>
      </c>
      <c r="H723" s="86"/>
      <c r="I723" s="86"/>
      <c r="J723" s="86"/>
      <c r="K723" s="86"/>
      <c r="N723" s="38"/>
      <c r="P723" s="56"/>
    </row>
    <row r="724" spans="1:16">
      <c r="A724" s="70"/>
      <c r="B724" s="203" t="s">
        <v>42</v>
      </c>
      <c r="C724" s="339" t="s">
        <v>9</v>
      </c>
      <c r="D724" s="497">
        <v>85.458699999999993</v>
      </c>
      <c r="E724" s="404">
        <v>38.862053834199997</v>
      </c>
      <c r="F724" s="497">
        <v>53.683300000000003</v>
      </c>
      <c r="G724" s="404">
        <v>26.904423163299999</v>
      </c>
      <c r="H724" s="86"/>
      <c r="I724" s="86"/>
      <c r="J724" s="86"/>
      <c r="K724" s="86"/>
      <c r="N724" s="38"/>
      <c r="P724" s="56"/>
    </row>
    <row r="725" spans="1:16">
      <c r="A725" s="70"/>
      <c r="B725" s="203" t="s">
        <v>44</v>
      </c>
      <c r="C725" s="339" t="s">
        <v>10</v>
      </c>
      <c r="D725" s="497">
        <v>58.372399999999999</v>
      </c>
      <c r="E725" s="404">
        <v>42.319865552899998</v>
      </c>
      <c r="F725" s="497">
        <v>68.590299999999999</v>
      </c>
      <c r="G725" s="404">
        <v>32.704484016000002</v>
      </c>
      <c r="H725" s="86"/>
      <c r="I725" s="86"/>
      <c r="J725" s="86"/>
      <c r="K725" s="86"/>
      <c r="N725" s="38"/>
      <c r="P725" s="56"/>
    </row>
    <row r="726" spans="1:16">
      <c r="A726" s="70"/>
      <c r="B726" s="203" t="s">
        <v>45</v>
      </c>
      <c r="C726" s="339" t="s">
        <v>11</v>
      </c>
      <c r="D726" s="497">
        <v>24.3857</v>
      </c>
      <c r="E726" s="404">
        <v>32.5012007037</v>
      </c>
      <c r="F726" s="497">
        <v>37.5946</v>
      </c>
      <c r="G726" s="404">
        <v>42.427821282799997</v>
      </c>
      <c r="H726" s="86"/>
      <c r="I726" s="86"/>
      <c r="J726" s="86"/>
      <c r="K726" s="86"/>
      <c r="N726" s="38"/>
      <c r="P726" s="56"/>
    </row>
    <row r="727" spans="1:16" s="91" customFormat="1" ht="11.25" customHeight="1">
      <c r="A727" s="266"/>
      <c r="B727" s="203" t="s">
        <v>46</v>
      </c>
      <c r="C727" s="339" t="s">
        <v>12</v>
      </c>
      <c r="D727" s="497">
        <v>23.457599999999999</v>
      </c>
      <c r="E727" s="404">
        <v>32.072721420800001</v>
      </c>
      <c r="F727" s="497">
        <v>22.708500000000001</v>
      </c>
      <c r="G727" s="404">
        <v>39.590902965799998</v>
      </c>
      <c r="H727" s="86"/>
      <c r="I727" s="86"/>
      <c r="J727" s="86"/>
      <c r="K727" s="86"/>
      <c r="N727" s="114"/>
    </row>
    <row r="728" spans="1:16" s="91" customFormat="1" ht="12.75">
      <c r="A728" s="266"/>
      <c r="B728" s="203" t="s">
        <v>47</v>
      </c>
      <c r="C728" s="343" t="s">
        <v>13</v>
      </c>
      <c r="D728" s="499">
        <v>25.9756</v>
      </c>
      <c r="E728" s="407">
        <v>33.811783365899998</v>
      </c>
      <c r="F728" s="499">
        <v>40.160400000000003</v>
      </c>
      <c r="G728" s="407">
        <v>47.524236561400002</v>
      </c>
      <c r="H728" s="86"/>
      <c r="I728" s="86"/>
      <c r="J728" s="86"/>
      <c r="K728" s="86"/>
      <c r="N728" s="114"/>
    </row>
    <row r="729" spans="1:16" s="91" customFormat="1" ht="12.75">
      <c r="B729" s="100"/>
      <c r="C729" s="339"/>
      <c r="D729" s="500">
        <f>SUM(D717:D728)</f>
        <v>548.60639999999989</v>
      </c>
      <c r="E729" s="501">
        <f>SUMPRODUCT(D717:D728,E717:E728)/SUM(D717:D728)</f>
        <v>33.48074965951492</v>
      </c>
      <c r="F729" s="500">
        <f>SUM(F717:F728)</f>
        <v>465.09500000000003</v>
      </c>
      <c r="G729" s="501">
        <f>SUMPRODUCT(F717:F728,G717:G728)/SUM(F717:F728)</f>
        <v>26.327319020852109</v>
      </c>
      <c r="I729" s="86"/>
      <c r="J729" s="86"/>
      <c r="N729" s="114"/>
    </row>
    <row r="730" spans="1:16" s="91" customFormat="1" ht="11.25" customHeight="1">
      <c r="B730" s="102"/>
      <c r="C730" s="56"/>
      <c r="D730" s="56"/>
      <c r="E730" s="56"/>
      <c r="F730" s="56"/>
      <c r="G730" s="38"/>
      <c r="I730" s="86"/>
      <c r="N730" s="114"/>
    </row>
    <row r="731" spans="1:16" s="91" customFormat="1" ht="11.25" customHeight="1">
      <c r="B731" s="103"/>
      <c r="C731" s="90" t="s">
        <v>71</v>
      </c>
      <c r="D731" s="85"/>
      <c r="E731" s="85"/>
      <c r="F731" s="85"/>
      <c r="G731" s="85"/>
      <c r="N731" s="114"/>
    </row>
    <row r="732" spans="1:16" s="91" customFormat="1" ht="11.25" customHeight="1">
      <c r="B732" s="103"/>
      <c r="C732" s="84" t="s">
        <v>395</v>
      </c>
      <c r="D732" s="88"/>
      <c r="E732" s="88"/>
      <c r="F732" s="87"/>
      <c r="G732" s="87"/>
      <c r="H732" s="677"/>
      <c r="K732" s="677"/>
      <c r="N732" s="114"/>
    </row>
    <row r="733" spans="1:16" s="91" customFormat="1" ht="15.75" customHeight="1">
      <c r="B733" s="103"/>
      <c r="C733" s="459"/>
      <c r="D733" s="783" t="s">
        <v>273</v>
      </c>
      <c r="E733" s="783" t="s">
        <v>276</v>
      </c>
      <c r="F733" s="783" t="s">
        <v>391</v>
      </c>
      <c r="G733" s="783" t="s">
        <v>392</v>
      </c>
      <c r="H733" s="677"/>
      <c r="I733" s="677"/>
      <c r="J733" s="677"/>
      <c r="K733" s="677"/>
      <c r="N733" s="114"/>
    </row>
    <row r="734" spans="1:16" s="91" customFormat="1" ht="15.75" customHeight="1">
      <c r="B734" s="264"/>
      <c r="C734" s="459"/>
      <c r="D734" s="783"/>
      <c r="E734" s="783"/>
      <c r="F734" s="783"/>
      <c r="G734" s="783"/>
      <c r="H734" s="288"/>
      <c r="I734" s="677"/>
      <c r="J734" s="677"/>
      <c r="K734" s="86"/>
      <c r="M734" s="132"/>
      <c r="N734" s="133"/>
      <c r="O734" s="132"/>
    </row>
    <row r="735" spans="1:16" s="91" customFormat="1" ht="15.75" customHeight="1">
      <c r="B735" s="264"/>
      <c r="C735" s="420"/>
      <c r="D735" s="784"/>
      <c r="E735" s="784"/>
      <c r="F735" s="784"/>
      <c r="G735" s="784"/>
      <c r="H735" s="86"/>
      <c r="J735" s="86"/>
      <c r="K735" s="86"/>
      <c r="L735" s="132"/>
      <c r="M735" s="132"/>
      <c r="N735" s="133"/>
      <c r="O735" s="132"/>
    </row>
    <row r="736" spans="1:16" s="91" customFormat="1" ht="11.25" customHeight="1">
      <c r="B736" s="203" t="s">
        <v>39</v>
      </c>
      <c r="C736" s="339" t="s">
        <v>4</v>
      </c>
      <c r="D736" s="497">
        <v>41.085500000000003</v>
      </c>
      <c r="E736" s="404">
        <v>116.6376608727</v>
      </c>
      <c r="F736" s="497">
        <v>27.7134</v>
      </c>
      <c r="G736" s="404">
        <v>111.051359678</v>
      </c>
      <c r="H736" s="86"/>
      <c r="I736" s="86"/>
      <c r="J736" s="86"/>
      <c r="K736" s="86"/>
      <c r="N736" s="114"/>
    </row>
    <row r="737" spans="2:16" s="91" customFormat="1" ht="11.25" customHeight="1">
      <c r="B737" s="203" t="s">
        <v>40</v>
      </c>
      <c r="C737" s="339" t="s">
        <v>5</v>
      </c>
      <c r="D737" s="497">
        <v>57.402200000000001</v>
      </c>
      <c r="E737" s="404">
        <v>122.6624760671</v>
      </c>
      <c r="F737" s="497">
        <v>38.768999999999998</v>
      </c>
      <c r="G737" s="404">
        <v>83.932614008100003</v>
      </c>
      <c r="H737" s="86"/>
      <c r="I737" s="86"/>
      <c r="J737" s="86"/>
      <c r="K737" s="86"/>
      <c r="N737" s="114"/>
    </row>
    <row r="738" spans="2:16" s="91" customFormat="1" ht="11.25" customHeight="1">
      <c r="B738" s="203" t="s">
        <v>41</v>
      </c>
      <c r="C738" s="339" t="s">
        <v>0</v>
      </c>
      <c r="D738" s="497">
        <v>50.013800000000003</v>
      </c>
      <c r="E738" s="404">
        <v>105.2820789104</v>
      </c>
      <c r="F738" s="497">
        <v>39.763199999999998</v>
      </c>
      <c r="G738" s="404">
        <v>97.379737549799998</v>
      </c>
      <c r="H738" s="86"/>
      <c r="I738" s="86"/>
      <c r="J738" s="86"/>
      <c r="K738" s="86"/>
      <c r="N738" s="114"/>
    </row>
    <row r="739" spans="2:16" s="91" customFormat="1" ht="11.25" customHeight="1">
      <c r="B739" s="203" t="s">
        <v>42</v>
      </c>
      <c r="C739" s="339" t="s">
        <v>2</v>
      </c>
      <c r="D739" s="497">
        <v>59.450199999999995</v>
      </c>
      <c r="E739" s="404">
        <v>105.4255254812</v>
      </c>
      <c r="F739" s="497">
        <v>47.755699999999997</v>
      </c>
      <c r="G739" s="404">
        <v>90.4206516128</v>
      </c>
      <c r="H739" s="86"/>
      <c r="I739" s="86"/>
      <c r="J739" s="86"/>
      <c r="K739" s="86"/>
      <c r="N739" s="114"/>
    </row>
    <row r="740" spans="2:16" s="91" customFormat="1" ht="11.25" customHeight="1">
      <c r="B740" s="203" t="s">
        <v>41</v>
      </c>
      <c r="C740" s="339" t="s">
        <v>6</v>
      </c>
      <c r="D740" s="497">
        <v>45.261900000000004</v>
      </c>
      <c r="E740" s="404">
        <v>93.2715642637</v>
      </c>
      <c r="F740" s="497">
        <v>37.270800000000001</v>
      </c>
      <c r="G740" s="404">
        <v>84.990129945500001</v>
      </c>
      <c r="H740" s="86"/>
      <c r="I740" s="86"/>
      <c r="J740" s="86"/>
      <c r="K740" s="86"/>
      <c r="N740" s="114"/>
    </row>
    <row r="741" spans="2:16" s="91" customFormat="1" ht="11.25" customHeight="1">
      <c r="B741" s="203" t="s">
        <v>43</v>
      </c>
      <c r="C741" s="339" t="s">
        <v>7</v>
      </c>
      <c r="D741" s="497">
        <v>46.436500000000002</v>
      </c>
      <c r="E741" s="404">
        <v>87.544165382100005</v>
      </c>
      <c r="F741" s="497">
        <v>42.128399999999999</v>
      </c>
      <c r="G741" s="404">
        <v>69.798966652499999</v>
      </c>
      <c r="H741" s="86"/>
      <c r="I741" s="86"/>
      <c r="J741" s="86"/>
      <c r="K741" s="86"/>
      <c r="N741" s="114"/>
    </row>
    <row r="742" spans="2:16" s="91" customFormat="1" ht="11.25" customHeight="1">
      <c r="B742" s="203" t="s">
        <v>43</v>
      </c>
      <c r="C742" s="339" t="s">
        <v>8</v>
      </c>
      <c r="D742" s="497">
        <v>54.671199999999999</v>
      </c>
      <c r="E742" s="404">
        <v>102.0829285195</v>
      </c>
      <c r="F742" s="497">
        <v>8.6616</v>
      </c>
      <c r="G742" s="404">
        <v>57.729230165300002</v>
      </c>
      <c r="H742" s="86"/>
      <c r="I742" s="86"/>
      <c r="J742" s="86"/>
      <c r="K742" s="86"/>
      <c r="N742" s="114"/>
    </row>
    <row r="743" spans="2:16" s="91" customFormat="1" ht="11.25" customHeight="1">
      <c r="B743" s="203" t="s">
        <v>42</v>
      </c>
      <c r="C743" s="339" t="s">
        <v>9</v>
      </c>
      <c r="D743" s="497">
        <v>42.9146</v>
      </c>
      <c r="E743" s="404">
        <v>88.897799305600003</v>
      </c>
      <c r="F743" s="497">
        <v>25.259700000000002</v>
      </c>
      <c r="G743" s="404">
        <v>79.069552272500005</v>
      </c>
      <c r="H743" s="86"/>
      <c r="I743" s="86"/>
      <c r="J743" s="86"/>
      <c r="K743" s="86"/>
      <c r="N743" s="114"/>
    </row>
    <row r="744" spans="2:16" s="91" customFormat="1" ht="11.25" customHeight="1">
      <c r="B744" s="203" t="s">
        <v>44</v>
      </c>
      <c r="C744" s="339" t="s">
        <v>10</v>
      </c>
      <c r="D744" s="497">
        <v>23.505299999999998</v>
      </c>
      <c r="E744" s="404">
        <v>98.388380392299993</v>
      </c>
      <c r="F744" s="497">
        <v>20.989699999999999</v>
      </c>
      <c r="G744" s="404">
        <v>88.363660602099998</v>
      </c>
      <c r="H744" s="86"/>
      <c r="I744" s="86"/>
      <c r="J744" s="86"/>
      <c r="K744" s="86"/>
      <c r="N744" s="114"/>
    </row>
    <row r="745" spans="2:16" s="91" customFormat="1" ht="11.25" customHeight="1">
      <c r="B745" s="203" t="s">
        <v>45</v>
      </c>
      <c r="C745" s="339" t="s">
        <v>11</v>
      </c>
      <c r="D745" s="497">
        <v>35.333300000000001</v>
      </c>
      <c r="E745" s="404">
        <v>99.868896232300003</v>
      </c>
      <c r="F745" s="497">
        <v>42.4251</v>
      </c>
      <c r="G745" s="404">
        <v>114.3329621492</v>
      </c>
      <c r="H745" s="86"/>
      <c r="I745" s="86"/>
      <c r="J745" s="86"/>
      <c r="K745" s="86"/>
      <c r="N745" s="114"/>
    </row>
    <row r="746" spans="2:16">
      <c r="B746" s="203" t="s">
        <v>46</v>
      </c>
      <c r="C746" s="339" t="s">
        <v>12</v>
      </c>
      <c r="D746" s="497">
        <v>48.515300000000003</v>
      </c>
      <c r="E746" s="404">
        <v>115.92171817880001</v>
      </c>
      <c r="F746" s="497">
        <v>35.082099999999997</v>
      </c>
      <c r="G746" s="404">
        <v>123.8536996151</v>
      </c>
      <c r="H746" s="86"/>
      <c r="I746" s="86"/>
      <c r="J746" s="86"/>
      <c r="K746" s="86"/>
      <c r="N746" s="38"/>
      <c r="P746" s="56"/>
    </row>
    <row r="747" spans="2:16">
      <c r="B747" s="203" t="s">
        <v>47</v>
      </c>
      <c r="C747" s="343" t="s">
        <v>13</v>
      </c>
      <c r="D747" s="499">
        <v>14.235799999999999</v>
      </c>
      <c r="E747" s="407">
        <v>109.6104662183</v>
      </c>
      <c r="F747" s="499">
        <v>24.632000000000001</v>
      </c>
      <c r="G747" s="407">
        <v>106.58306791050001</v>
      </c>
      <c r="H747" s="86"/>
      <c r="I747" s="86"/>
      <c r="J747" s="86"/>
      <c r="K747" s="86"/>
      <c r="N747" s="38"/>
      <c r="P747" s="56"/>
    </row>
    <row r="748" spans="2:16" ht="12.75" customHeight="1">
      <c r="B748" s="100"/>
      <c r="C748" s="339"/>
      <c r="D748" s="500">
        <f>SUM(D736:D747)</f>
        <v>518.82560000000001</v>
      </c>
      <c r="E748" s="501">
        <v>104.08729737030001</v>
      </c>
      <c r="F748" s="500">
        <f>SUM(F736:F747)</f>
        <v>390.45070000000004</v>
      </c>
      <c r="G748" s="501">
        <v>94.692741096299997</v>
      </c>
      <c r="H748" s="91"/>
      <c r="I748" s="86"/>
      <c r="J748" s="86"/>
      <c r="K748" s="125"/>
      <c r="N748" s="38"/>
      <c r="P748" s="56"/>
    </row>
    <row r="749" spans="2:16" s="91" customFormat="1" ht="15.75" customHeight="1">
      <c r="B749" s="103"/>
      <c r="C749" s="459"/>
      <c r="D749" s="783" t="s">
        <v>274</v>
      </c>
      <c r="E749" s="783" t="s">
        <v>275</v>
      </c>
      <c r="F749" s="783" t="s">
        <v>393</v>
      </c>
      <c r="G749" s="783" t="s">
        <v>394</v>
      </c>
      <c r="I749" s="151"/>
      <c r="K749" s="125"/>
      <c r="L749" s="125"/>
      <c r="M749" s="125"/>
      <c r="N749" s="126"/>
      <c r="O749" s="125"/>
      <c r="P749" s="125"/>
    </row>
    <row r="750" spans="2:16" s="91" customFormat="1" ht="15.75" customHeight="1">
      <c r="B750" s="262"/>
      <c r="C750" s="459"/>
      <c r="D750" s="783"/>
      <c r="E750" s="783"/>
      <c r="F750" s="783"/>
      <c r="G750" s="783"/>
      <c r="H750" s="261"/>
      <c r="K750" s="230"/>
      <c r="L750" s="230"/>
      <c r="M750" s="230"/>
      <c r="N750" s="230"/>
      <c r="O750" s="127"/>
      <c r="P750" s="127"/>
    </row>
    <row r="751" spans="2:16" s="91" customFormat="1" ht="15.75" customHeight="1">
      <c r="B751" s="263"/>
      <c r="C751" s="420"/>
      <c r="D751" s="784"/>
      <c r="E751" s="784"/>
      <c r="F751" s="784"/>
      <c r="G751" s="784"/>
      <c r="H751" s="86"/>
      <c r="K751" s="86"/>
      <c r="L751" s="230"/>
      <c r="M751" s="230"/>
      <c r="N751" s="230"/>
      <c r="O751" s="127"/>
      <c r="P751" s="127"/>
    </row>
    <row r="752" spans="2:16">
      <c r="B752" s="203" t="s">
        <v>39</v>
      </c>
      <c r="C752" s="339" t="s">
        <v>4</v>
      </c>
      <c r="D752" s="497">
        <v>115.0553</v>
      </c>
      <c r="E752" s="404">
        <v>18.551035608100001</v>
      </c>
      <c r="F752" s="497">
        <v>103.1041</v>
      </c>
      <c r="G752" s="404">
        <v>13.522836746199999</v>
      </c>
      <c r="H752" s="86"/>
      <c r="I752" s="86"/>
      <c r="J752" s="86"/>
      <c r="K752" s="86"/>
      <c r="L752" s="86"/>
      <c r="N752" s="38"/>
      <c r="P752" s="56"/>
    </row>
    <row r="753" spans="2:16">
      <c r="B753" s="203" t="s">
        <v>40</v>
      </c>
      <c r="C753" s="339" t="s">
        <v>5</v>
      </c>
      <c r="D753" s="497">
        <v>66.941099999999906</v>
      </c>
      <c r="E753" s="404">
        <v>16.0997560056</v>
      </c>
      <c r="F753" s="497">
        <v>81.607500000000002</v>
      </c>
      <c r="G753" s="404">
        <v>6.4747047025000004</v>
      </c>
      <c r="H753" s="86"/>
      <c r="I753" s="86"/>
      <c r="J753" s="86"/>
      <c r="K753" s="86"/>
      <c r="L753" s="86"/>
      <c r="N753" s="38"/>
      <c r="P753" s="56"/>
    </row>
    <row r="754" spans="2:16">
      <c r="B754" s="203" t="s">
        <v>41</v>
      </c>
      <c r="C754" s="339" t="s">
        <v>0</v>
      </c>
      <c r="D754" s="497">
        <v>169.85570000000001</v>
      </c>
      <c r="E754" s="404">
        <v>17.5908778537</v>
      </c>
      <c r="F754" s="497">
        <v>63.427500000000002</v>
      </c>
      <c r="G754" s="404">
        <v>9.3676106195000006</v>
      </c>
      <c r="H754" s="86"/>
      <c r="I754" s="86"/>
      <c r="J754" s="86"/>
      <c r="K754" s="86"/>
      <c r="L754" s="86"/>
      <c r="N754" s="38"/>
      <c r="P754" s="56"/>
    </row>
    <row r="755" spans="2:16">
      <c r="B755" s="203" t="s">
        <v>42</v>
      </c>
      <c r="C755" s="339" t="s">
        <v>2</v>
      </c>
      <c r="D755" s="497">
        <v>127.9278</v>
      </c>
      <c r="E755" s="404">
        <v>15.7821439893</v>
      </c>
      <c r="F755" s="497">
        <v>49.473099999999995</v>
      </c>
      <c r="G755" s="404">
        <v>9.0633686310999995</v>
      </c>
      <c r="H755" s="86"/>
      <c r="I755" s="86"/>
      <c r="J755" s="86"/>
      <c r="K755" s="86"/>
      <c r="L755" s="86"/>
      <c r="N755" s="38"/>
      <c r="P755" s="56"/>
    </row>
    <row r="756" spans="2:16">
      <c r="B756" s="203" t="s">
        <v>41</v>
      </c>
      <c r="C756" s="339" t="s">
        <v>6</v>
      </c>
      <c r="D756" s="497">
        <v>149.6146</v>
      </c>
      <c r="E756" s="404">
        <v>17.188536914699998</v>
      </c>
      <c r="F756" s="497">
        <v>49.266199999999998</v>
      </c>
      <c r="G756" s="404">
        <v>10.1438766348</v>
      </c>
      <c r="H756" s="86"/>
      <c r="I756" s="86"/>
      <c r="J756" s="86"/>
      <c r="K756" s="86"/>
      <c r="L756" s="86"/>
      <c r="N756" s="38"/>
      <c r="P756" s="56"/>
    </row>
    <row r="757" spans="2:16">
      <c r="B757" s="203" t="s">
        <v>43</v>
      </c>
      <c r="C757" s="339" t="s">
        <v>7</v>
      </c>
      <c r="D757" s="497">
        <v>66.123500000000007</v>
      </c>
      <c r="E757" s="404">
        <v>19.905521629399999</v>
      </c>
      <c r="F757" s="497">
        <v>29.937000000000001</v>
      </c>
      <c r="G757" s="404">
        <v>18.768256557099999</v>
      </c>
      <c r="H757" s="86"/>
      <c r="I757" s="86"/>
      <c r="J757" s="86"/>
      <c r="K757" s="86"/>
      <c r="L757" s="86"/>
      <c r="N757" s="38"/>
      <c r="P757" s="56"/>
    </row>
    <row r="758" spans="2:16">
      <c r="B758" s="203" t="s">
        <v>43</v>
      </c>
      <c r="C758" s="339" t="s">
        <v>8</v>
      </c>
      <c r="D758" s="497">
        <v>37.249199999999995</v>
      </c>
      <c r="E758" s="404">
        <v>34.446671193299998</v>
      </c>
      <c r="F758" s="497">
        <v>17.659500000000001</v>
      </c>
      <c r="G758" s="404">
        <v>7.3026600040999998</v>
      </c>
      <c r="H758" s="86"/>
      <c r="I758" s="86"/>
      <c r="J758" s="86"/>
      <c r="K758" s="86"/>
      <c r="L758" s="86"/>
      <c r="N758" s="38"/>
      <c r="P758" s="56"/>
    </row>
    <row r="759" spans="2:16">
      <c r="B759" s="203" t="s">
        <v>42</v>
      </c>
      <c r="C759" s="339" t="s">
        <v>9</v>
      </c>
      <c r="D759" s="497">
        <v>89.353499999999997</v>
      </c>
      <c r="E759" s="404">
        <v>21.111425788199998</v>
      </c>
      <c r="F759" s="497">
        <v>16.718499999999999</v>
      </c>
      <c r="G759" s="404">
        <v>16.283954273999999</v>
      </c>
      <c r="H759" s="86"/>
      <c r="I759" s="86"/>
      <c r="J759" s="86"/>
      <c r="K759" s="86"/>
      <c r="L759" s="86"/>
      <c r="N759" s="38"/>
      <c r="P759" s="56"/>
    </row>
    <row r="760" spans="2:16">
      <c r="B760" s="203" t="s">
        <v>44</v>
      </c>
      <c r="C760" s="339" t="s">
        <v>10</v>
      </c>
      <c r="D760" s="497">
        <v>92.138500000000107</v>
      </c>
      <c r="E760" s="404">
        <v>21.639906566899999</v>
      </c>
      <c r="F760" s="497">
        <v>22.7591</v>
      </c>
      <c r="G760" s="404">
        <v>19.104856423000001</v>
      </c>
      <c r="H760" s="86"/>
      <c r="I760" s="86"/>
      <c r="J760" s="86"/>
      <c r="K760" s="86"/>
      <c r="L760" s="86"/>
      <c r="N760" s="38"/>
      <c r="P760" s="56"/>
    </row>
    <row r="761" spans="2:16">
      <c r="B761" s="203" t="s">
        <v>45</v>
      </c>
      <c r="C761" s="339" t="s">
        <v>11</v>
      </c>
      <c r="D761" s="497">
        <v>99.49560000000001</v>
      </c>
      <c r="E761" s="404">
        <v>19.438547482800001</v>
      </c>
      <c r="F761" s="497">
        <v>56.227400000000003</v>
      </c>
      <c r="G761" s="404">
        <v>20.745620126599999</v>
      </c>
      <c r="H761" s="86"/>
      <c r="I761" s="86"/>
      <c r="J761" s="86"/>
      <c r="K761" s="86"/>
      <c r="L761" s="86"/>
      <c r="N761" s="38"/>
      <c r="P761" s="56"/>
    </row>
    <row r="762" spans="2:16">
      <c r="B762" s="203" t="s">
        <v>46</v>
      </c>
      <c r="C762" s="339" t="s">
        <v>12</v>
      </c>
      <c r="D762" s="497">
        <v>67.919800000000009</v>
      </c>
      <c r="E762" s="404">
        <v>20.619506340000001</v>
      </c>
      <c r="F762" s="497">
        <v>52.383300000000006</v>
      </c>
      <c r="G762" s="404">
        <v>28.425150125399998</v>
      </c>
      <c r="H762" s="86"/>
      <c r="I762" s="86"/>
      <c r="J762" s="86"/>
      <c r="K762" s="86"/>
      <c r="L762" s="86"/>
      <c r="N762" s="38"/>
      <c r="P762" s="56"/>
    </row>
    <row r="763" spans="2:16">
      <c r="B763" s="203" t="s">
        <v>47</v>
      </c>
      <c r="C763" s="343" t="s">
        <v>13</v>
      </c>
      <c r="D763" s="499">
        <v>69.89739999999999</v>
      </c>
      <c r="E763" s="407">
        <v>21.4889806505</v>
      </c>
      <c r="F763" s="499">
        <v>102.61</v>
      </c>
      <c r="G763" s="407">
        <v>23.064818386900001</v>
      </c>
      <c r="H763" s="86"/>
      <c r="I763" s="86"/>
      <c r="J763" s="86"/>
      <c r="K763" s="86"/>
      <c r="L763" s="86"/>
      <c r="N763" s="38"/>
      <c r="P763" s="56"/>
    </row>
    <row r="764" spans="2:16">
      <c r="B764" s="100"/>
      <c r="C764" s="339"/>
      <c r="D764" s="500">
        <f>SUM(D752:D763)</f>
        <v>1151.5720000000001</v>
      </c>
      <c r="E764" s="501">
        <v>19.390592351399999</v>
      </c>
      <c r="F764" s="500">
        <f>SUM(F752:F763)</f>
        <v>645.17320000000007</v>
      </c>
      <c r="G764" s="501">
        <v>16.151469304100001</v>
      </c>
      <c r="I764" s="86"/>
      <c r="J764" s="86"/>
      <c r="L764" s="86"/>
      <c r="N764" s="38"/>
      <c r="P764" s="56"/>
    </row>
    <row r="765" spans="2:16">
      <c r="E765" s="661"/>
      <c r="M765" s="86"/>
    </row>
  </sheetData>
  <customSheetViews>
    <customSheetView guid="{900DFCC7-DCF9-11D6-8470-0008C7298EBA}" showGridLines="0" showRowCol="0" outlineSymbols="0" showRuler="0">
      <pane ySplit="5" topLeftCell="A712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79" activePane="bottomLeft" state="frozenSplit"/>
      <selection pane="bottomLeft"/>
    </customSheetView>
    <customSheetView guid="{900DFCC5-DCF9-11D6-8470-0008C7298EBA}" showGridLines="0" showRowCol="0" outlineSymbols="0" showRuler="0">
      <pane ySplit="5" topLeftCell="A189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4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13" activePane="bottomLeft" state="frozenSplit"/>
      <selection pane="bottomLeft"/>
    </customSheetView>
    <customSheetView guid="{900DFCC2-DCF9-11D6-8470-0008C7298EBA}" showGridLines="0" showRowCol="0" outlineSymbols="0" showRuler="0">
      <pane ySplit="5" topLeftCell="A13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102" activePane="bottomLeft" state="frozenSplit"/>
      <selection pane="bottomLeft"/>
    </customSheetView>
    <customSheetView guid="{900DFCC0-DCF9-11D6-8470-0008C7298EBA}" showGridLines="0" showRowCol="0" outlineSymbols="0" showRuler="0">
      <pane ySplit="5" topLeftCell="A242" activePane="bottomLeft" state="frozenSplit"/>
      <selection pane="bottomLeft"/>
    </customSheetView>
    <customSheetView guid="{900DFCBF-DCF9-11D6-8470-0008C7298EBA}" showGridLines="0" showRowCol="0" outlineSymbols="0" showRuler="0">
      <pane ySplit="5" topLeftCell="A224" activePane="bottomLeft" state="frozenSplit"/>
      <selection pane="bottomLeft"/>
    </customSheetView>
    <customSheetView guid="{900DFCBE-DCF9-11D6-8470-0008C7298EBA}" showGridLines="0" showRowCol="0" outlineSymbols="0" showRuler="0">
      <pane ySplit="5" topLeftCell="A20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171" activePane="bottomLeft" state="frozenSplit"/>
      <selection pane="bottomLeft"/>
    </customSheetView>
    <customSheetView guid="{900DFCBC-DCF9-11D6-8470-0008C7298EBA}" showGridLines="0" showRowCol="0" outlineSymbols="0" showRuler="0">
      <pane ySplit="5" topLeftCell="A153" activePane="bottomLeft" state="frozenSplit"/>
      <selection pane="bottomLeft"/>
    </customSheetView>
    <customSheetView guid="{900DFCBB-DCF9-11D6-8470-0008C7298EBA}" showGridLines="0" showRowCol="0" outlineSymbols="0" showRuler="0">
      <pane ySplit="5" topLeftCell="A119" activePane="bottomLeft" state="frozenSplit"/>
      <selection pane="bottomLeft"/>
    </customSheetView>
    <customSheetView guid="{900DFCBA-DCF9-11D6-8470-0008C7298EBA}" showGridLines="0" showRowCol="0" outlineSymbols="0" showRuler="0">
      <pane ySplit="5" topLeftCell="A84" activePane="bottomLeft" state="frozenSplit"/>
      <selection pane="bottomLeft"/>
    </customSheetView>
    <customSheetView guid="{900DFCB9-DCF9-11D6-8470-0008C7298EBA}" showGridLines="0" showRowCol="0" outlineSymbols="0" showRuler="0">
      <pane ySplit="5" topLeftCell="A74" activePane="bottomLeft" state="frozenSplit"/>
      <selection pane="bottomLeft"/>
    </customSheetView>
    <customSheetView guid="{900DFCB8-DCF9-11D6-8470-0008C7298EBA}" showGridLines="0" showRowCol="0" outlineSymbols="0" showRuler="0">
      <pane ySplit="5" topLeftCell="A6" activePane="bottomLeft" state="frozenSplit"/>
      <selection pane="bottomLeft"/>
    </customSheetView>
    <customSheetView guid="{900DFCB7-DCF9-11D6-8470-0008C7298EBA}" showGridLines="0" showRowCol="0" outlineSymbols="0" showRuler="0">
      <pane ySplit="5" topLeftCell="A58" activePane="bottomLeft" state="frozenSplit"/>
      <selection pane="bottomLeft"/>
    </customSheetView>
    <customSheetView guid="{900DFCB6-DCF9-11D6-8470-0008C7298EBA}" showGridLines="0" showRowCol="0" outlineSymbols="0" showRuler="0">
      <pane ySplit="5" topLeftCell="A41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23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88">
    <mergeCell ref="M57:P59"/>
    <mergeCell ref="J107:K107"/>
    <mergeCell ref="J106:K106"/>
    <mergeCell ref="J142:K142"/>
    <mergeCell ref="J73:J74"/>
    <mergeCell ref="I209:J209"/>
    <mergeCell ref="J54:K54"/>
    <mergeCell ref="D73:D74"/>
    <mergeCell ref="E73:E74"/>
    <mergeCell ref="I73:I74"/>
    <mergeCell ref="H54:I54"/>
    <mergeCell ref="E142:E143"/>
    <mergeCell ref="G142:G143"/>
    <mergeCell ref="F142:F143"/>
    <mergeCell ref="J92:K92"/>
    <mergeCell ref="H142:H143"/>
    <mergeCell ref="J53:K53"/>
    <mergeCell ref="E23:F23"/>
    <mergeCell ref="G23:H23"/>
    <mergeCell ref="D124:E124"/>
    <mergeCell ref="D53:E53"/>
    <mergeCell ref="F53:G53"/>
    <mergeCell ref="F54:G54"/>
    <mergeCell ref="G34:G35"/>
    <mergeCell ref="H73:H74"/>
    <mergeCell ref="F73:F74"/>
    <mergeCell ref="D72:G72"/>
    <mergeCell ref="E34:E35"/>
    <mergeCell ref="C33:G33"/>
    <mergeCell ref="D34:D35"/>
    <mergeCell ref="H34:H35"/>
    <mergeCell ref="H53:I53"/>
    <mergeCell ref="D227:E227"/>
    <mergeCell ref="I160:J160"/>
    <mergeCell ref="D54:E54"/>
    <mergeCell ref="J124:K124"/>
    <mergeCell ref="I142:I143"/>
    <mergeCell ref="D209:E209"/>
    <mergeCell ref="G209:H209"/>
    <mergeCell ref="D178:E178"/>
    <mergeCell ref="G178:H178"/>
    <mergeCell ref="I178:J178"/>
    <mergeCell ref="D160:E160"/>
    <mergeCell ref="G160:H160"/>
    <mergeCell ref="D196:E196"/>
    <mergeCell ref="C92:D92"/>
    <mergeCell ref="C91:F91"/>
    <mergeCell ref="D142:D143"/>
    <mergeCell ref="F628:F630"/>
    <mergeCell ref="E258:E259"/>
    <mergeCell ref="D240:E240"/>
    <mergeCell ref="G240:H240"/>
    <mergeCell ref="I240:J240"/>
    <mergeCell ref="J258:J259"/>
    <mergeCell ref="F258:F259"/>
    <mergeCell ref="D258:D259"/>
    <mergeCell ref="D628:D630"/>
    <mergeCell ref="E628:E630"/>
    <mergeCell ref="G628:G630"/>
    <mergeCell ref="I258:I259"/>
    <mergeCell ref="D749:D751"/>
    <mergeCell ref="E749:E751"/>
    <mergeCell ref="F749:F751"/>
    <mergeCell ref="G749:G751"/>
    <mergeCell ref="D698:D700"/>
    <mergeCell ref="E698:E700"/>
    <mergeCell ref="F698:F700"/>
    <mergeCell ref="G698:G700"/>
    <mergeCell ref="D714:D716"/>
    <mergeCell ref="D733:D735"/>
    <mergeCell ref="E714:E716"/>
    <mergeCell ref="E733:E735"/>
    <mergeCell ref="F733:F735"/>
    <mergeCell ref="G733:G735"/>
    <mergeCell ref="F714:F716"/>
    <mergeCell ref="G714:G716"/>
    <mergeCell ref="G679:G681"/>
    <mergeCell ref="G644:G646"/>
    <mergeCell ref="F644:F646"/>
    <mergeCell ref="D679:D681"/>
    <mergeCell ref="E679:E681"/>
    <mergeCell ref="F679:F681"/>
    <mergeCell ref="D663:D665"/>
    <mergeCell ref="E663:E665"/>
    <mergeCell ref="F663:F665"/>
    <mergeCell ref="G663:G665"/>
    <mergeCell ref="D644:D646"/>
    <mergeCell ref="E644:E646"/>
  </mergeCells>
  <phoneticPr fontId="0" type="noConversion"/>
  <hyperlinks>
    <hyperlink ref="C3" location="Indice!A1" display="Indice!A1"/>
  </hyperlinks>
  <pageMargins left="0.39370078740157483" right="0.75" top="0.39370078740157483" bottom="0.78740157480314965" header="0" footer="0"/>
  <pageSetup paperSize="9" scale="84" fitToHeight="0" orientation="portrait" verticalDpi="4294967292" r:id="rId1"/>
  <headerFooter alignWithMargins="0"/>
  <rowBreaks count="4" manualBreakCount="4">
    <brk id="67" max="6" man="1"/>
    <brk id="137" max="6" man="1"/>
    <brk id="656" max="6" man="1"/>
    <brk id="726" max="6" man="1"/>
  </rowBreaks>
  <colBreaks count="1" manualBreakCount="1">
    <brk id="1" max="743" man="1"/>
  </colBreaks>
  <ignoredErrors>
    <ignoredError sqref="C1:P1 C4:P5 D3:P3 C8:P18 C6:E6 H6:P6 C25:H35 I25:P52 G273:H624 I272:J297 I299:J729 J298 J53:K53 L53:P53 C626:F626 H625:H728 G625 C53 E53:G53 C54:E54 G54:H54 K72:Q86 C69:H72 C56:C67 C55:K55 K54 C121:H123 H108:H119 C107:H107 C106:E106 G106:H106 I142:I143 C24:P24 C23:D23 F23 H23:P23 C87:H92 C75:C86 G76:G86 C74:H74 C73:E73 G73:H73 I68:I74 J69:K71 J87:K92 L54:P71 L87:P90 I87:I92 C102:H105 G100:G101 I102:I125 J102:K123 M142:Q155 M91:P102 C108:C120 F120 C125:H125 C124 E124:H124 J125:K125 K124 J142:J155 K142:L155 F126:F137 C156:H161 C144:C155 J156:K161 I138:K141 I156:I161 L103:P141 L235:P729 C139:G143 H139:H141 C174:H179 C162:C173 F162:F173 J174:K179 K162:K173 I174:I179 C192:H197 C180:C191 I203:I210 F180:F191 J203:K210 K180:K191 C206:H210 H199 C237:F241 J255:J259 C629:F630 D627:F627 C628 G629:G630 C643:F643 C631:C642 C645:F646 C644 G645:G646 C659:F661 C647:C658 G643 G659:G662 C664:F665 D662:F662 C663 G664:G665 C695:F696 G694:G697 C678:F678 C666:C677 C679:C693 G678 C713:F713 D697:F697 G713 C729:F729 G729 C698:C712 C714:C728 C223:H228 C211:C222 F211:F222 J239:J241 K211:K222 I239:I241 C254:F259 C242:C253 F242:F253 I254:I259 G198:H198 G203:H205 G255:H259 G230:H231 G239:H241 G232 G233:H233 I223:K233 L203:P233 L156:P201 G200:H201 I192:K201 C2:I2 K2:P2 C48:H52 C36:C47 E36:H47 C126:C138 F138:G138 K235:K240 G235:J237 K242:K728 G254 D694:F694 C7:K7 M7:P7 C20:P22 C19:K19 M19:P19 C68:E68 H68 H120" formula="1"/>
    <ignoredError sqref="G260:I271 D36" formulaRange="1"/>
    <ignoredError sqref="D37:D47" formula="1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F82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1" t="s">
        <v>327</v>
      </c>
      <c r="D7" s="39"/>
      <c r="E7" s="336"/>
    </row>
    <row r="8" spans="2:5" s="19" customFormat="1" ht="12.75" customHeight="1">
      <c r="B8" s="20"/>
      <c r="C8" s="751"/>
      <c r="D8" s="39"/>
      <c r="E8" s="336"/>
    </row>
    <row r="9" spans="2:5" s="19" customFormat="1" ht="12.75" customHeight="1">
      <c r="B9" s="20"/>
      <c r="C9" s="751"/>
      <c r="D9" s="39"/>
      <c r="E9" s="336"/>
    </row>
    <row r="10" spans="2:5" s="19" customFormat="1" ht="12.75" customHeight="1">
      <c r="B10" s="20"/>
      <c r="C10" s="751" t="s">
        <v>83</v>
      </c>
      <c r="D10" s="39"/>
      <c r="E10" s="336"/>
    </row>
    <row r="11" spans="2:5" s="19" customFormat="1" ht="12.75" customHeight="1">
      <c r="B11" s="20"/>
      <c r="C11" s="751"/>
      <c r="D11" s="39"/>
      <c r="E11" s="291"/>
    </row>
    <row r="12" spans="2:5" s="19" customFormat="1" ht="12.75" customHeight="1">
      <c r="B12" s="20"/>
      <c r="C12" s="751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25" spans="2:5" ht="16.149999999999999" customHeight="1">
      <c r="E25" s="142" t="s">
        <v>349</v>
      </c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3">
    <pageSetUpPr autoPageBreaks="0" fitToPage="1"/>
  </sheetPr>
  <dimension ref="A1:Y80"/>
  <sheetViews>
    <sheetView showGridLines="0" showRowColHeaders="0" showOutlineSymbols="0" topLeftCell="A55" zoomScaleNormal="100" workbookViewId="0">
      <selection activeCell="O77" sqref="O77"/>
    </sheetView>
  </sheetViews>
  <sheetFormatPr baseColWidth="10" defaultColWidth="11.42578125" defaultRowHeight="11.25"/>
  <cols>
    <col min="1" max="1" width="2.7109375" style="99" customWidth="1"/>
    <col min="2" max="2" width="10.140625" style="56" customWidth="1"/>
    <col min="3" max="3" width="13.5703125" style="56" customWidth="1"/>
    <col min="4" max="4" width="9.7109375" style="56" customWidth="1"/>
    <col min="5" max="5" width="14.85546875" style="56" customWidth="1"/>
    <col min="6" max="6" width="9.7109375" style="56" bestFit="1" customWidth="1"/>
    <col min="7" max="7" width="11.140625" style="56" bestFit="1" customWidth="1"/>
    <col min="8" max="8" width="11.28515625" style="38" customWidth="1"/>
    <col min="9" max="9" width="11.28515625" style="56" customWidth="1"/>
    <col min="10" max="10" width="10" style="56" customWidth="1"/>
    <col min="11" max="11" width="8.28515625" style="56" bestFit="1" customWidth="1"/>
    <col min="12" max="12" width="10.5703125" style="56" customWidth="1"/>
    <col min="13" max="13" width="11.140625" style="56" customWidth="1"/>
    <col min="14" max="14" width="7.85546875" style="56" bestFit="1" customWidth="1"/>
    <col min="15" max="15" width="9.7109375" style="38" bestFit="1" customWidth="1"/>
    <col min="16" max="16" width="7.85546875" style="56" bestFit="1" customWidth="1"/>
    <col min="17" max="17" width="5.7109375" style="56" bestFit="1" customWidth="1"/>
    <col min="18" max="18" width="9.85546875" style="56" bestFit="1" customWidth="1"/>
    <col min="19" max="20" width="10.140625" style="56" bestFit="1" customWidth="1"/>
    <col min="21" max="22" width="7.7109375" style="56" bestFit="1" customWidth="1"/>
    <col min="23" max="24" width="9" style="56" bestFit="1" customWidth="1"/>
    <col min="25" max="26" width="10.7109375" style="56" bestFit="1" customWidth="1"/>
    <col min="27" max="28" width="11.140625" style="56" bestFit="1" customWidth="1"/>
    <col min="29" max="30" width="10.42578125" style="56" bestFit="1" customWidth="1"/>
    <col min="31" max="32" width="11.42578125" style="56"/>
    <col min="33" max="34" width="10.42578125" style="56" bestFit="1" customWidth="1"/>
    <col min="35" max="36" width="8.5703125" style="56" bestFit="1" customWidth="1"/>
    <col min="37" max="16384" width="11.42578125" style="56"/>
  </cols>
  <sheetData>
    <row r="1" spans="1:25" s="27" customFormat="1" ht="21.75" customHeight="1">
      <c r="A1" s="98"/>
      <c r="F1" s="28"/>
      <c r="H1" s="95"/>
      <c r="K1" s="95" t="s">
        <v>79</v>
      </c>
      <c r="O1" s="113"/>
    </row>
    <row r="2" spans="1:25" s="27" customFormat="1" ht="15" customHeight="1">
      <c r="A2" s="98"/>
      <c r="F2" s="28"/>
      <c r="H2" s="18"/>
      <c r="K2" s="18" t="s">
        <v>355</v>
      </c>
      <c r="O2" s="113"/>
    </row>
    <row r="3" spans="1:25" s="27" customFormat="1" ht="19.899999999999999" customHeight="1">
      <c r="A3" s="98"/>
      <c r="B3" s="21" t="str">
        <f>Indice!C4</f>
        <v>Mercados eléctricos</v>
      </c>
      <c r="C3" s="22"/>
      <c r="D3" s="22"/>
      <c r="O3" s="113"/>
    </row>
    <row r="5" spans="1:25">
      <c r="B5" s="89" t="s">
        <v>114</v>
      </c>
    </row>
    <row r="6" spans="1:25" ht="56.25">
      <c r="B6" s="505" t="s">
        <v>132</v>
      </c>
      <c r="C6" s="663" t="s">
        <v>208</v>
      </c>
      <c r="D6" s="663" t="s">
        <v>225</v>
      </c>
      <c r="E6" s="663" t="s">
        <v>226</v>
      </c>
      <c r="F6" s="663" t="s">
        <v>227</v>
      </c>
      <c r="G6" s="663" t="s">
        <v>211</v>
      </c>
      <c r="H6" s="663" t="s">
        <v>212</v>
      </c>
      <c r="I6" s="663" t="s">
        <v>120</v>
      </c>
      <c r="J6" s="665" t="s">
        <v>209</v>
      </c>
      <c r="K6" s="665" t="s">
        <v>210</v>
      </c>
      <c r="L6" s="665" t="s">
        <v>121</v>
      </c>
      <c r="M6" s="665" t="s">
        <v>122</v>
      </c>
      <c r="N6" s="665" t="s">
        <v>123</v>
      </c>
      <c r="O6" s="665" t="s">
        <v>3</v>
      </c>
      <c r="P6" s="639"/>
      <c r="Q6" s="724"/>
      <c r="R6" s="724"/>
      <c r="S6" s="724"/>
      <c r="T6" s="724"/>
      <c r="U6" s="724"/>
      <c r="V6" s="724"/>
      <c r="W6" s="724"/>
      <c r="X6" s="724"/>
      <c r="Y6" s="724"/>
    </row>
    <row r="7" spans="1:25">
      <c r="A7" s="100" t="s">
        <v>39</v>
      </c>
      <c r="B7" s="309" t="s">
        <v>4</v>
      </c>
      <c r="C7" s="507">
        <v>186.261079</v>
      </c>
      <c r="D7" s="507">
        <f>SUM(J7:K7)</f>
        <v>41.687072999999998</v>
      </c>
      <c r="E7" s="507">
        <v>134.81720100000001</v>
      </c>
      <c r="F7" s="507">
        <f>SUM(L7:N7)</f>
        <v>53.422843</v>
      </c>
      <c r="G7" s="507">
        <v>0</v>
      </c>
      <c r="H7" s="507">
        <v>1.04118</v>
      </c>
      <c r="I7" s="507">
        <v>15.928848</v>
      </c>
      <c r="J7" s="666">
        <v>8.9668310000000009</v>
      </c>
      <c r="K7" s="666">
        <v>32.720241999999999</v>
      </c>
      <c r="L7" s="666">
        <v>16.487577000000002</v>
      </c>
      <c r="M7" s="666">
        <v>12.198887000000001</v>
      </c>
      <c r="N7" s="666">
        <v>24.736378999999999</v>
      </c>
      <c r="O7" s="666">
        <v>433.15822399999996</v>
      </c>
      <c r="P7" s="267">
        <f t="shared" ref="P7:P19" si="0">SUM(C7:I7)</f>
        <v>433.15822400000002</v>
      </c>
      <c r="Q7" s="724"/>
      <c r="R7" s="724"/>
      <c r="S7" s="724"/>
      <c r="T7" s="724"/>
      <c r="U7" s="724"/>
      <c r="V7" s="724"/>
      <c r="W7" s="724"/>
      <c r="X7" s="724"/>
      <c r="Y7" s="724"/>
    </row>
    <row r="8" spans="1:25">
      <c r="A8" s="100" t="s">
        <v>40</v>
      </c>
      <c r="B8" s="309" t="s">
        <v>5</v>
      </c>
      <c r="C8" s="507">
        <v>159.626428</v>
      </c>
      <c r="D8" s="507">
        <f t="shared" ref="D8:D18" si="1">SUM(J8:K8)</f>
        <v>36.375639999999997</v>
      </c>
      <c r="E8" s="507">
        <v>110.60870299999999</v>
      </c>
      <c r="F8" s="507">
        <f t="shared" ref="F8:F18" si="2">SUM(L8:N8)</f>
        <v>46.626429999999999</v>
      </c>
      <c r="G8" s="507">
        <v>0</v>
      </c>
      <c r="H8" s="507">
        <v>0.9901319999999999</v>
      </c>
      <c r="I8" s="507">
        <v>15.398455</v>
      </c>
      <c r="J8" s="666">
        <v>4.9268779999999994</v>
      </c>
      <c r="K8" s="666">
        <v>31.448761999999999</v>
      </c>
      <c r="L8" s="666">
        <v>12.118639999999999</v>
      </c>
      <c r="M8" s="666">
        <v>8.1083660000000002</v>
      </c>
      <c r="N8" s="666">
        <v>26.399424</v>
      </c>
      <c r="O8" s="666">
        <v>369.625788</v>
      </c>
      <c r="P8" s="267">
        <f t="shared" si="0"/>
        <v>369.62578800000006</v>
      </c>
      <c r="Q8" s="724"/>
      <c r="R8" s="724"/>
      <c r="S8" s="724"/>
      <c r="T8" s="724"/>
      <c r="U8" s="724"/>
      <c r="V8" s="724"/>
      <c r="W8" s="724"/>
      <c r="X8" s="724"/>
      <c r="Y8" s="724"/>
    </row>
    <row r="9" spans="1:25">
      <c r="A9" s="100" t="s">
        <v>41</v>
      </c>
      <c r="B9" s="309" t="s">
        <v>0</v>
      </c>
      <c r="C9" s="507">
        <v>127.32705800000001</v>
      </c>
      <c r="D9" s="507">
        <f t="shared" si="1"/>
        <v>16.279298000000001</v>
      </c>
      <c r="E9" s="507">
        <v>144.78524999999999</v>
      </c>
      <c r="F9" s="507">
        <f t="shared" si="2"/>
        <v>73.915953000000002</v>
      </c>
      <c r="G9" s="507">
        <v>0</v>
      </c>
      <c r="H9" s="507">
        <v>0.78057200000000004</v>
      </c>
      <c r="I9" s="507">
        <v>17.101151999999999</v>
      </c>
      <c r="J9" s="666">
        <v>1.217492</v>
      </c>
      <c r="K9" s="666">
        <v>15.061806000000001</v>
      </c>
      <c r="L9" s="666">
        <v>18.051613</v>
      </c>
      <c r="M9" s="666">
        <v>10.546102000000001</v>
      </c>
      <c r="N9" s="666">
        <v>45.318238000000001</v>
      </c>
      <c r="O9" s="666">
        <v>380.18928299999999</v>
      </c>
      <c r="P9" s="267">
        <f t="shared" si="0"/>
        <v>380.18928300000005</v>
      </c>
      <c r="Q9" s="724"/>
      <c r="R9" s="724"/>
      <c r="S9" s="724"/>
      <c r="T9" s="724"/>
      <c r="U9" s="724"/>
      <c r="V9" s="724"/>
      <c r="W9" s="724"/>
      <c r="X9" s="724"/>
      <c r="Y9" s="724"/>
    </row>
    <row r="10" spans="1:25">
      <c r="A10" s="100" t="s">
        <v>42</v>
      </c>
      <c r="B10" s="309" t="s">
        <v>2</v>
      </c>
      <c r="C10" s="507">
        <v>148.97229000000002</v>
      </c>
      <c r="D10" s="507">
        <f t="shared" si="1"/>
        <v>16.315723999999999</v>
      </c>
      <c r="E10" s="507">
        <v>91.235540999999998</v>
      </c>
      <c r="F10" s="507">
        <f t="shared" si="2"/>
        <v>67.813583999999992</v>
      </c>
      <c r="G10" s="507">
        <v>0</v>
      </c>
      <c r="H10" s="507">
        <v>0.88963999999999999</v>
      </c>
      <c r="I10" s="507">
        <v>12.592030000000001</v>
      </c>
      <c r="J10" s="666">
        <v>2.3136610000000002</v>
      </c>
      <c r="K10" s="666">
        <v>14.002063</v>
      </c>
      <c r="L10" s="666">
        <v>9.9912650000000003</v>
      </c>
      <c r="M10" s="666">
        <v>3.6117409999999999</v>
      </c>
      <c r="N10" s="666">
        <v>54.210577999999998</v>
      </c>
      <c r="O10" s="666">
        <v>337.81880899999999</v>
      </c>
      <c r="P10" s="267">
        <f t="shared" si="0"/>
        <v>337.81880899999999</v>
      </c>
      <c r="Q10" s="724"/>
      <c r="R10" s="724"/>
      <c r="S10" s="724"/>
      <c r="T10" s="724"/>
      <c r="U10" s="724"/>
      <c r="V10" s="724"/>
      <c r="W10" s="724"/>
      <c r="X10" s="724"/>
      <c r="Y10" s="724"/>
    </row>
    <row r="11" spans="1:25">
      <c r="A11" s="100" t="s">
        <v>41</v>
      </c>
      <c r="B11" s="309" t="s">
        <v>6</v>
      </c>
      <c r="C11" s="507">
        <v>83.651413000000005</v>
      </c>
      <c r="D11" s="507">
        <f t="shared" si="1"/>
        <v>16.198723000000001</v>
      </c>
      <c r="E11" s="507">
        <v>105.22617600000001</v>
      </c>
      <c r="F11" s="507">
        <f t="shared" si="2"/>
        <v>49.033119999999997</v>
      </c>
      <c r="G11" s="507">
        <v>0</v>
      </c>
      <c r="H11" s="507">
        <v>0.49332799999999999</v>
      </c>
      <c r="I11" s="507">
        <v>19.265474999999999</v>
      </c>
      <c r="J11" s="666">
        <v>2.5863290000000001</v>
      </c>
      <c r="K11" s="666">
        <v>13.612394</v>
      </c>
      <c r="L11" s="666">
        <v>13.86994</v>
      </c>
      <c r="M11" s="666">
        <v>2.373148</v>
      </c>
      <c r="N11" s="666">
        <v>32.790031999999997</v>
      </c>
      <c r="O11" s="666">
        <v>273.86823499999997</v>
      </c>
      <c r="P11" s="267">
        <f t="shared" si="0"/>
        <v>273.86823500000003</v>
      </c>
      <c r="Q11" s="724"/>
      <c r="R11" s="724"/>
      <c r="S11" s="724"/>
      <c r="T11" s="724"/>
      <c r="U11" s="724"/>
      <c r="V11" s="724"/>
      <c r="W11" s="724"/>
      <c r="X11" s="724"/>
      <c r="Y11" s="724"/>
    </row>
    <row r="12" spans="1:25">
      <c r="A12" s="100" t="s">
        <v>43</v>
      </c>
      <c r="B12" s="309" t="s">
        <v>7</v>
      </c>
      <c r="C12" s="507">
        <v>103.304331</v>
      </c>
      <c r="D12" s="507">
        <f t="shared" si="1"/>
        <v>8.9860399999999991</v>
      </c>
      <c r="E12" s="507">
        <v>91.073687000000007</v>
      </c>
      <c r="F12" s="507">
        <f t="shared" si="2"/>
        <v>39.625278000000002</v>
      </c>
      <c r="G12" s="507">
        <v>0</v>
      </c>
      <c r="H12" s="507">
        <v>0.46632799999999996</v>
      </c>
      <c r="I12" s="507">
        <v>9.214048</v>
      </c>
      <c r="J12" s="666">
        <v>2.4265059999999998</v>
      </c>
      <c r="K12" s="666">
        <v>6.5595339999999993</v>
      </c>
      <c r="L12" s="666">
        <v>2.8244290000000003</v>
      </c>
      <c r="M12" s="666">
        <v>5.0012879999999997</v>
      </c>
      <c r="N12" s="666">
        <v>31.799561000000001</v>
      </c>
      <c r="O12" s="666">
        <v>252.669712</v>
      </c>
      <c r="P12" s="267">
        <f t="shared" si="0"/>
        <v>252.669712</v>
      </c>
      <c r="Q12" s="724"/>
      <c r="R12" s="724"/>
      <c r="S12" s="724"/>
      <c r="T12" s="724"/>
      <c r="U12" s="724"/>
      <c r="V12" s="724"/>
      <c r="W12" s="724"/>
      <c r="X12" s="724"/>
      <c r="Y12" s="724"/>
    </row>
    <row r="13" spans="1:25">
      <c r="A13" s="100" t="s">
        <v>43</v>
      </c>
      <c r="B13" s="309" t="s">
        <v>8</v>
      </c>
      <c r="C13" s="507">
        <v>106.320427</v>
      </c>
      <c r="D13" s="507">
        <f t="shared" si="1"/>
        <v>4.3923579999999998</v>
      </c>
      <c r="E13" s="507">
        <v>157.56266399999998</v>
      </c>
      <c r="F13" s="507">
        <f t="shared" si="2"/>
        <v>35.759947999999994</v>
      </c>
      <c r="G13" s="507">
        <v>0</v>
      </c>
      <c r="H13" s="507">
        <v>0.46874400000000005</v>
      </c>
      <c r="I13" s="507">
        <v>21.594694999999998</v>
      </c>
      <c r="J13" s="666">
        <v>0.59783600000000003</v>
      </c>
      <c r="K13" s="666">
        <v>3.7945219999999997</v>
      </c>
      <c r="L13" s="666">
        <v>2.384153</v>
      </c>
      <c r="M13" s="666">
        <v>0.90173000000000003</v>
      </c>
      <c r="N13" s="666">
        <v>32.474064999999996</v>
      </c>
      <c r="O13" s="666">
        <v>326.09883600000001</v>
      </c>
      <c r="P13" s="267">
        <f t="shared" si="0"/>
        <v>326.09883600000001</v>
      </c>
      <c r="Q13" s="724"/>
      <c r="R13" s="724"/>
      <c r="S13" s="724"/>
      <c r="T13" s="724"/>
      <c r="U13" s="724"/>
      <c r="V13" s="724"/>
      <c r="W13" s="724"/>
      <c r="X13" s="724"/>
      <c r="Y13" s="724"/>
    </row>
    <row r="14" spans="1:25">
      <c r="A14" s="100" t="s">
        <v>42</v>
      </c>
      <c r="B14" s="309" t="s">
        <v>9</v>
      </c>
      <c r="C14" s="507">
        <v>119.13306900000001</v>
      </c>
      <c r="D14" s="507">
        <f t="shared" si="1"/>
        <v>6.271795</v>
      </c>
      <c r="E14" s="507">
        <v>166.76143900000002</v>
      </c>
      <c r="F14" s="507">
        <f t="shared" si="2"/>
        <v>34.298092000000004</v>
      </c>
      <c r="G14" s="507">
        <v>0</v>
      </c>
      <c r="H14" s="507">
        <v>0.43712000000000001</v>
      </c>
      <c r="I14" s="507">
        <v>12.485897999999999</v>
      </c>
      <c r="J14" s="666">
        <v>0.73554600000000003</v>
      </c>
      <c r="K14" s="666">
        <v>5.5362489999999998</v>
      </c>
      <c r="L14" s="666">
        <v>1.370655</v>
      </c>
      <c r="M14" s="666">
        <v>2.9721990000000003</v>
      </c>
      <c r="N14" s="666">
        <v>29.955238000000001</v>
      </c>
      <c r="O14" s="666">
        <v>339.38741299999998</v>
      </c>
      <c r="P14" s="267">
        <f t="shared" si="0"/>
        <v>339.38741300000004</v>
      </c>
      <c r="Q14" s="724"/>
      <c r="R14" s="724"/>
      <c r="S14" s="724"/>
      <c r="T14" s="724"/>
      <c r="U14" s="724"/>
      <c r="V14" s="724"/>
      <c r="W14" s="724"/>
      <c r="X14" s="724"/>
      <c r="Y14" s="724"/>
    </row>
    <row r="15" spans="1:25">
      <c r="A15" s="100" t="s">
        <v>44</v>
      </c>
      <c r="B15" s="309" t="s">
        <v>10</v>
      </c>
      <c r="C15" s="507">
        <v>246.059245</v>
      </c>
      <c r="D15" s="507">
        <f t="shared" si="1"/>
        <v>2.7868769999999996</v>
      </c>
      <c r="E15" s="507">
        <v>100.173062</v>
      </c>
      <c r="F15" s="507">
        <f t="shared" si="2"/>
        <v>35.763811999999994</v>
      </c>
      <c r="G15" s="507">
        <v>0</v>
      </c>
      <c r="H15" s="507">
        <v>0.91866400000000004</v>
      </c>
      <c r="I15" s="507">
        <v>19.392778</v>
      </c>
      <c r="J15" s="666">
        <v>0.72849600000000003</v>
      </c>
      <c r="K15" s="666">
        <v>2.0583809999999998</v>
      </c>
      <c r="L15" s="666">
        <v>1.0913499999999998</v>
      </c>
      <c r="M15" s="666">
        <v>2.0246110000000002</v>
      </c>
      <c r="N15" s="666">
        <v>32.647850999999996</v>
      </c>
      <c r="O15" s="666">
        <v>405.09443800000003</v>
      </c>
      <c r="P15" s="267">
        <f t="shared" si="0"/>
        <v>405.09443799999997</v>
      </c>
      <c r="Q15" s="724"/>
      <c r="R15" s="724"/>
      <c r="S15" s="724"/>
      <c r="T15" s="724"/>
      <c r="U15" s="724"/>
      <c r="V15" s="724"/>
      <c r="W15" s="724"/>
      <c r="X15" s="724"/>
      <c r="Y15" s="724"/>
    </row>
    <row r="16" spans="1:25">
      <c r="A16" s="100" t="s">
        <v>45</v>
      </c>
      <c r="B16" s="309" t="s">
        <v>11</v>
      </c>
      <c r="C16" s="507">
        <v>220.28227100000001</v>
      </c>
      <c r="D16" s="507">
        <f t="shared" si="1"/>
        <v>4.8483330000000002</v>
      </c>
      <c r="E16" s="507">
        <v>93.468009999999992</v>
      </c>
      <c r="F16" s="507">
        <f t="shared" si="2"/>
        <v>29.532216000000002</v>
      </c>
      <c r="G16" s="507">
        <v>0</v>
      </c>
      <c r="H16" s="507">
        <v>1.0334839999999998</v>
      </c>
      <c r="I16" s="507">
        <v>20.429534</v>
      </c>
      <c r="J16" s="666">
        <v>1.092444</v>
      </c>
      <c r="K16" s="666">
        <v>3.7558890000000003</v>
      </c>
      <c r="L16" s="666">
        <v>1.4071559999999999</v>
      </c>
      <c r="M16" s="666">
        <v>2.6896939999999998</v>
      </c>
      <c r="N16" s="666">
        <v>25.435366000000002</v>
      </c>
      <c r="O16" s="666">
        <v>369.59384799999998</v>
      </c>
      <c r="P16" s="267">
        <f t="shared" si="0"/>
        <v>369.59384799999998</v>
      </c>
      <c r="Q16" s="724"/>
      <c r="R16" s="724"/>
      <c r="S16" s="724"/>
      <c r="T16" s="724"/>
      <c r="U16" s="724"/>
      <c r="V16" s="724"/>
      <c r="W16" s="724"/>
      <c r="X16" s="724"/>
      <c r="Y16" s="724"/>
    </row>
    <row r="17" spans="1:25">
      <c r="A17" s="100" t="s">
        <v>46</v>
      </c>
      <c r="B17" s="309" t="s">
        <v>12</v>
      </c>
      <c r="C17" s="507">
        <v>118.305871</v>
      </c>
      <c r="D17" s="507">
        <f t="shared" si="1"/>
        <v>12.724169</v>
      </c>
      <c r="E17" s="507">
        <v>124.346165</v>
      </c>
      <c r="F17" s="507">
        <f t="shared" si="2"/>
        <v>33.983271999999999</v>
      </c>
      <c r="G17" s="507">
        <v>0</v>
      </c>
      <c r="H17" s="507">
        <v>1.2050959999999999</v>
      </c>
      <c r="I17" s="507">
        <v>13.877815</v>
      </c>
      <c r="J17" s="666">
        <v>1.5391079999999999</v>
      </c>
      <c r="K17" s="666">
        <v>11.185060999999999</v>
      </c>
      <c r="L17" s="666">
        <v>8.8780549999999998</v>
      </c>
      <c r="M17" s="666">
        <v>6.82646</v>
      </c>
      <c r="N17" s="666">
        <v>18.278757000000002</v>
      </c>
      <c r="O17" s="666">
        <v>304.44238799999999</v>
      </c>
      <c r="P17" s="267">
        <f t="shared" si="0"/>
        <v>304.44238799999999</v>
      </c>
      <c r="Q17" s="724"/>
      <c r="R17" s="724"/>
      <c r="S17" s="724"/>
      <c r="T17" s="724"/>
      <c r="U17" s="724"/>
      <c r="V17" s="724"/>
      <c r="W17" s="724"/>
      <c r="X17" s="724"/>
      <c r="Y17" s="724"/>
    </row>
    <row r="18" spans="1:25">
      <c r="A18" s="100" t="s">
        <v>47</v>
      </c>
      <c r="B18" s="309" t="s">
        <v>13</v>
      </c>
      <c r="C18" s="507">
        <v>284.66660400000001</v>
      </c>
      <c r="D18" s="507">
        <f t="shared" si="1"/>
        <v>5.6394359999999999</v>
      </c>
      <c r="E18" s="507">
        <v>79.692605999999998</v>
      </c>
      <c r="F18" s="507">
        <f t="shared" si="2"/>
        <v>25.870182999999997</v>
      </c>
      <c r="G18" s="507">
        <v>0</v>
      </c>
      <c r="H18" s="507">
        <v>1.053596</v>
      </c>
      <c r="I18" s="507">
        <v>15.643887000000001</v>
      </c>
      <c r="J18" s="666">
        <v>1.8728119999999999</v>
      </c>
      <c r="K18" s="666">
        <v>3.7666239999999998</v>
      </c>
      <c r="L18" s="666">
        <v>1.425138</v>
      </c>
      <c r="M18" s="666">
        <v>13.157071999999999</v>
      </c>
      <c r="N18" s="666">
        <v>11.287972999999999</v>
      </c>
      <c r="O18" s="666">
        <v>412.56631199999998</v>
      </c>
      <c r="P18" s="267">
        <f t="shared" si="0"/>
        <v>412.56631200000004</v>
      </c>
      <c r="Q18" s="724"/>
      <c r="R18" s="724"/>
      <c r="S18" s="724"/>
      <c r="T18" s="724"/>
      <c r="U18" s="724"/>
      <c r="V18" s="724"/>
      <c r="W18" s="724"/>
      <c r="X18" s="724"/>
      <c r="Y18" s="724"/>
    </row>
    <row r="19" spans="1:25">
      <c r="B19" s="508" t="s">
        <v>113</v>
      </c>
      <c r="C19" s="509">
        <f t="shared" ref="C19:O19" si="3">(SUM(C7:C18))</f>
        <v>1903.9100860000001</v>
      </c>
      <c r="D19" s="509">
        <f t="shared" si="3"/>
        <v>172.50546599999998</v>
      </c>
      <c r="E19" s="509">
        <f t="shared" si="3"/>
        <v>1399.7505040000001</v>
      </c>
      <c r="F19" s="509">
        <f t="shared" si="3"/>
        <v>525.64473099999987</v>
      </c>
      <c r="G19" s="509">
        <f t="shared" si="3"/>
        <v>0</v>
      </c>
      <c r="H19" s="509">
        <f t="shared" si="3"/>
        <v>9.7778840000000002</v>
      </c>
      <c r="I19" s="509">
        <f t="shared" si="3"/>
        <v>192.92461499999999</v>
      </c>
      <c r="J19" s="667">
        <f t="shared" si="3"/>
        <v>29.003938999999999</v>
      </c>
      <c r="K19" s="667">
        <f t="shared" si="3"/>
        <v>143.50152700000001</v>
      </c>
      <c r="L19" s="667">
        <f t="shared" si="3"/>
        <v>89.899971000000008</v>
      </c>
      <c r="M19" s="667">
        <f t="shared" si="3"/>
        <v>70.411298000000016</v>
      </c>
      <c r="N19" s="667">
        <f t="shared" si="3"/>
        <v>365.333462</v>
      </c>
      <c r="O19" s="667">
        <f t="shared" si="3"/>
        <v>4204.5132860000003</v>
      </c>
      <c r="P19" s="267">
        <f t="shared" si="0"/>
        <v>4204.5132860000003</v>
      </c>
      <c r="Q19" s="724"/>
      <c r="R19" s="724"/>
      <c r="S19" s="724"/>
      <c r="T19" s="724"/>
      <c r="U19" s="724"/>
      <c r="V19" s="724"/>
      <c r="W19" s="724"/>
      <c r="X19" s="724"/>
      <c r="Y19" s="724"/>
    </row>
    <row r="20" spans="1:25" ht="6.75" customHeight="1">
      <c r="C20" s="38"/>
      <c r="D20" s="38"/>
      <c r="E20" s="38"/>
      <c r="F20" s="38"/>
      <c r="G20" s="38"/>
      <c r="I20" s="38"/>
      <c r="J20" s="668"/>
      <c r="K20" s="668"/>
      <c r="L20" s="668"/>
      <c r="M20" s="668"/>
      <c r="N20" s="668"/>
      <c r="O20" s="669"/>
      <c r="P20" s="38"/>
    </row>
    <row r="21" spans="1:25" ht="56.25">
      <c r="B21" s="505" t="s">
        <v>133</v>
      </c>
      <c r="C21" s="663" t="s">
        <v>208</v>
      </c>
      <c r="D21" s="663" t="s">
        <v>225</v>
      </c>
      <c r="E21" s="663" t="s">
        <v>226</v>
      </c>
      <c r="F21" s="663" t="s">
        <v>227</v>
      </c>
      <c r="G21" s="663" t="s">
        <v>211</v>
      </c>
      <c r="H21" s="663" t="s">
        <v>212</v>
      </c>
      <c r="I21" s="663" t="s">
        <v>120</v>
      </c>
      <c r="J21" s="665" t="s">
        <v>209</v>
      </c>
      <c r="K21" s="665" t="s">
        <v>210</v>
      </c>
      <c r="L21" s="665" t="s">
        <v>121</v>
      </c>
      <c r="M21" s="665" t="s">
        <v>122</v>
      </c>
      <c r="N21" s="665" t="s">
        <v>123</v>
      </c>
      <c r="O21" s="665" t="s">
        <v>3</v>
      </c>
      <c r="P21" s="639"/>
      <c r="Q21" s="724"/>
      <c r="R21" s="724"/>
    </row>
    <row r="22" spans="1:25">
      <c r="A22" s="100" t="s">
        <v>39</v>
      </c>
      <c r="B22" s="309" t="s">
        <v>4</v>
      </c>
      <c r="C22" s="507">
        <v>148.64190299999999</v>
      </c>
      <c r="D22" s="507">
        <f>SUM(J22:K22)</f>
        <v>54.001947999999999</v>
      </c>
      <c r="E22" s="507">
        <v>217.57139100000001</v>
      </c>
      <c r="F22" s="507">
        <f>SUM(L22:N22)</f>
        <v>62.532637999999999</v>
      </c>
      <c r="G22" s="507">
        <v>0.27560000000000001</v>
      </c>
      <c r="H22" s="507">
        <v>0.33801600000000004</v>
      </c>
      <c r="I22" s="507">
        <v>19.525684000000002</v>
      </c>
      <c r="J22" s="666">
        <v>9.6225799999999992</v>
      </c>
      <c r="K22" s="666">
        <v>44.379367999999999</v>
      </c>
      <c r="L22" s="666">
        <v>1.5025979999999999</v>
      </c>
      <c r="M22" s="666">
        <v>22.769261999999998</v>
      </c>
      <c r="N22" s="666">
        <v>38.260778000000002</v>
      </c>
      <c r="O22" s="666">
        <v>502.88718</v>
      </c>
      <c r="P22" s="267">
        <f t="shared" ref="P22:P34" si="4">SUM(C22:I22)</f>
        <v>502.88718</v>
      </c>
      <c r="Q22" s="724"/>
      <c r="R22" s="724"/>
    </row>
    <row r="23" spans="1:25">
      <c r="A23" s="100" t="s">
        <v>40</v>
      </c>
      <c r="B23" s="309" t="s">
        <v>5</v>
      </c>
      <c r="C23" s="507">
        <v>105.105192</v>
      </c>
      <c r="D23" s="507">
        <f t="shared" ref="D23:D33" si="5">SUM(J23:K23)</f>
        <v>44.747017</v>
      </c>
      <c r="E23" s="507">
        <v>222.77039099999999</v>
      </c>
      <c r="F23" s="507">
        <f t="shared" ref="F23:F33" si="6">SUM(L23:N23)</f>
        <v>99.527439999999999</v>
      </c>
      <c r="G23" s="507">
        <v>0.2424</v>
      </c>
      <c r="H23" s="507">
        <v>0.36416399999999999</v>
      </c>
      <c r="I23" s="507">
        <v>18.579650000000001</v>
      </c>
      <c r="J23" s="666">
        <v>3.6756869999999999</v>
      </c>
      <c r="K23" s="666">
        <v>41.071330000000003</v>
      </c>
      <c r="L23" s="666">
        <v>2.4574160000000003</v>
      </c>
      <c r="M23" s="666">
        <v>32.205374999999997</v>
      </c>
      <c r="N23" s="666">
        <v>64.864649</v>
      </c>
      <c r="O23" s="666">
        <v>491.336254</v>
      </c>
      <c r="P23" s="267">
        <f t="shared" si="4"/>
        <v>491.33625400000005</v>
      </c>
      <c r="Q23" s="724"/>
      <c r="R23" s="724"/>
    </row>
    <row r="24" spans="1:25">
      <c r="A24" s="100" t="s">
        <v>41</v>
      </c>
      <c r="B24" s="309" t="s">
        <v>0</v>
      </c>
      <c r="C24" s="507">
        <v>236.692747</v>
      </c>
      <c r="D24" s="507">
        <f t="shared" si="5"/>
        <v>39.301012999999998</v>
      </c>
      <c r="E24" s="507">
        <v>177.54128</v>
      </c>
      <c r="F24" s="507">
        <f t="shared" si="6"/>
        <v>71.934933999999998</v>
      </c>
      <c r="G24" s="507">
        <v>0.41520000000000001</v>
      </c>
      <c r="H24" s="507">
        <v>0.44259599999999999</v>
      </c>
      <c r="I24" s="507">
        <v>16.854279999999999</v>
      </c>
      <c r="J24" s="666">
        <v>4.8215079999999997</v>
      </c>
      <c r="K24" s="666">
        <v>34.479504999999996</v>
      </c>
      <c r="L24" s="666">
        <v>0.70771299999999993</v>
      </c>
      <c r="M24" s="666">
        <v>20.525137999999998</v>
      </c>
      <c r="N24" s="666">
        <v>50.702083000000002</v>
      </c>
      <c r="O24" s="666">
        <v>543.18205</v>
      </c>
      <c r="P24" s="267">
        <f t="shared" si="4"/>
        <v>543.18205</v>
      </c>
      <c r="Q24" s="724"/>
      <c r="R24" s="724"/>
    </row>
    <row r="25" spans="1:25">
      <c r="A25" s="100" t="s">
        <v>42</v>
      </c>
      <c r="B25" s="309" t="s">
        <v>2</v>
      </c>
      <c r="C25" s="507">
        <v>105.983757</v>
      </c>
      <c r="D25" s="507">
        <f t="shared" si="5"/>
        <v>34.620474999999999</v>
      </c>
      <c r="E25" s="507">
        <v>281.15223100000003</v>
      </c>
      <c r="F25" s="507">
        <f t="shared" si="6"/>
        <v>74.267888999999997</v>
      </c>
      <c r="G25" s="507">
        <v>0.78239999999999998</v>
      </c>
      <c r="H25" s="507">
        <v>0.6219880000000001</v>
      </c>
      <c r="I25" s="507">
        <v>18.482727000000001</v>
      </c>
      <c r="J25" s="666">
        <v>3.4700479999999998</v>
      </c>
      <c r="K25" s="666">
        <v>31.150427000000001</v>
      </c>
      <c r="L25" s="666">
        <v>2.3597109999999999</v>
      </c>
      <c r="M25" s="666">
        <v>33.955083999999999</v>
      </c>
      <c r="N25" s="666">
        <v>37.953094</v>
      </c>
      <c r="O25" s="666">
        <v>515.91146700000002</v>
      </c>
      <c r="P25" s="267">
        <f t="shared" si="4"/>
        <v>515.91146700000002</v>
      </c>
      <c r="Q25" s="724"/>
      <c r="R25" s="724"/>
    </row>
    <row r="26" spans="1:25">
      <c r="A26" s="100" t="s">
        <v>41</v>
      </c>
      <c r="B26" s="309" t="s">
        <v>6</v>
      </c>
      <c r="C26" s="507">
        <v>122.85898</v>
      </c>
      <c r="D26" s="507">
        <f t="shared" si="5"/>
        <v>36.545879999999997</v>
      </c>
      <c r="E26" s="507">
        <v>216.06189600000002</v>
      </c>
      <c r="F26" s="507">
        <f t="shared" si="6"/>
        <v>115.25033999999999</v>
      </c>
      <c r="G26" s="507">
        <v>0.53320000000000001</v>
      </c>
      <c r="H26" s="507">
        <v>0.86655199999999999</v>
      </c>
      <c r="I26" s="507">
        <v>12.126877</v>
      </c>
      <c r="J26" s="666">
        <v>4.3492420000000003</v>
      </c>
      <c r="K26" s="666">
        <v>32.196638</v>
      </c>
      <c r="L26" s="666">
        <v>1.785614</v>
      </c>
      <c r="M26" s="666">
        <v>39.286878999999999</v>
      </c>
      <c r="N26" s="666">
        <v>74.177847</v>
      </c>
      <c r="O26" s="666">
        <v>504.24372499999998</v>
      </c>
      <c r="P26" s="267">
        <f t="shared" si="4"/>
        <v>504.24372500000004</v>
      </c>
      <c r="Q26" s="724"/>
      <c r="R26" s="724"/>
    </row>
    <row r="27" spans="1:25">
      <c r="A27" s="100" t="s">
        <v>43</v>
      </c>
      <c r="B27" s="309" t="s">
        <v>7</v>
      </c>
      <c r="C27" s="507">
        <v>146.714912</v>
      </c>
      <c r="D27" s="507">
        <f t="shared" si="5"/>
        <v>52.257289</v>
      </c>
      <c r="E27" s="507">
        <v>169.778233</v>
      </c>
      <c r="F27" s="507">
        <f t="shared" si="6"/>
        <v>88.211143000000007</v>
      </c>
      <c r="G27" s="507">
        <v>0.10479999999999999</v>
      </c>
      <c r="H27" s="507">
        <v>0.69388400000000006</v>
      </c>
      <c r="I27" s="507">
        <v>23.543971000000003</v>
      </c>
      <c r="J27" s="666">
        <v>3.720072</v>
      </c>
      <c r="K27" s="666">
        <v>48.537216999999998</v>
      </c>
      <c r="L27" s="666">
        <v>5.1523300000000001</v>
      </c>
      <c r="M27" s="666">
        <v>34.047178000000002</v>
      </c>
      <c r="N27" s="666">
        <v>49.011635000000005</v>
      </c>
      <c r="O27" s="666">
        <v>481.30423200000001</v>
      </c>
      <c r="P27" s="267">
        <f t="shared" si="4"/>
        <v>481.30423200000001</v>
      </c>
      <c r="Q27" s="724"/>
      <c r="R27" s="724"/>
    </row>
    <row r="28" spans="1:25">
      <c r="A28" s="100" t="s">
        <v>43</v>
      </c>
      <c r="B28" s="309" t="s">
        <v>8</v>
      </c>
      <c r="C28" s="507">
        <v>237.026611</v>
      </c>
      <c r="D28" s="507">
        <f t="shared" si="5"/>
        <v>61.879694999999998</v>
      </c>
      <c r="E28" s="507">
        <v>106.299414</v>
      </c>
      <c r="F28" s="507">
        <f t="shared" si="6"/>
        <v>110.67235700000001</v>
      </c>
      <c r="G28" s="507">
        <v>7.8799999999999995E-2</v>
      </c>
      <c r="H28" s="507">
        <v>0.52017999999999998</v>
      </c>
      <c r="I28" s="507">
        <v>13.964298000000001</v>
      </c>
      <c r="J28" s="666">
        <v>2.2086729999999997</v>
      </c>
      <c r="K28" s="666">
        <v>59.671022000000001</v>
      </c>
      <c r="L28" s="666">
        <v>5.3702969999999999</v>
      </c>
      <c r="M28" s="666">
        <v>46.344273999999999</v>
      </c>
      <c r="N28" s="666">
        <v>58.957785999999999</v>
      </c>
      <c r="O28" s="666">
        <v>530.44135499999993</v>
      </c>
      <c r="P28" s="267">
        <f t="shared" si="4"/>
        <v>530.44135499999993</v>
      </c>
      <c r="Q28" s="724"/>
      <c r="R28" s="724"/>
    </row>
    <row r="29" spans="1:25">
      <c r="A29" s="100" t="s">
        <v>42</v>
      </c>
      <c r="B29" s="309" t="s">
        <v>9</v>
      </c>
      <c r="C29" s="507">
        <v>150.443646</v>
      </c>
      <c r="D29" s="507">
        <f t="shared" si="5"/>
        <v>74.556663999999998</v>
      </c>
      <c r="E29" s="507">
        <v>81.297517999999997</v>
      </c>
      <c r="F29" s="507">
        <f t="shared" si="6"/>
        <v>81.364372000000003</v>
      </c>
      <c r="G29" s="507">
        <v>1.7600000000000001E-2</v>
      </c>
      <c r="H29" s="507">
        <v>0.45051999999999998</v>
      </c>
      <c r="I29" s="507">
        <v>15.712427999999999</v>
      </c>
      <c r="J29" s="666">
        <v>3.8623080000000001</v>
      </c>
      <c r="K29" s="666">
        <v>70.694355999999999</v>
      </c>
      <c r="L29" s="666">
        <v>6.4476019999999998</v>
      </c>
      <c r="M29" s="666">
        <v>36.840254000000002</v>
      </c>
      <c r="N29" s="666">
        <v>38.076516000000005</v>
      </c>
      <c r="O29" s="666">
        <v>403.84274800000003</v>
      </c>
      <c r="P29" s="267">
        <f t="shared" si="4"/>
        <v>403.84274799999997</v>
      </c>
      <c r="Q29" s="724"/>
      <c r="R29" s="724"/>
    </row>
    <row r="30" spans="1:25">
      <c r="A30" s="100" t="s">
        <v>44</v>
      </c>
      <c r="B30" s="309" t="s">
        <v>10</v>
      </c>
      <c r="C30" s="507">
        <v>189.27489000000003</v>
      </c>
      <c r="D30" s="507">
        <f t="shared" si="5"/>
        <v>78.717431000000005</v>
      </c>
      <c r="E30" s="507">
        <v>144.05426600000001</v>
      </c>
      <c r="F30" s="507">
        <f t="shared" si="6"/>
        <v>86.947297999999989</v>
      </c>
      <c r="G30" s="507">
        <v>0.12919999999999998</v>
      </c>
      <c r="H30" s="507">
        <v>0.382436</v>
      </c>
      <c r="I30" s="507">
        <v>13.183013000000001</v>
      </c>
      <c r="J30" s="666">
        <v>3.2100459999999997</v>
      </c>
      <c r="K30" s="666">
        <v>75.507384999999999</v>
      </c>
      <c r="L30" s="666">
        <v>7.1137380000000006</v>
      </c>
      <c r="M30" s="666">
        <v>43.367007999999998</v>
      </c>
      <c r="N30" s="666">
        <v>36.466552</v>
      </c>
      <c r="O30" s="666">
        <v>512.688534</v>
      </c>
      <c r="P30" s="267">
        <f t="shared" si="4"/>
        <v>512.688534</v>
      </c>
      <c r="Q30" s="724"/>
      <c r="R30" s="724"/>
    </row>
    <row r="31" spans="1:25">
      <c r="A31" s="100" t="s">
        <v>45</v>
      </c>
      <c r="B31" s="309" t="s">
        <v>11</v>
      </c>
      <c r="C31" s="507">
        <v>54.097662</v>
      </c>
      <c r="D31" s="507">
        <f t="shared" si="5"/>
        <v>107.96435100000001</v>
      </c>
      <c r="E31" s="507">
        <v>152.17158900000001</v>
      </c>
      <c r="F31" s="507">
        <f t="shared" si="6"/>
        <v>104.845619</v>
      </c>
      <c r="G31" s="507">
        <v>0.15640000000000001</v>
      </c>
      <c r="H31" s="507">
        <v>0.27807600000000005</v>
      </c>
      <c r="I31" s="507">
        <v>13.135644000000001</v>
      </c>
      <c r="J31" s="666">
        <v>3.8463310000000002</v>
      </c>
      <c r="K31" s="666">
        <v>104.11802</v>
      </c>
      <c r="L31" s="666">
        <v>10.581700000000001</v>
      </c>
      <c r="M31" s="666">
        <v>43.779838000000005</v>
      </c>
      <c r="N31" s="666">
        <v>50.484080999999996</v>
      </c>
      <c r="O31" s="666">
        <v>432.64934099999999</v>
      </c>
      <c r="P31" s="267">
        <f t="shared" si="4"/>
        <v>432.64934100000005</v>
      </c>
      <c r="Q31" s="724"/>
      <c r="R31" s="724"/>
    </row>
    <row r="32" spans="1:25">
      <c r="A32" s="100" t="s">
        <v>46</v>
      </c>
      <c r="B32" s="309" t="s">
        <v>12</v>
      </c>
      <c r="C32" s="507">
        <v>204.98646400000001</v>
      </c>
      <c r="D32" s="507">
        <f t="shared" si="5"/>
        <v>73.505306000000004</v>
      </c>
      <c r="E32" s="507">
        <v>154.52316399999998</v>
      </c>
      <c r="F32" s="507">
        <f t="shared" si="6"/>
        <v>75.218634000000009</v>
      </c>
      <c r="G32" s="507">
        <v>0.316</v>
      </c>
      <c r="H32" s="507">
        <v>0.20666800000000002</v>
      </c>
      <c r="I32" s="507">
        <v>14.918623</v>
      </c>
      <c r="J32" s="666">
        <v>5.4912619999999999</v>
      </c>
      <c r="K32" s="666">
        <v>68.014043999999998</v>
      </c>
      <c r="L32" s="666">
        <v>5.2804190000000002</v>
      </c>
      <c r="M32" s="666">
        <v>35.736232999999999</v>
      </c>
      <c r="N32" s="666">
        <v>34.201982000000001</v>
      </c>
      <c r="O32" s="666">
        <v>523.67485899999997</v>
      </c>
      <c r="P32" s="267">
        <f t="shared" si="4"/>
        <v>523.67485899999997</v>
      </c>
      <c r="Q32" s="724"/>
      <c r="R32" s="724"/>
    </row>
    <row r="33" spans="1:18">
      <c r="A33" s="100" t="s">
        <v>47</v>
      </c>
      <c r="B33" s="309" t="s">
        <v>13</v>
      </c>
      <c r="C33" s="507">
        <v>75.475055999999995</v>
      </c>
      <c r="D33" s="507">
        <f t="shared" si="5"/>
        <v>97.441527000000008</v>
      </c>
      <c r="E33" s="507">
        <v>177.53337500000001</v>
      </c>
      <c r="F33" s="507">
        <f t="shared" si="6"/>
        <v>49.266742999999998</v>
      </c>
      <c r="G33" s="507">
        <v>0.36280000000000001</v>
      </c>
      <c r="H33" s="507">
        <v>0.34694799999999998</v>
      </c>
      <c r="I33" s="507">
        <v>14.596</v>
      </c>
      <c r="J33" s="666">
        <v>5.0391170000000001</v>
      </c>
      <c r="K33" s="666">
        <v>92.402410000000003</v>
      </c>
      <c r="L33" s="666">
        <v>6.4432600000000004</v>
      </c>
      <c r="M33" s="666">
        <v>13.584322999999999</v>
      </c>
      <c r="N33" s="666">
        <v>29.239159999999998</v>
      </c>
      <c r="O33" s="666">
        <v>415.02244899999999</v>
      </c>
      <c r="P33" s="267">
        <f t="shared" si="4"/>
        <v>415.02244900000005</v>
      </c>
      <c r="Q33" s="724"/>
      <c r="R33" s="724"/>
    </row>
    <row r="34" spans="1:18">
      <c r="B34" s="508" t="s">
        <v>113</v>
      </c>
      <c r="C34" s="509">
        <f t="shared" ref="C34:O34" si="7">SUM(C22:C33)</f>
        <v>1777.3018199999997</v>
      </c>
      <c r="D34" s="509">
        <f t="shared" si="7"/>
        <v>755.5385960000001</v>
      </c>
      <c r="E34" s="509">
        <f t="shared" si="7"/>
        <v>2100.7547480000003</v>
      </c>
      <c r="F34" s="509">
        <f t="shared" si="7"/>
        <v>1020.0394070000001</v>
      </c>
      <c r="G34" s="509">
        <f t="shared" si="7"/>
        <v>3.4144000000000001</v>
      </c>
      <c r="H34" s="509">
        <f t="shared" si="7"/>
        <v>5.5120280000000008</v>
      </c>
      <c r="I34" s="509">
        <f t="shared" si="7"/>
        <v>194.62319500000001</v>
      </c>
      <c r="J34" s="667">
        <f t="shared" si="7"/>
        <v>53.316873999999991</v>
      </c>
      <c r="K34" s="667">
        <f t="shared" si="7"/>
        <v>702.22172200000011</v>
      </c>
      <c r="L34" s="667">
        <f t="shared" si="7"/>
        <v>55.202398000000002</v>
      </c>
      <c r="M34" s="667">
        <f t="shared" si="7"/>
        <v>402.44084600000002</v>
      </c>
      <c r="N34" s="667">
        <f t="shared" si="7"/>
        <v>562.396163</v>
      </c>
      <c r="O34" s="667">
        <f t="shared" si="7"/>
        <v>5857.1841939999995</v>
      </c>
      <c r="P34" s="267">
        <f t="shared" si="4"/>
        <v>5857.1841940000004</v>
      </c>
      <c r="Q34" s="724"/>
      <c r="R34" s="724"/>
    </row>
    <row r="38" spans="1:18">
      <c r="B38" s="90" t="s">
        <v>398</v>
      </c>
    </row>
    <row r="39" spans="1:18">
      <c r="B39" s="506"/>
      <c r="C39" s="506" t="s">
        <v>102</v>
      </c>
      <c r="D39" s="506" t="s">
        <v>103</v>
      </c>
    </row>
    <row r="40" spans="1:18">
      <c r="B40" s="309" t="s">
        <v>14</v>
      </c>
      <c r="C40" s="495">
        <v>29.44</v>
      </c>
      <c r="D40" s="495">
        <v>36.53</v>
      </c>
      <c r="E40" s="86"/>
      <c r="F40" s="86"/>
    </row>
    <row r="41" spans="1:18">
      <c r="B41" s="309" t="s">
        <v>15</v>
      </c>
      <c r="C41" s="495">
        <v>21.65</v>
      </c>
      <c r="D41" s="495">
        <v>27.5</v>
      </c>
      <c r="E41" s="86"/>
      <c r="F41" s="86"/>
    </row>
    <row r="42" spans="1:18">
      <c r="B42" s="309" t="s">
        <v>16</v>
      </c>
      <c r="C42" s="495">
        <v>22.59</v>
      </c>
      <c r="D42" s="495">
        <v>27.8</v>
      </c>
      <c r="E42" s="86"/>
      <c r="F42" s="86"/>
    </row>
    <row r="43" spans="1:18">
      <c r="B43" s="309" t="s">
        <v>17</v>
      </c>
      <c r="C43" s="495">
        <v>17.53</v>
      </c>
      <c r="D43" s="495">
        <v>24.11</v>
      </c>
      <c r="E43" s="86"/>
      <c r="F43" s="86"/>
    </row>
    <row r="44" spans="1:18">
      <c r="B44" s="309" t="s">
        <v>18</v>
      </c>
      <c r="C44" s="495">
        <v>21.66</v>
      </c>
      <c r="D44" s="495">
        <v>25.77</v>
      </c>
      <c r="E44" s="86"/>
      <c r="F44" s="86"/>
    </row>
    <row r="45" spans="1:18">
      <c r="B45" s="309" t="s">
        <v>19</v>
      </c>
      <c r="C45" s="495">
        <v>34.11</v>
      </c>
      <c r="D45" s="495">
        <v>38.9</v>
      </c>
      <c r="E45" s="86"/>
      <c r="F45" s="86"/>
    </row>
    <row r="46" spans="1:18">
      <c r="B46" s="309" t="s">
        <v>20</v>
      </c>
      <c r="C46" s="495">
        <v>37.619999999999997</v>
      </c>
      <c r="D46" s="495">
        <v>40.53</v>
      </c>
      <c r="E46" s="86"/>
      <c r="F46" s="86"/>
    </row>
    <row r="47" spans="1:18">
      <c r="B47" s="309" t="s">
        <v>21</v>
      </c>
      <c r="C47" s="495">
        <v>36.35</v>
      </c>
      <c r="D47" s="495">
        <v>41.16</v>
      </c>
      <c r="E47" s="86"/>
      <c r="F47" s="86"/>
    </row>
    <row r="48" spans="1:18">
      <c r="B48" s="309" t="s">
        <v>22</v>
      </c>
      <c r="C48" s="495">
        <v>38.369999999999997</v>
      </c>
      <c r="D48" s="495">
        <v>43.59</v>
      </c>
      <c r="E48" s="86"/>
      <c r="F48" s="86"/>
    </row>
    <row r="49" spans="2:15">
      <c r="B49" s="309" t="s">
        <v>23</v>
      </c>
      <c r="C49" s="495">
        <v>48.62</v>
      </c>
      <c r="D49" s="495">
        <v>52.83</v>
      </c>
      <c r="E49" s="86"/>
      <c r="F49" s="86"/>
    </row>
    <row r="50" spans="2:15">
      <c r="B50" s="309" t="s">
        <v>24</v>
      </c>
      <c r="C50" s="495">
        <v>51.4</v>
      </c>
      <c r="D50" s="495">
        <v>56.13</v>
      </c>
      <c r="E50" s="86"/>
      <c r="F50" s="86"/>
    </row>
    <row r="51" spans="2:15">
      <c r="B51" s="510" t="s">
        <v>25</v>
      </c>
      <c r="C51" s="511">
        <v>54.6</v>
      </c>
      <c r="D51" s="511">
        <v>60.49</v>
      </c>
      <c r="E51" s="86"/>
      <c r="F51" s="86"/>
    </row>
    <row r="52" spans="2:15" ht="3.75" customHeight="1">
      <c r="B52" s="309"/>
      <c r="C52" s="495"/>
      <c r="D52" s="495"/>
    </row>
    <row r="53" spans="2:15">
      <c r="B53" s="512">
        <v>2016</v>
      </c>
      <c r="C53" s="513">
        <v>34.56</v>
      </c>
      <c r="D53" s="513">
        <v>43.9</v>
      </c>
      <c r="E53" s="86"/>
      <c r="F53" s="86"/>
    </row>
    <row r="55" spans="2:15" ht="12.75">
      <c r="B55" s="15" t="s">
        <v>213</v>
      </c>
      <c r="C55" s="190"/>
      <c r="D55" s="190"/>
      <c r="E55" s="190"/>
      <c r="F55" s="190"/>
      <c r="G55" s="190"/>
      <c r="H55" s="190"/>
      <c r="I55" s="168"/>
      <c r="J55" s="191"/>
      <c r="K55" s="190"/>
      <c r="L55" s="190"/>
      <c r="M55" s="190"/>
      <c r="N55" s="190"/>
      <c r="O55"/>
    </row>
    <row r="56" spans="2:15" ht="12.75">
      <c r="B56" s="514"/>
      <c r="C56" s="515" t="s">
        <v>14</v>
      </c>
      <c r="D56" s="515" t="s">
        <v>15</v>
      </c>
      <c r="E56" s="515" t="s">
        <v>16</v>
      </c>
      <c r="F56" s="515" t="s">
        <v>17</v>
      </c>
      <c r="G56" s="515" t="s">
        <v>18</v>
      </c>
      <c r="H56" s="515" t="s">
        <v>19</v>
      </c>
      <c r="I56" s="515" t="s">
        <v>20</v>
      </c>
      <c r="J56" s="515" t="s">
        <v>21</v>
      </c>
      <c r="K56" s="515" t="s">
        <v>22</v>
      </c>
      <c r="L56" s="515" t="s">
        <v>23</v>
      </c>
      <c r="M56" s="515" t="s">
        <v>24</v>
      </c>
      <c r="N56" s="515" t="s">
        <v>25</v>
      </c>
      <c r="O56"/>
    </row>
    <row r="57" spans="2:15" ht="12.75">
      <c r="B57" s="516" t="s">
        <v>146</v>
      </c>
      <c r="C57" s="491">
        <v>115</v>
      </c>
      <c r="D57" s="491">
        <v>125</v>
      </c>
      <c r="E57" s="491">
        <v>122</v>
      </c>
      <c r="F57" s="491">
        <v>127</v>
      </c>
      <c r="G57" s="491">
        <v>124</v>
      </c>
      <c r="H57" s="491">
        <v>109</v>
      </c>
      <c r="I57" s="491">
        <v>107</v>
      </c>
      <c r="J57" s="491">
        <v>103</v>
      </c>
      <c r="K57" s="491">
        <v>105</v>
      </c>
      <c r="L57" s="491">
        <v>104</v>
      </c>
      <c r="M57" s="491">
        <v>108</v>
      </c>
      <c r="N57" s="491">
        <v>106</v>
      </c>
      <c r="O57"/>
    </row>
    <row r="58" spans="2:15" ht="33.75">
      <c r="B58" s="517" t="s">
        <v>147</v>
      </c>
      <c r="C58" s="518">
        <v>125</v>
      </c>
      <c r="D58" s="518">
        <v>147</v>
      </c>
      <c r="E58" s="518">
        <v>132</v>
      </c>
      <c r="F58" s="518">
        <v>145</v>
      </c>
      <c r="G58" s="518">
        <v>132</v>
      </c>
      <c r="H58" s="518">
        <v>113</v>
      </c>
      <c r="I58" s="518">
        <v>110</v>
      </c>
      <c r="J58" s="518">
        <v>106</v>
      </c>
      <c r="K58" s="518">
        <v>109</v>
      </c>
      <c r="L58" s="518">
        <v>107</v>
      </c>
      <c r="M58" s="518">
        <v>112</v>
      </c>
      <c r="N58" s="518">
        <v>110</v>
      </c>
      <c r="O58"/>
    </row>
    <row r="59" spans="2:15" ht="12.75">
      <c r="B59" s="519" t="s">
        <v>148</v>
      </c>
      <c r="C59" s="491">
        <v>81</v>
      </c>
      <c r="D59" s="491">
        <v>79</v>
      </c>
      <c r="E59" s="491">
        <v>81</v>
      </c>
      <c r="F59" s="491">
        <v>73</v>
      </c>
      <c r="G59" s="491">
        <v>84</v>
      </c>
      <c r="H59" s="491">
        <v>88</v>
      </c>
      <c r="I59" s="491">
        <v>93</v>
      </c>
      <c r="J59" s="491">
        <v>88</v>
      </c>
      <c r="K59" s="491">
        <v>88</v>
      </c>
      <c r="L59" s="491">
        <v>92</v>
      </c>
      <c r="M59" s="491">
        <v>92</v>
      </c>
      <c r="N59" s="491">
        <v>90</v>
      </c>
      <c r="O59"/>
    </row>
    <row r="60" spans="2:15" ht="33.75">
      <c r="B60" s="520" t="s">
        <v>149</v>
      </c>
      <c r="C60" s="521">
        <v>49</v>
      </c>
      <c r="D60" s="521">
        <v>55</v>
      </c>
      <c r="E60" s="521">
        <v>42</v>
      </c>
      <c r="F60" s="521">
        <v>32</v>
      </c>
      <c r="G60" s="521">
        <v>40</v>
      </c>
      <c r="H60" s="521">
        <v>63</v>
      </c>
      <c r="I60" s="521">
        <v>77</v>
      </c>
      <c r="J60" s="521">
        <v>73</v>
      </c>
      <c r="K60" s="521">
        <v>75</v>
      </c>
      <c r="L60" s="521">
        <v>81</v>
      </c>
      <c r="M60" s="521">
        <v>76</v>
      </c>
      <c r="N60" s="521">
        <v>76</v>
      </c>
      <c r="O60"/>
    </row>
    <row r="62" spans="2:15" ht="12.75">
      <c r="B62" s="274" t="s">
        <v>145</v>
      </c>
      <c r="C62" s="167"/>
      <c r="D62" s="167"/>
      <c r="E62" s="167"/>
      <c r="F62" s="167"/>
      <c r="G62" s="167"/>
      <c r="H62" s="167"/>
      <c r="I62" s="168"/>
      <c r="J62" s="169"/>
      <c r="K62" s="167"/>
      <c r="L62" s="167"/>
      <c r="M62" s="167"/>
      <c r="N62" s="167"/>
      <c r="O62"/>
    </row>
    <row r="63" spans="2:15" ht="12.75">
      <c r="B63" s="514"/>
      <c r="C63" s="515" t="s">
        <v>14</v>
      </c>
      <c r="D63" s="515" t="s">
        <v>15</v>
      </c>
      <c r="E63" s="515" t="s">
        <v>16</v>
      </c>
      <c r="F63" s="515" t="s">
        <v>17</v>
      </c>
      <c r="G63" s="515" t="s">
        <v>18</v>
      </c>
      <c r="H63" s="515" t="s">
        <v>19</v>
      </c>
      <c r="I63" s="515" t="s">
        <v>20</v>
      </c>
      <c r="J63" s="515" t="s">
        <v>21</v>
      </c>
      <c r="K63" s="515" t="s">
        <v>22</v>
      </c>
      <c r="L63" s="515" t="s">
        <v>23</v>
      </c>
      <c r="M63" s="515" t="s">
        <v>24</v>
      </c>
      <c r="N63" s="515" t="s">
        <v>25</v>
      </c>
      <c r="O63"/>
    </row>
    <row r="64" spans="2:15" ht="56.25">
      <c r="B64" s="522" t="s">
        <v>143</v>
      </c>
      <c r="C64" s="523">
        <v>7.0832392473118269</v>
      </c>
      <c r="D64" s="523">
        <v>5.847614942528736</v>
      </c>
      <c r="E64" s="523">
        <v>5.2095962314939444</v>
      </c>
      <c r="F64" s="523">
        <v>6.5766111111111121</v>
      </c>
      <c r="G64" s="523">
        <v>4.1019623655913966</v>
      </c>
      <c r="H64" s="523">
        <v>4.7886250000000015</v>
      </c>
      <c r="I64" s="523">
        <v>2.9070026881720437</v>
      </c>
      <c r="J64" s="523">
        <v>4.8043682795698954</v>
      </c>
      <c r="K64" s="523">
        <v>5.2142500000000016</v>
      </c>
      <c r="L64" s="523">
        <v>4.2174462365591392</v>
      </c>
      <c r="M64" s="523">
        <v>4.7318472222222221</v>
      </c>
      <c r="N64" s="523">
        <v>5.88345430107527</v>
      </c>
      <c r="O64"/>
    </row>
    <row r="65" spans="2:15" ht="56.25">
      <c r="B65" s="520" t="s">
        <v>144</v>
      </c>
      <c r="C65" s="524">
        <v>5.6148387096774224</v>
      </c>
      <c r="D65" s="524">
        <v>6.8212787356321831</v>
      </c>
      <c r="E65" s="524">
        <v>6.1032301480484508</v>
      </c>
      <c r="F65" s="524">
        <v>6.4272777777777721</v>
      </c>
      <c r="G65" s="524">
        <v>6.0870295698924721</v>
      </c>
      <c r="H65" s="524">
        <v>3.44385752688172</v>
      </c>
      <c r="I65" s="524">
        <v>2.8031989247311815</v>
      </c>
      <c r="J65" s="524">
        <v>1.3865591397849468</v>
      </c>
      <c r="K65" s="524">
        <v>1.9745138888888885</v>
      </c>
      <c r="L65" s="524">
        <v>2.2363306451612903</v>
      </c>
      <c r="M65" s="524">
        <v>4.4927298850574688</v>
      </c>
      <c r="N65" s="524">
        <v>3.5462365591397855</v>
      </c>
      <c r="O65"/>
    </row>
    <row r="67" spans="2:15" ht="12.75">
      <c r="B67" s="15" t="s">
        <v>140</v>
      </c>
      <c r="C67"/>
      <c r="D67"/>
    </row>
    <row r="68" spans="2:15" ht="90">
      <c r="B68" s="525" t="s">
        <v>115</v>
      </c>
      <c r="C68" s="664" t="s">
        <v>141</v>
      </c>
      <c r="D68" s="664" t="s">
        <v>142</v>
      </c>
    </row>
    <row r="69" spans="2:15">
      <c r="B69" s="526" t="s">
        <v>399</v>
      </c>
      <c r="C69" s="527">
        <v>40</v>
      </c>
      <c r="D69" s="528">
        <v>60</v>
      </c>
    </row>
    <row r="70" spans="2:15">
      <c r="B70" s="526" t="s">
        <v>400</v>
      </c>
      <c r="C70" s="527">
        <v>44</v>
      </c>
      <c r="D70" s="528">
        <v>56</v>
      </c>
    </row>
    <row r="71" spans="2:15">
      <c r="B71" s="526" t="s">
        <v>401</v>
      </c>
      <c r="C71" s="527">
        <v>34</v>
      </c>
      <c r="D71" s="528">
        <v>66</v>
      </c>
    </row>
    <row r="72" spans="2:15">
      <c r="B72" s="526" t="s">
        <v>402</v>
      </c>
      <c r="C72" s="527">
        <v>42</v>
      </c>
      <c r="D72" s="528">
        <v>58</v>
      </c>
    </row>
    <row r="73" spans="2:15">
      <c r="B73" s="526" t="s">
        <v>403</v>
      </c>
      <c r="C73" s="527">
        <v>31</v>
      </c>
      <c r="D73" s="528">
        <v>69</v>
      </c>
    </row>
    <row r="74" spans="2:15">
      <c r="B74" s="526" t="s">
        <v>404</v>
      </c>
      <c r="C74" s="527">
        <v>34</v>
      </c>
      <c r="D74" s="528">
        <v>66</v>
      </c>
    </row>
    <row r="75" spans="2:15">
      <c r="B75" s="526" t="s">
        <v>405</v>
      </c>
      <c r="C75" s="527">
        <v>31</v>
      </c>
      <c r="D75" s="528">
        <v>69</v>
      </c>
    </row>
    <row r="76" spans="2:15">
      <c r="B76" s="526" t="s">
        <v>406</v>
      </c>
      <c r="C76" s="527">
        <v>44</v>
      </c>
      <c r="D76" s="528">
        <v>56</v>
      </c>
    </row>
    <row r="77" spans="2:15">
      <c r="B77" s="526" t="s">
        <v>407</v>
      </c>
      <c r="C77" s="527">
        <v>47</v>
      </c>
      <c r="D77" s="528">
        <v>53</v>
      </c>
    </row>
    <row r="78" spans="2:15">
      <c r="B78" s="526" t="s">
        <v>408</v>
      </c>
      <c r="C78" s="527">
        <v>42</v>
      </c>
      <c r="D78" s="528">
        <v>58</v>
      </c>
    </row>
    <row r="79" spans="2:15">
      <c r="B79" s="526" t="s">
        <v>409</v>
      </c>
      <c r="C79" s="527">
        <v>36</v>
      </c>
      <c r="D79" s="528">
        <v>64</v>
      </c>
    </row>
    <row r="80" spans="2:15">
      <c r="B80" s="529" t="s">
        <v>410</v>
      </c>
      <c r="C80" s="530">
        <v>41</v>
      </c>
      <c r="D80" s="531">
        <v>59</v>
      </c>
    </row>
  </sheetData>
  <phoneticPr fontId="0" type="noConversion"/>
  <hyperlinks>
    <hyperlink ref="B3" location="Indice!A1" display="Indice!A1"/>
  </hyperlinks>
  <pageMargins left="0.39370078740157483" right="0.75" top="0.39370078740157483" bottom="0.78740157480314965" header="0" footer="0"/>
  <pageSetup paperSize="9" fitToHeight="0" orientation="portrait" verticalDpi="4294967292" r:id="rId1"/>
  <headerFooter alignWithMargins="0"/>
  <ignoredErrors>
    <ignoredError sqref="F22:F33 F7:F18 D7:D18 D22:D33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121"/>
  <sheetViews>
    <sheetView showGridLines="0" showRowColHeaders="0" topLeftCell="A62" workbookViewId="0">
      <selection activeCell="H95" sqref="H95:H106"/>
    </sheetView>
  </sheetViews>
  <sheetFormatPr baseColWidth="10" defaultRowHeight="12.75"/>
  <cols>
    <col min="1" max="1" width="2.7109375" customWidth="1"/>
  </cols>
  <sheetData>
    <row r="1" spans="2:9" ht="21.6" customHeight="1">
      <c r="I1" s="95" t="s">
        <v>79</v>
      </c>
    </row>
    <row r="2" spans="2:9" ht="15" customHeight="1">
      <c r="I2" s="18" t="s">
        <v>235</v>
      </c>
    </row>
    <row r="3" spans="2:9" ht="19.899999999999999" customHeight="1">
      <c r="B3" s="21" t="str">
        <f>Indice!C4</f>
        <v>Mercados eléctricos</v>
      </c>
    </row>
    <row r="4" spans="2:9" ht="9.6" customHeight="1">
      <c r="B4" s="89"/>
    </row>
    <row r="5" spans="2:9" s="532" customFormat="1" ht="11.25">
      <c r="B5" s="89" t="s">
        <v>324</v>
      </c>
    </row>
    <row r="6" spans="2:9" s="532" customFormat="1" ht="11.25">
      <c r="B6" s="546"/>
      <c r="C6" s="546"/>
      <c r="D6" s="546"/>
      <c r="E6" s="547" t="s">
        <v>277</v>
      </c>
      <c r="F6" s="546"/>
      <c r="G6" s="546"/>
      <c r="H6" s="546"/>
      <c r="I6" s="546"/>
    </row>
    <row r="7" spans="2:9" s="532" customFormat="1" ht="11.25">
      <c r="B7" s="548"/>
      <c r="C7" s="548"/>
      <c r="D7" s="549" t="s">
        <v>278</v>
      </c>
      <c r="E7" s="549" t="s">
        <v>279</v>
      </c>
      <c r="F7" s="549" t="s">
        <v>280</v>
      </c>
      <c r="G7" s="549" t="s">
        <v>281</v>
      </c>
      <c r="H7" s="549" t="s">
        <v>282</v>
      </c>
      <c r="I7" s="549" t="s">
        <v>280</v>
      </c>
    </row>
    <row r="8" spans="2:9" s="532" customFormat="1" ht="11.25">
      <c r="B8" s="548"/>
      <c r="C8" s="548"/>
      <c r="D8" s="549" t="s">
        <v>283</v>
      </c>
      <c r="E8" s="549" t="s">
        <v>284</v>
      </c>
      <c r="F8" s="549" t="s">
        <v>285</v>
      </c>
      <c r="G8" s="549"/>
      <c r="H8" s="549"/>
      <c r="I8" s="549" t="s">
        <v>286</v>
      </c>
    </row>
    <row r="9" spans="2:9" s="532" customFormat="1" ht="11.25">
      <c r="B9" s="548"/>
      <c r="C9" s="548"/>
      <c r="D9" s="550"/>
      <c r="E9" s="549"/>
      <c r="F9" s="549" t="s">
        <v>287</v>
      </c>
      <c r="G9" s="548"/>
      <c r="H9" s="548"/>
      <c r="I9" s="548"/>
    </row>
    <row r="10" spans="2:9" s="532" customFormat="1" ht="11.25">
      <c r="B10" s="551"/>
      <c r="C10" s="551"/>
      <c r="D10" s="552" t="s">
        <v>288</v>
      </c>
      <c r="E10" s="552" t="s">
        <v>288</v>
      </c>
      <c r="F10" s="552" t="s">
        <v>288</v>
      </c>
      <c r="G10" s="552" t="s">
        <v>288</v>
      </c>
      <c r="H10" s="552" t="s">
        <v>288</v>
      </c>
      <c r="I10" s="552" t="s">
        <v>288</v>
      </c>
    </row>
    <row r="11" spans="2:9" s="532" customFormat="1" ht="11.25">
      <c r="B11" s="670">
        <v>42005</v>
      </c>
      <c r="C11" s="672" t="s">
        <v>39</v>
      </c>
      <c r="D11" s="534">
        <v>40.799999999999997</v>
      </c>
      <c r="E11" s="534">
        <v>51.1</v>
      </c>
      <c r="F11" s="534">
        <v>28.72</v>
      </c>
      <c r="G11" s="534">
        <v>30.08</v>
      </c>
      <c r="H11" s="534">
        <v>51.6</v>
      </c>
      <c r="I11" s="534">
        <v>41.33</v>
      </c>
    </row>
    <row r="12" spans="2:9" s="532" customFormat="1" ht="11.25">
      <c r="B12" s="670">
        <v>42036</v>
      </c>
      <c r="C12" s="672" t="s">
        <v>40</v>
      </c>
      <c r="D12" s="534">
        <v>46.38</v>
      </c>
      <c r="E12" s="534">
        <v>54.5</v>
      </c>
      <c r="F12" s="534">
        <v>36.72</v>
      </c>
      <c r="G12" s="534">
        <v>29.05</v>
      </c>
      <c r="H12" s="534">
        <v>42.57</v>
      </c>
      <c r="I12" s="534">
        <v>50.15</v>
      </c>
    </row>
    <row r="13" spans="2:9" s="532" customFormat="1" ht="11.25">
      <c r="B13" s="670">
        <v>42064</v>
      </c>
      <c r="C13" s="672" t="s">
        <v>41</v>
      </c>
      <c r="D13" s="534">
        <v>42.19</v>
      </c>
      <c r="E13" s="534">
        <v>49.99</v>
      </c>
      <c r="F13" s="534">
        <v>31.34</v>
      </c>
      <c r="G13" s="534">
        <v>25.34</v>
      </c>
      <c r="H13" s="534">
        <v>43.13</v>
      </c>
      <c r="I13" s="534">
        <v>43.81</v>
      </c>
    </row>
    <row r="14" spans="2:9" s="532" customFormat="1" ht="11.25">
      <c r="B14" s="670">
        <v>42095</v>
      </c>
      <c r="C14" s="672" t="s">
        <v>42</v>
      </c>
      <c r="D14" s="534">
        <v>41.36</v>
      </c>
      <c r="E14" s="534">
        <v>47.84</v>
      </c>
      <c r="F14" s="534">
        <v>29.72</v>
      </c>
      <c r="G14" s="534">
        <v>25.31</v>
      </c>
      <c r="H14" s="534">
        <v>45.34</v>
      </c>
      <c r="I14" s="534">
        <v>39.54</v>
      </c>
    </row>
    <row r="15" spans="2:9" s="532" customFormat="1" ht="11.25">
      <c r="B15" s="670">
        <v>42125</v>
      </c>
      <c r="C15" s="672" t="s">
        <v>41</v>
      </c>
      <c r="D15" s="534">
        <v>37.380000000000003</v>
      </c>
      <c r="E15" s="534">
        <v>47.27</v>
      </c>
      <c r="F15" s="534">
        <v>25.36</v>
      </c>
      <c r="G15" s="534">
        <v>22.33</v>
      </c>
      <c r="H15" s="534">
        <v>45.12</v>
      </c>
      <c r="I15" s="534">
        <v>26.48</v>
      </c>
    </row>
    <row r="16" spans="2:9" s="532" customFormat="1" ht="11.25">
      <c r="B16" s="670">
        <v>42156</v>
      </c>
      <c r="C16" s="672" t="s">
        <v>43</v>
      </c>
      <c r="D16" s="534">
        <v>38.71</v>
      </c>
      <c r="E16" s="534">
        <v>48.64</v>
      </c>
      <c r="F16" s="534">
        <v>30.06</v>
      </c>
      <c r="G16" s="534">
        <v>14.43</v>
      </c>
      <c r="H16" s="534">
        <v>54.73</v>
      </c>
      <c r="I16" s="534">
        <v>32.1</v>
      </c>
    </row>
    <row r="17" spans="2:9" s="532" customFormat="1" ht="11.25">
      <c r="B17" s="670">
        <v>42186</v>
      </c>
      <c r="C17" s="672" t="s">
        <v>243</v>
      </c>
      <c r="D17" s="534">
        <v>42.17</v>
      </c>
      <c r="E17" s="534">
        <v>67.77</v>
      </c>
      <c r="F17" s="534">
        <v>35</v>
      </c>
      <c r="G17" s="534">
        <v>9.5500000000000007</v>
      </c>
      <c r="H17" s="534">
        <v>59.55</v>
      </c>
      <c r="I17" s="534">
        <v>37.950000000000003</v>
      </c>
    </row>
    <row r="18" spans="2:9" s="532" customFormat="1" ht="11.25">
      <c r="B18" s="670">
        <v>42217</v>
      </c>
      <c r="C18" s="672" t="s">
        <v>42</v>
      </c>
      <c r="D18" s="534">
        <v>38.869999999999997</v>
      </c>
      <c r="E18" s="534">
        <v>52.72</v>
      </c>
      <c r="F18" s="534">
        <v>31.61</v>
      </c>
      <c r="G18" s="534">
        <v>13.05</v>
      </c>
      <c r="H18" s="534">
        <v>55.59</v>
      </c>
      <c r="I18" s="534">
        <v>32.159999999999997</v>
      </c>
    </row>
    <row r="19" spans="2:9" s="532" customFormat="1" ht="11.25">
      <c r="B19" s="670">
        <v>42248</v>
      </c>
      <c r="C19" s="672" t="s">
        <v>44</v>
      </c>
      <c r="D19" s="534">
        <v>39.67</v>
      </c>
      <c r="E19" s="534">
        <v>49.39</v>
      </c>
      <c r="F19" s="534">
        <v>31.88</v>
      </c>
      <c r="G19" s="534">
        <v>17.45</v>
      </c>
      <c r="H19" s="534">
        <v>51.88</v>
      </c>
      <c r="I19" s="534">
        <v>37.450000000000003</v>
      </c>
    </row>
    <row r="20" spans="2:9" s="532" customFormat="1" ht="11.25">
      <c r="B20" s="670">
        <v>42278</v>
      </c>
      <c r="C20" s="672" t="s">
        <v>45</v>
      </c>
      <c r="D20" s="534">
        <v>41.44</v>
      </c>
      <c r="E20" s="534">
        <v>47.66</v>
      </c>
      <c r="F20" s="534">
        <v>39.36</v>
      </c>
      <c r="G20" s="534">
        <v>22.13</v>
      </c>
      <c r="H20" s="534">
        <v>49.9</v>
      </c>
      <c r="I20" s="534">
        <v>44.95</v>
      </c>
    </row>
    <row r="21" spans="2:9" s="532" customFormat="1" ht="11.25">
      <c r="B21" s="670">
        <v>42309</v>
      </c>
      <c r="C21" s="672" t="s">
        <v>46</v>
      </c>
      <c r="D21" s="534">
        <v>38.450000000000003</v>
      </c>
      <c r="E21" s="534">
        <v>55.08</v>
      </c>
      <c r="F21" s="534">
        <v>32.39</v>
      </c>
      <c r="G21" s="534">
        <v>24.87</v>
      </c>
      <c r="H21" s="534">
        <v>51.2</v>
      </c>
      <c r="I21" s="534">
        <v>41.7</v>
      </c>
    </row>
    <row r="22" spans="2:9" s="532" customFormat="1" ht="11.25">
      <c r="B22" s="670">
        <v>42339</v>
      </c>
      <c r="C22" s="672" t="s">
        <v>47</v>
      </c>
      <c r="D22" s="534">
        <v>33.729999999999997</v>
      </c>
      <c r="E22" s="534">
        <v>55.66</v>
      </c>
      <c r="F22" s="534">
        <v>27.78</v>
      </c>
      <c r="G22" s="534">
        <v>18.850000000000001</v>
      </c>
      <c r="H22" s="534">
        <v>52.61</v>
      </c>
      <c r="I22" s="534">
        <v>35.130000000000003</v>
      </c>
    </row>
    <row r="23" spans="2:9" s="532" customFormat="1" ht="11.25">
      <c r="B23" s="670">
        <v>42370</v>
      </c>
      <c r="C23" s="672" t="s">
        <v>39</v>
      </c>
      <c r="D23" s="534">
        <v>31.57</v>
      </c>
      <c r="E23" s="534">
        <v>46.47</v>
      </c>
      <c r="F23" s="534">
        <v>29.04</v>
      </c>
      <c r="G23" s="534">
        <v>29.85</v>
      </c>
      <c r="H23" s="534">
        <v>36.53</v>
      </c>
      <c r="I23" s="534">
        <v>33.6</v>
      </c>
    </row>
    <row r="24" spans="2:9" s="532" customFormat="1" ht="11.25">
      <c r="B24" s="670">
        <v>42401</v>
      </c>
      <c r="C24" s="672" t="s">
        <v>40</v>
      </c>
      <c r="D24" s="534">
        <v>25.19</v>
      </c>
      <c r="E24" s="534">
        <v>36.97</v>
      </c>
      <c r="F24" s="534">
        <v>21.99</v>
      </c>
      <c r="G24" s="534">
        <v>19.940000000000001</v>
      </c>
      <c r="H24" s="534">
        <v>27.5</v>
      </c>
      <c r="I24" s="534">
        <v>25.53</v>
      </c>
    </row>
    <row r="25" spans="2:9" s="532" customFormat="1" ht="11.25">
      <c r="B25" s="670">
        <v>42430</v>
      </c>
      <c r="C25" s="672" t="s">
        <v>41</v>
      </c>
      <c r="D25" s="534">
        <v>26.13</v>
      </c>
      <c r="E25" s="534">
        <v>35.22</v>
      </c>
      <c r="F25" s="534">
        <v>24.31</v>
      </c>
      <c r="G25" s="534">
        <v>21.92</v>
      </c>
      <c r="H25" s="534">
        <v>27.8</v>
      </c>
      <c r="I25" s="534">
        <v>27.1</v>
      </c>
    </row>
    <row r="26" spans="2:9" s="532" customFormat="1" ht="11.25">
      <c r="B26" s="670">
        <v>42461</v>
      </c>
      <c r="C26" s="672" t="s">
        <v>42</v>
      </c>
      <c r="D26" s="534">
        <v>25.32</v>
      </c>
      <c r="E26" s="534">
        <v>31.99</v>
      </c>
      <c r="F26" s="534">
        <v>24.21</v>
      </c>
      <c r="G26" s="534">
        <v>22.12</v>
      </c>
      <c r="H26" s="534">
        <v>24.11</v>
      </c>
      <c r="I26" s="534">
        <v>25.48</v>
      </c>
    </row>
    <row r="27" spans="2:9" s="532" customFormat="1" ht="11.25">
      <c r="B27" s="670">
        <v>42491</v>
      </c>
      <c r="C27" s="672" t="s">
        <v>41</v>
      </c>
      <c r="D27" s="534">
        <v>27.19</v>
      </c>
      <c r="E27" s="534">
        <v>34.78</v>
      </c>
      <c r="F27" s="534">
        <v>22.54</v>
      </c>
      <c r="G27" s="534">
        <v>23.21</v>
      </c>
      <c r="H27" s="534">
        <v>25.77</v>
      </c>
      <c r="I27" s="534">
        <v>24.27</v>
      </c>
    </row>
    <row r="28" spans="2:9" s="532" customFormat="1" ht="11.25">
      <c r="B28" s="670">
        <v>42522</v>
      </c>
      <c r="C28" s="672" t="s">
        <v>43</v>
      </c>
      <c r="D28" s="534">
        <v>32.590000000000003</v>
      </c>
      <c r="E28" s="534">
        <v>36.79</v>
      </c>
      <c r="F28" s="534">
        <v>27.69</v>
      </c>
      <c r="G28" s="534">
        <v>26.53</v>
      </c>
      <c r="H28" s="534">
        <v>38.9</v>
      </c>
      <c r="I28" s="534">
        <v>28.01</v>
      </c>
    </row>
    <row r="29" spans="2:9" s="532" customFormat="1" ht="11.25">
      <c r="B29" s="670">
        <v>42552</v>
      </c>
      <c r="C29" s="672" t="s">
        <v>243</v>
      </c>
      <c r="D29" s="534">
        <v>33.08</v>
      </c>
      <c r="E29" s="534">
        <v>42.85</v>
      </c>
      <c r="F29" s="534">
        <v>27.19</v>
      </c>
      <c r="G29" s="534">
        <v>25.34</v>
      </c>
      <c r="H29" s="534">
        <v>40.53</v>
      </c>
      <c r="I29" s="534">
        <v>30.11</v>
      </c>
    </row>
    <row r="30" spans="2:9" s="532" customFormat="1" ht="11.25">
      <c r="B30" s="670">
        <v>42583</v>
      </c>
      <c r="C30" s="672" t="s">
        <v>42</v>
      </c>
      <c r="D30" s="534">
        <v>28.36</v>
      </c>
      <c r="E30" s="534">
        <v>37.08</v>
      </c>
      <c r="F30" s="534">
        <v>27.18</v>
      </c>
      <c r="G30" s="534">
        <v>25.18</v>
      </c>
      <c r="H30" s="534">
        <v>41.16</v>
      </c>
      <c r="I30" s="534">
        <v>29.69</v>
      </c>
    </row>
    <row r="31" spans="2:9" s="532" customFormat="1" ht="11.25">
      <c r="B31" s="670">
        <v>42614</v>
      </c>
      <c r="C31" s="672" t="s">
        <v>44</v>
      </c>
      <c r="D31" s="534">
        <v>32.85</v>
      </c>
      <c r="E31" s="534">
        <v>42.89</v>
      </c>
      <c r="F31" s="534">
        <v>30.49</v>
      </c>
      <c r="G31" s="534">
        <v>25.19</v>
      </c>
      <c r="H31" s="534">
        <v>43.59</v>
      </c>
      <c r="I31" s="534">
        <v>37.188000000000002</v>
      </c>
    </row>
    <row r="32" spans="2:9" s="532" customFormat="1" ht="11.25">
      <c r="B32" s="670">
        <v>42644</v>
      </c>
      <c r="C32" s="672" t="s">
        <v>45</v>
      </c>
      <c r="D32" s="534">
        <v>38</v>
      </c>
      <c r="E32" s="534">
        <v>53.08</v>
      </c>
      <c r="F32" s="534">
        <v>37.130000000000003</v>
      </c>
      <c r="G32" s="534">
        <v>32.78</v>
      </c>
      <c r="H32" s="534">
        <v>52.83</v>
      </c>
      <c r="I32" s="534">
        <v>55.14</v>
      </c>
    </row>
    <row r="33" spans="2:12" s="532" customFormat="1" ht="11.25">
      <c r="B33" s="670">
        <v>42675</v>
      </c>
      <c r="C33" s="672" t="s">
        <v>46</v>
      </c>
      <c r="D33" s="534">
        <v>42.85</v>
      </c>
      <c r="E33" s="534">
        <v>58.33</v>
      </c>
      <c r="F33" s="534">
        <v>38.22</v>
      </c>
      <c r="G33" s="534">
        <v>38.83</v>
      </c>
      <c r="H33" s="534">
        <v>56.13</v>
      </c>
      <c r="I33" s="534">
        <v>65.14</v>
      </c>
    </row>
    <row r="34" spans="2:12" s="532" customFormat="1" ht="11.25">
      <c r="B34" s="671">
        <v>42705</v>
      </c>
      <c r="C34" s="673" t="s">
        <v>47</v>
      </c>
      <c r="D34" s="553">
        <v>43.49</v>
      </c>
      <c r="E34" s="553">
        <v>56.44</v>
      </c>
      <c r="F34" s="553">
        <v>37.479999999999997</v>
      </c>
      <c r="G34" s="553">
        <v>31.79</v>
      </c>
      <c r="H34" s="553">
        <v>60.49</v>
      </c>
      <c r="I34" s="553">
        <v>59.26</v>
      </c>
    </row>
    <row r="35" spans="2:12" s="532" customFormat="1" ht="11.25"/>
    <row r="36" spans="2:12" s="532" customFormat="1" ht="11.25">
      <c r="B36" s="89"/>
    </row>
    <row r="37" spans="2:12" s="532" customFormat="1" ht="11.25">
      <c r="B37" s="89" t="s">
        <v>325</v>
      </c>
    </row>
    <row r="38" spans="2:12" s="532" customFormat="1" ht="10.15" customHeight="1">
      <c r="B38" s="554"/>
      <c r="C38" s="555" t="s">
        <v>289</v>
      </c>
      <c r="D38" s="555"/>
      <c r="E38" s="555"/>
      <c r="F38" s="555"/>
      <c r="G38" s="555"/>
      <c r="H38" s="555"/>
      <c r="I38" s="555"/>
      <c r="J38" s="555"/>
      <c r="K38" s="555"/>
      <c r="L38" s="533"/>
    </row>
    <row r="39" spans="2:12" s="532" customFormat="1" ht="33.75">
      <c r="B39" s="560" t="s">
        <v>36</v>
      </c>
      <c r="C39" s="561" t="s">
        <v>290</v>
      </c>
      <c r="D39" s="561" t="s">
        <v>291</v>
      </c>
      <c r="E39" s="561" t="s">
        <v>30</v>
      </c>
      <c r="F39" s="561" t="s">
        <v>34</v>
      </c>
      <c r="G39" s="561" t="s">
        <v>31</v>
      </c>
      <c r="H39" s="561" t="s">
        <v>292</v>
      </c>
      <c r="I39" s="561" t="s">
        <v>237</v>
      </c>
      <c r="J39" s="561" t="s">
        <v>293</v>
      </c>
      <c r="K39" s="561" t="s">
        <v>294</v>
      </c>
      <c r="L39" s="618" t="s">
        <v>26</v>
      </c>
    </row>
    <row r="40" spans="2:12" s="532" customFormat="1" ht="11.25">
      <c r="B40" s="556">
        <v>2011</v>
      </c>
      <c r="C40" s="557">
        <v>94.111846963900007</v>
      </c>
      <c r="D40" s="557">
        <v>15.8733908951</v>
      </c>
      <c r="E40" s="557">
        <v>51.579798809700002</v>
      </c>
      <c r="F40" s="557">
        <v>54.295402612700002</v>
      </c>
      <c r="G40" s="557">
        <v>57.971337758499999</v>
      </c>
      <c r="H40" s="557">
        <v>51.709838271700001</v>
      </c>
      <c r="I40" s="557">
        <v>128.85404847999999</v>
      </c>
      <c r="J40" s="557" t="s">
        <v>134</v>
      </c>
      <c r="K40" s="557" t="s">
        <v>134</v>
      </c>
      <c r="L40" s="619">
        <v>38.000734067099998</v>
      </c>
    </row>
    <row r="41" spans="2:12" s="532" customFormat="1" ht="11.25">
      <c r="B41" s="556">
        <v>2012</v>
      </c>
      <c r="C41" s="557">
        <v>129.9352769299</v>
      </c>
      <c r="D41" s="557">
        <v>28.057678226699998</v>
      </c>
      <c r="E41" s="557">
        <v>50.978784639300002</v>
      </c>
      <c r="F41" s="557">
        <v>60.242896654200003</v>
      </c>
      <c r="G41" s="557">
        <v>59.728704239800003</v>
      </c>
      <c r="H41" s="557">
        <v>60.455810055900002</v>
      </c>
      <c r="I41" s="557">
        <v>225.2974592308</v>
      </c>
      <c r="J41" s="557">
        <v>39.682864598400002</v>
      </c>
      <c r="K41" s="557" t="s">
        <v>134</v>
      </c>
      <c r="L41" s="619">
        <v>50.732757870100002</v>
      </c>
    </row>
    <row r="42" spans="2:12" s="532" customFormat="1" ht="11.25">
      <c r="B42" s="556">
        <v>2013</v>
      </c>
      <c r="C42" s="557">
        <v>127.3998389811</v>
      </c>
      <c r="D42" s="557">
        <v>29.552212426000001</v>
      </c>
      <c r="E42" s="557">
        <v>50.546098622400002</v>
      </c>
      <c r="F42" s="557">
        <v>60.097325058800003</v>
      </c>
      <c r="G42" s="557">
        <v>62.506538852200002</v>
      </c>
      <c r="H42" s="557">
        <v>54.139497677599998</v>
      </c>
      <c r="I42" s="557">
        <v>228.54932521710001</v>
      </c>
      <c r="J42" s="557">
        <v>36.935687351399999</v>
      </c>
      <c r="K42" s="557" t="s">
        <v>134</v>
      </c>
      <c r="L42" s="619">
        <v>48.416887260400003</v>
      </c>
    </row>
    <row r="43" spans="2:12" s="532" customFormat="1" ht="11.25">
      <c r="B43" s="556">
        <v>2014</v>
      </c>
      <c r="C43" s="557">
        <v>117.62448677250001</v>
      </c>
      <c r="D43" s="557">
        <v>23.2709638195</v>
      </c>
      <c r="E43" s="557">
        <v>45.3547684905</v>
      </c>
      <c r="F43" s="557">
        <v>54.945889131100003</v>
      </c>
      <c r="G43" s="557">
        <v>58.234480992599998</v>
      </c>
      <c r="H43" s="557">
        <v>26.621265400399999</v>
      </c>
      <c r="I43" s="557">
        <v>187.9939557042</v>
      </c>
      <c r="J43" s="557">
        <v>34.106927755800001</v>
      </c>
      <c r="K43" s="557">
        <v>55.7928387097</v>
      </c>
      <c r="L43" s="619">
        <v>44.331474184999998</v>
      </c>
    </row>
    <row r="44" spans="2:12" s="532" customFormat="1" ht="11.25">
      <c r="B44" s="556">
        <v>2015</v>
      </c>
      <c r="C44" s="557">
        <v>155.98383760109999</v>
      </c>
      <c r="D44" s="557">
        <v>19.560333280799998</v>
      </c>
      <c r="E44" s="557">
        <v>53.7316243665</v>
      </c>
      <c r="F44" s="557">
        <v>62.315380712100001</v>
      </c>
      <c r="G44" s="557">
        <v>63.708561676499997</v>
      </c>
      <c r="H44" s="557">
        <v>61.8708312686</v>
      </c>
      <c r="I44" s="557">
        <v>104.08729737030001</v>
      </c>
      <c r="J44" s="557">
        <v>23.731155237100001</v>
      </c>
      <c r="K44" s="557">
        <v>57.4254622642</v>
      </c>
      <c r="L44" s="619">
        <v>42.1150312089</v>
      </c>
    </row>
    <row r="45" spans="2:12" s="532" customFormat="1" ht="11.25">
      <c r="B45" s="558">
        <v>2016</v>
      </c>
      <c r="C45" s="559">
        <v>78.869189545500006</v>
      </c>
      <c r="D45" s="559">
        <v>15.5456730324</v>
      </c>
      <c r="E45" s="559">
        <v>43.031006454600004</v>
      </c>
      <c r="F45" s="559">
        <v>47.769459465499999</v>
      </c>
      <c r="G45" s="559">
        <v>50.177987674100002</v>
      </c>
      <c r="H45" s="559">
        <v>26.191254175499999</v>
      </c>
      <c r="I45" s="559">
        <v>94.692741096299997</v>
      </c>
      <c r="J45" s="559">
        <v>19.989477578599999</v>
      </c>
      <c r="K45" s="559">
        <v>47.183487972499996</v>
      </c>
      <c r="L45" s="619">
        <v>51.560166528000003</v>
      </c>
    </row>
    <row r="46" spans="2:12" s="532" customFormat="1" ht="11.25"/>
    <row r="47" spans="2:12" s="532" customFormat="1" ht="11.25">
      <c r="B47" s="89" t="s">
        <v>323</v>
      </c>
    </row>
    <row r="48" spans="2:12" s="532" customFormat="1" ht="11.25">
      <c r="B48" s="562"/>
      <c r="C48" s="562"/>
      <c r="D48" s="570" t="s">
        <v>295</v>
      </c>
      <c r="E48" s="562" t="s">
        <v>26</v>
      </c>
      <c r="F48" s="562" t="s">
        <v>296</v>
      </c>
      <c r="G48" s="562"/>
    </row>
    <row r="49" spans="2:7" s="532" customFormat="1" ht="11.25">
      <c r="B49" s="568" t="s">
        <v>39</v>
      </c>
      <c r="C49" s="566">
        <v>42370</v>
      </c>
      <c r="D49" s="543">
        <v>103.434</v>
      </c>
      <c r="E49" s="534">
        <v>36.53</v>
      </c>
      <c r="F49" s="544">
        <v>66.903999999999996</v>
      </c>
      <c r="G49" s="538"/>
    </row>
    <row r="50" spans="2:7" s="532" customFormat="1" ht="11.25">
      <c r="B50" s="568" t="s">
        <v>40</v>
      </c>
      <c r="C50" s="566">
        <v>42401</v>
      </c>
      <c r="D50" s="543">
        <v>92.552999999999997</v>
      </c>
      <c r="E50" s="534">
        <v>27.5</v>
      </c>
      <c r="F50" s="544">
        <v>65.052999999999997</v>
      </c>
      <c r="G50" s="538"/>
    </row>
    <row r="51" spans="2:7" s="532" customFormat="1" ht="11.25">
      <c r="B51" s="568" t="s">
        <v>41</v>
      </c>
      <c r="C51" s="566">
        <v>42430</v>
      </c>
      <c r="D51" s="543">
        <v>91.716000000000008</v>
      </c>
      <c r="E51" s="534">
        <v>27.8</v>
      </c>
      <c r="F51" s="544">
        <v>63.916000000000011</v>
      </c>
      <c r="G51" s="538"/>
    </row>
    <row r="52" spans="2:7" s="532" customFormat="1" ht="11.25">
      <c r="B52" s="568" t="s">
        <v>42</v>
      </c>
      <c r="C52" s="566">
        <v>42461</v>
      </c>
      <c r="D52" s="545">
        <v>86.84</v>
      </c>
      <c r="E52" s="534">
        <v>24.11</v>
      </c>
      <c r="F52" s="544">
        <v>62.730000000000004</v>
      </c>
      <c r="G52" s="538"/>
    </row>
    <row r="53" spans="2:7" s="532" customFormat="1" ht="11.25">
      <c r="B53" s="568" t="s">
        <v>41</v>
      </c>
      <c r="C53" s="566">
        <v>42491</v>
      </c>
      <c r="D53" s="545">
        <v>87.91</v>
      </c>
      <c r="E53" s="534">
        <v>25.77</v>
      </c>
      <c r="F53" s="544">
        <v>62.14</v>
      </c>
      <c r="G53" s="538"/>
    </row>
    <row r="54" spans="2:7" s="532" customFormat="1" ht="11.25">
      <c r="B54" s="568" t="s">
        <v>43</v>
      </c>
      <c r="C54" s="566">
        <v>42522</v>
      </c>
      <c r="D54" s="545">
        <v>100.455</v>
      </c>
      <c r="E54" s="534">
        <v>38.9</v>
      </c>
      <c r="F54" s="544">
        <v>61.555</v>
      </c>
      <c r="G54" s="538"/>
    </row>
    <row r="55" spans="2:7" s="532" customFormat="1" ht="11.25">
      <c r="B55" s="568" t="s">
        <v>43</v>
      </c>
      <c r="C55" s="566">
        <v>42552</v>
      </c>
      <c r="D55" s="545">
        <v>102.65600000000001</v>
      </c>
      <c r="E55" s="534">
        <v>40.53</v>
      </c>
      <c r="F55" s="544">
        <v>62.126000000000005</v>
      </c>
      <c r="G55" s="538"/>
    </row>
    <row r="56" spans="2:7" s="532" customFormat="1" ht="11.25">
      <c r="B56" s="568" t="s">
        <v>42</v>
      </c>
      <c r="C56" s="566">
        <v>42583</v>
      </c>
      <c r="D56" s="545">
        <v>103.976</v>
      </c>
      <c r="E56" s="534">
        <v>41.16</v>
      </c>
      <c r="F56" s="544">
        <v>62.816000000000003</v>
      </c>
      <c r="G56" s="538"/>
    </row>
    <row r="57" spans="2:7" s="532" customFormat="1" ht="11.25">
      <c r="B57" s="568" t="s">
        <v>44</v>
      </c>
      <c r="C57" s="566">
        <v>42614</v>
      </c>
      <c r="D57" s="545">
        <v>106.12100000000001</v>
      </c>
      <c r="E57" s="534">
        <v>43.59</v>
      </c>
      <c r="F57" s="544">
        <v>62.531000000000006</v>
      </c>
      <c r="G57" s="538"/>
    </row>
    <row r="58" spans="2:7" s="532" customFormat="1" ht="11.25">
      <c r="B58" s="568" t="s">
        <v>45</v>
      </c>
      <c r="C58" s="566">
        <v>42644</v>
      </c>
      <c r="D58" s="545">
        <v>118.514</v>
      </c>
      <c r="E58" s="534">
        <v>52.83</v>
      </c>
      <c r="F58" s="544">
        <v>65.683999999999997</v>
      </c>
      <c r="G58" s="538"/>
    </row>
    <row r="59" spans="2:7" s="532" customFormat="1" ht="11.25">
      <c r="B59" s="568" t="s">
        <v>46</v>
      </c>
      <c r="C59" s="566">
        <v>42675</v>
      </c>
      <c r="D59" s="545">
        <v>122.669</v>
      </c>
      <c r="E59" s="534">
        <v>56.13</v>
      </c>
      <c r="F59" s="544">
        <v>66.538999999999987</v>
      </c>
      <c r="G59" s="538"/>
    </row>
    <row r="60" spans="2:7" s="532" customFormat="1" ht="11.25">
      <c r="B60" s="569" t="s">
        <v>47</v>
      </c>
      <c r="C60" s="567">
        <v>42705</v>
      </c>
      <c r="D60" s="564">
        <v>130.23099999999999</v>
      </c>
      <c r="E60" s="553">
        <v>60.49</v>
      </c>
      <c r="F60" s="565">
        <v>69.740999999999985</v>
      </c>
      <c r="G60" s="563"/>
    </row>
    <row r="61" spans="2:7" s="532" customFormat="1" ht="11.25"/>
    <row r="62" spans="2:7" s="532" customFormat="1" ht="11.25"/>
    <row r="63" spans="2:7" s="532" customFormat="1" ht="11.25"/>
    <row r="64" spans="2:7" s="532" customFormat="1" ht="11.25"/>
    <row r="65" spans="2:18" s="532" customFormat="1" ht="11.25"/>
    <row r="66" spans="2:18" s="532" customFormat="1" ht="11.25"/>
    <row r="67" spans="2:18" s="532" customFormat="1" ht="11.25">
      <c r="B67" s="89" t="s">
        <v>298</v>
      </c>
    </row>
    <row r="68" spans="2:18" s="532" customFormat="1" ht="11.25">
      <c r="B68" s="574" t="s">
        <v>299</v>
      </c>
      <c r="C68" s="810"/>
      <c r="D68" s="811"/>
      <c r="E68" s="811"/>
      <c r="F68" s="811"/>
      <c r="G68" s="811"/>
      <c r="H68" s="811"/>
      <c r="I68" s="811"/>
      <c r="J68" s="811"/>
      <c r="K68" s="811"/>
      <c r="L68" s="811"/>
      <c r="M68" s="811"/>
      <c r="N68" s="811"/>
    </row>
    <row r="69" spans="2:18" s="532" customFormat="1" ht="11.25">
      <c r="B69" s="571" t="s">
        <v>300</v>
      </c>
      <c r="C69" s="812" t="s">
        <v>301</v>
      </c>
      <c r="D69" s="813"/>
      <c r="E69" s="812" t="s">
        <v>302</v>
      </c>
      <c r="F69" s="813"/>
      <c r="G69" s="812" t="s">
        <v>303</v>
      </c>
      <c r="H69" s="813"/>
      <c r="I69" s="812" t="s">
        <v>304</v>
      </c>
      <c r="J69" s="813"/>
      <c r="K69" s="812" t="s">
        <v>305</v>
      </c>
      <c r="L69" s="813"/>
      <c r="M69" s="812" t="s">
        <v>306</v>
      </c>
      <c r="N69" s="811"/>
    </row>
    <row r="70" spans="2:18" s="532" customFormat="1" ht="11.25">
      <c r="B70" s="571" t="s">
        <v>307</v>
      </c>
      <c r="C70" s="572" t="s">
        <v>308</v>
      </c>
      <c r="D70" s="572" t="s">
        <v>309</v>
      </c>
      <c r="E70" s="572" t="s">
        <v>308</v>
      </c>
      <c r="F70" s="572" t="s">
        <v>309</v>
      </c>
      <c r="G70" s="572" t="s">
        <v>308</v>
      </c>
      <c r="H70" s="572" t="s">
        <v>309</v>
      </c>
      <c r="I70" s="572" t="s">
        <v>308</v>
      </c>
      <c r="J70" s="572" t="s">
        <v>309</v>
      </c>
      <c r="K70" s="572" t="s">
        <v>308</v>
      </c>
      <c r="L70" s="572" t="s">
        <v>309</v>
      </c>
      <c r="M70" s="572" t="s">
        <v>308</v>
      </c>
      <c r="N70" s="572" t="s">
        <v>309</v>
      </c>
    </row>
    <row r="71" spans="2:18" s="532" customFormat="1" ht="22.5">
      <c r="B71" s="571" t="s">
        <v>36</v>
      </c>
      <c r="C71" s="535" t="s">
        <v>310</v>
      </c>
      <c r="D71" s="535" t="s">
        <v>311</v>
      </c>
      <c r="E71" s="535" t="s">
        <v>312</v>
      </c>
      <c r="F71" s="535" t="s">
        <v>313</v>
      </c>
      <c r="G71" s="573"/>
      <c r="H71" s="573"/>
      <c r="I71" s="573"/>
      <c r="J71" s="573"/>
      <c r="K71" s="573"/>
      <c r="L71" s="573"/>
      <c r="M71" s="573"/>
      <c r="N71" s="573"/>
    </row>
    <row r="72" spans="2:18" s="532" customFormat="1" ht="11.25">
      <c r="B72" s="689" t="s">
        <v>314</v>
      </c>
      <c r="C72" s="575">
        <v>77286317.299999997</v>
      </c>
      <c r="D72" s="575">
        <v>107112357.09999999</v>
      </c>
      <c r="E72" s="575">
        <v>22391057</v>
      </c>
      <c r="F72" s="575">
        <v>30701723.699999999</v>
      </c>
      <c r="G72" s="575">
        <v>0</v>
      </c>
      <c r="H72" s="575">
        <v>840838.8</v>
      </c>
      <c r="I72" s="575">
        <v>0</v>
      </c>
      <c r="J72" s="575">
        <v>16754.099999999999</v>
      </c>
      <c r="K72" s="575">
        <v>0</v>
      </c>
      <c r="L72" s="575">
        <v>0</v>
      </c>
      <c r="M72" s="575">
        <v>99677374.299999997</v>
      </c>
      <c r="N72" s="576">
        <v>138671673.69999999</v>
      </c>
      <c r="O72" s="616">
        <v>238349048</v>
      </c>
      <c r="P72" s="616">
        <v>237491455.09999996</v>
      </c>
      <c r="Q72" s="617">
        <v>0.77644340644742638</v>
      </c>
      <c r="R72" s="617">
        <v>0.22355659355257362</v>
      </c>
    </row>
    <row r="73" spans="2:18" s="532" customFormat="1" ht="11.25">
      <c r="B73" s="690" t="s">
        <v>315</v>
      </c>
      <c r="C73" s="577">
        <v>72640444.599999994</v>
      </c>
      <c r="D73" s="577">
        <v>116573355.09999999</v>
      </c>
      <c r="E73" s="577">
        <v>17406483.600000001</v>
      </c>
      <c r="F73" s="577">
        <v>27884027</v>
      </c>
      <c r="G73" s="577">
        <v>0</v>
      </c>
      <c r="H73" s="577">
        <v>869884.7</v>
      </c>
      <c r="I73" s="577">
        <v>0</v>
      </c>
      <c r="J73" s="577">
        <v>133259.9</v>
      </c>
      <c r="K73" s="577">
        <v>0</v>
      </c>
      <c r="L73" s="577">
        <v>0</v>
      </c>
      <c r="M73" s="577">
        <v>90046928.200000003</v>
      </c>
      <c r="N73" s="578">
        <v>145460526.69999999</v>
      </c>
      <c r="O73" s="616">
        <v>235507454.89999998</v>
      </c>
      <c r="P73" s="616">
        <v>234504310.29999998</v>
      </c>
      <c r="Q73" s="617">
        <v>0.80686704418328126</v>
      </c>
      <c r="R73" s="617">
        <v>0.19313295581671874</v>
      </c>
    </row>
    <row r="74" spans="2:18" s="532" customFormat="1" ht="11.25">
      <c r="B74" s="690" t="s">
        <v>316</v>
      </c>
      <c r="C74" s="577">
        <v>82823405.599999994</v>
      </c>
      <c r="D74" s="577">
        <v>111981071.90000001</v>
      </c>
      <c r="E74" s="577">
        <v>13383022.6</v>
      </c>
      <c r="F74" s="577">
        <v>22893948.100000001</v>
      </c>
      <c r="G74" s="577">
        <v>0</v>
      </c>
      <c r="H74" s="577">
        <v>841475.2</v>
      </c>
      <c r="I74" s="577">
        <v>0</v>
      </c>
      <c r="J74" s="577">
        <v>90027.5</v>
      </c>
      <c r="K74" s="577">
        <v>0</v>
      </c>
      <c r="L74" s="577">
        <v>0</v>
      </c>
      <c r="M74" s="577">
        <v>96206428.200000003</v>
      </c>
      <c r="N74" s="578">
        <v>135806522.69999999</v>
      </c>
      <c r="O74" s="616">
        <v>232012950.89999998</v>
      </c>
      <c r="P74" s="616">
        <v>231081448.19999999</v>
      </c>
      <c r="Q74" s="617">
        <v>0.84301218906762942</v>
      </c>
      <c r="R74" s="617">
        <v>0.15698781093237058</v>
      </c>
    </row>
    <row r="75" spans="2:18" s="532" customFormat="1" ht="11.25">
      <c r="B75" s="690" t="s">
        <v>317</v>
      </c>
      <c r="C75" s="577">
        <v>91317804.400000006</v>
      </c>
      <c r="D75" s="577">
        <v>115802932.90000001</v>
      </c>
      <c r="E75" s="577">
        <v>10267492.9</v>
      </c>
      <c r="F75" s="577">
        <v>22711117.699999999</v>
      </c>
      <c r="G75" s="577">
        <v>0</v>
      </c>
      <c r="H75" s="577">
        <v>828937.5</v>
      </c>
      <c r="I75" s="577">
        <v>0</v>
      </c>
      <c r="J75" s="577">
        <v>94287</v>
      </c>
      <c r="K75" s="577">
        <v>0</v>
      </c>
      <c r="L75" s="577">
        <v>0</v>
      </c>
      <c r="M75" s="577">
        <v>101585297.3</v>
      </c>
      <c r="N75" s="578">
        <v>139437275.09999999</v>
      </c>
      <c r="O75" s="616">
        <v>241022572.39999998</v>
      </c>
      <c r="P75" s="616">
        <v>240099347.90000001</v>
      </c>
      <c r="Q75" s="617">
        <v>0.8626459801392905</v>
      </c>
      <c r="R75" s="617">
        <v>0.1373540198607095</v>
      </c>
    </row>
    <row r="76" spans="2:18" s="532" customFormat="1" ht="11.25">
      <c r="B76" s="691">
        <v>2016</v>
      </c>
      <c r="C76" s="536">
        <v>96707557.400000006</v>
      </c>
      <c r="D76" s="536">
        <v>115230602.59999999</v>
      </c>
      <c r="E76" s="536">
        <v>1211504.1000000001</v>
      </c>
      <c r="F76" s="536">
        <v>29548638.399999999</v>
      </c>
      <c r="G76" s="536">
        <v>0</v>
      </c>
      <c r="H76" s="536">
        <v>1002013.4</v>
      </c>
      <c r="I76" s="536">
        <v>0</v>
      </c>
      <c r="J76" s="536">
        <v>64977.7</v>
      </c>
      <c r="K76" s="536">
        <v>0</v>
      </c>
      <c r="L76" s="536">
        <v>0</v>
      </c>
      <c r="M76" s="536">
        <v>97919061.5</v>
      </c>
      <c r="N76" s="537">
        <v>145846232.09999999</v>
      </c>
      <c r="O76" s="616">
        <v>243765293.59999999</v>
      </c>
      <c r="P76" s="616">
        <v>242698302.5</v>
      </c>
      <c r="Q76" s="617">
        <v>0.87325769408708576</v>
      </c>
      <c r="R76" s="617">
        <v>0.12674230591291424</v>
      </c>
    </row>
    <row r="77" spans="2:18" s="532" customFormat="1" ht="11.25"/>
    <row r="78" spans="2:18" s="532" customFormat="1" ht="11.25"/>
    <row r="79" spans="2:18" s="532" customFormat="1" ht="11.25">
      <c r="B79" s="89"/>
    </row>
    <row r="80" spans="2:18" s="532" customFormat="1" ht="11.25"/>
    <row r="81" spans="2:12" s="532" customFormat="1" ht="11.25">
      <c r="B81" s="89" t="s">
        <v>318</v>
      </c>
    </row>
    <row r="82" spans="2:12" s="532" customFormat="1" ht="11.25">
      <c r="B82" s="570"/>
      <c r="C82" s="570"/>
      <c r="D82" s="579" t="s">
        <v>319</v>
      </c>
      <c r="E82" s="570" t="s">
        <v>320</v>
      </c>
      <c r="F82" s="570" t="s">
        <v>321</v>
      </c>
      <c r="G82" s="809" t="s">
        <v>322</v>
      </c>
      <c r="H82" s="809"/>
      <c r="L82" s="532">
        <v>100</v>
      </c>
    </row>
    <row r="83" spans="2:12" s="532" customFormat="1" ht="11.25">
      <c r="B83" s="541">
        <v>42005</v>
      </c>
      <c r="C83" s="542" t="s">
        <v>39</v>
      </c>
      <c r="D83" s="539">
        <v>51.6</v>
      </c>
      <c r="E83" s="540">
        <v>40.824708224025194</v>
      </c>
      <c r="F83" s="540">
        <v>59.175291775974806</v>
      </c>
      <c r="G83" s="738">
        <v>0.40651638981462079</v>
      </c>
      <c r="H83" s="540"/>
    </row>
    <row r="84" spans="2:12" s="532" customFormat="1" ht="11.25">
      <c r="B84" s="541">
        <v>42036</v>
      </c>
      <c r="C84" s="542" t="s">
        <v>40</v>
      </c>
      <c r="D84" s="539">
        <v>42.57</v>
      </c>
      <c r="E84" s="540">
        <v>52.284796895728419</v>
      </c>
      <c r="F84" s="540">
        <v>47.715203104271581</v>
      </c>
      <c r="G84" s="738">
        <v>0.40651638981462079</v>
      </c>
      <c r="H84" s="540"/>
    </row>
    <row r="85" spans="2:12" s="532" customFormat="1" ht="11.25">
      <c r="B85" s="541">
        <v>42064</v>
      </c>
      <c r="C85" s="542" t="s">
        <v>41</v>
      </c>
      <c r="D85" s="539">
        <v>43.13</v>
      </c>
      <c r="E85" s="540">
        <v>51.370623119686499</v>
      </c>
      <c r="F85" s="540">
        <v>48.629376880313515</v>
      </c>
      <c r="G85" s="738">
        <v>0.40651638981462079</v>
      </c>
      <c r="H85" s="538"/>
    </row>
    <row r="86" spans="2:12" s="532" customFormat="1" ht="11.25">
      <c r="B86" s="541">
        <v>42095</v>
      </c>
      <c r="C86" s="542" t="s">
        <v>42</v>
      </c>
      <c r="D86" s="539">
        <v>45.34</v>
      </c>
      <c r="E86" s="540">
        <v>45.190428777305279</v>
      </c>
      <c r="F86" s="540">
        <v>54.809571222694707</v>
      </c>
      <c r="G86" s="738">
        <v>0.40651638981462079</v>
      </c>
      <c r="H86" s="538"/>
    </row>
    <row r="87" spans="2:12" s="532" customFormat="1" ht="11.25">
      <c r="B87" s="541">
        <v>42125</v>
      </c>
      <c r="C87" s="542" t="s">
        <v>41</v>
      </c>
      <c r="D87" s="539">
        <v>45.12</v>
      </c>
      <c r="E87" s="540">
        <v>52.254838945381884</v>
      </c>
      <c r="F87" s="540">
        <v>47.745161054618109</v>
      </c>
      <c r="G87" s="738">
        <v>0.40651638981462079</v>
      </c>
      <c r="H87" s="538"/>
    </row>
    <row r="88" spans="2:12" s="532" customFormat="1" ht="11.25">
      <c r="B88" s="541">
        <v>42156</v>
      </c>
      <c r="C88" s="542" t="s">
        <v>43</v>
      </c>
      <c r="D88" s="539">
        <v>54.73</v>
      </c>
      <c r="E88" s="540">
        <v>37.782972464481695</v>
      </c>
      <c r="F88" s="540">
        <v>62.217027535518305</v>
      </c>
      <c r="G88" s="738">
        <v>0.40651638981462079</v>
      </c>
      <c r="H88" s="538"/>
    </row>
    <row r="89" spans="2:12" s="532" customFormat="1" ht="11.25">
      <c r="B89" s="541">
        <v>42186</v>
      </c>
      <c r="C89" s="542" t="s">
        <v>243</v>
      </c>
      <c r="D89" s="539">
        <v>59.55</v>
      </c>
      <c r="E89" s="540">
        <v>32.013593664479799</v>
      </c>
      <c r="F89" s="540">
        <v>67.986406335520201</v>
      </c>
      <c r="G89" s="738">
        <v>0.40651638981462079</v>
      </c>
      <c r="H89" s="538"/>
    </row>
    <row r="90" spans="2:12" s="532" customFormat="1" ht="11.25">
      <c r="B90" s="541">
        <v>42217</v>
      </c>
      <c r="C90" s="542" t="s">
        <v>42</v>
      </c>
      <c r="D90" s="539">
        <v>55.59</v>
      </c>
      <c r="E90" s="540">
        <v>33.098636968085884</v>
      </c>
      <c r="F90" s="540">
        <v>66.901363031914116</v>
      </c>
      <c r="G90" s="738">
        <v>0.40651638981462079</v>
      </c>
      <c r="H90" s="538"/>
    </row>
    <row r="91" spans="2:12" s="532" customFormat="1" ht="11.25">
      <c r="B91" s="541">
        <v>42248</v>
      </c>
      <c r="C91" s="542" t="s">
        <v>44</v>
      </c>
      <c r="D91" s="539">
        <v>51.88</v>
      </c>
      <c r="E91" s="540">
        <v>34.270346939061838</v>
      </c>
      <c r="F91" s="540">
        <v>65.729653060938162</v>
      </c>
      <c r="G91" s="738">
        <v>0.40651638981462079</v>
      </c>
      <c r="H91" s="538"/>
    </row>
    <row r="92" spans="2:12" s="532" customFormat="1" ht="11.25">
      <c r="B92" s="541">
        <v>42278</v>
      </c>
      <c r="C92" s="542" t="s">
        <v>45</v>
      </c>
      <c r="D92" s="539">
        <v>49.9</v>
      </c>
      <c r="E92" s="540">
        <v>38.573953645530167</v>
      </c>
      <c r="F92" s="540">
        <v>61.426046354469825</v>
      </c>
      <c r="G92" s="738">
        <v>0.40651638981462079</v>
      </c>
      <c r="H92" s="538"/>
    </row>
    <row r="93" spans="2:12" s="532" customFormat="1" ht="11.25">
      <c r="B93" s="541">
        <v>42309</v>
      </c>
      <c r="C93" s="542" t="s">
        <v>46</v>
      </c>
      <c r="D93" s="539">
        <v>51.2</v>
      </c>
      <c r="E93" s="540">
        <v>37.814392447893795</v>
      </c>
      <c r="F93" s="540">
        <v>62.185607552106198</v>
      </c>
      <c r="G93" s="738">
        <v>0.40651638981462079</v>
      </c>
      <c r="H93" s="538"/>
    </row>
    <row r="94" spans="2:12" s="532" customFormat="1" ht="11.25">
      <c r="B94" s="541">
        <v>42339</v>
      </c>
      <c r="C94" s="542" t="s">
        <v>47</v>
      </c>
      <c r="D94" s="539">
        <v>52.61</v>
      </c>
      <c r="E94" s="540">
        <v>32.340375685884588</v>
      </c>
      <c r="F94" s="540">
        <v>67.659624314115419</v>
      </c>
      <c r="G94" s="738">
        <v>0.40651638981462079</v>
      </c>
      <c r="H94" s="538"/>
    </row>
    <row r="95" spans="2:12" s="532" customFormat="1" ht="11.25">
      <c r="B95" s="541">
        <v>42370</v>
      </c>
      <c r="C95" s="542" t="s">
        <v>39</v>
      </c>
      <c r="D95" s="538">
        <v>36.53</v>
      </c>
      <c r="E95" s="540">
        <v>49.923767355717928</v>
      </c>
      <c r="F95" s="540">
        <v>50.076232644282058</v>
      </c>
      <c r="G95" s="538"/>
      <c r="H95" s="738">
        <v>0.46272554379161129</v>
      </c>
    </row>
    <row r="96" spans="2:12" s="532" customFormat="1" ht="11.25">
      <c r="B96" s="541">
        <v>42401</v>
      </c>
      <c r="C96" s="542" t="s">
        <v>40</v>
      </c>
      <c r="D96" s="538">
        <v>27.5</v>
      </c>
      <c r="E96" s="540">
        <v>59.557180477203794</v>
      </c>
      <c r="F96" s="540">
        <v>40.442819522796221</v>
      </c>
      <c r="G96" s="538"/>
      <c r="H96" s="738">
        <v>0.46272554379161129</v>
      </c>
    </row>
    <row r="97" spans="2:8" s="532" customFormat="1" ht="11.25">
      <c r="B97" s="541">
        <v>42430</v>
      </c>
      <c r="C97" s="542" t="s">
        <v>41</v>
      </c>
      <c r="D97" s="538">
        <v>27.8</v>
      </c>
      <c r="E97" s="540">
        <v>57.395731668617948</v>
      </c>
      <c r="F97" s="540">
        <v>42.604268331382052</v>
      </c>
      <c r="G97" s="538"/>
      <c r="H97" s="738">
        <v>0.46272554379161129</v>
      </c>
    </row>
    <row r="98" spans="2:8" s="532" customFormat="1" ht="11.25">
      <c r="B98" s="541">
        <v>42461</v>
      </c>
      <c r="C98" s="542" t="s">
        <v>42</v>
      </c>
      <c r="D98" s="538">
        <v>24.11</v>
      </c>
      <c r="E98" s="540">
        <v>60.776498658423542</v>
      </c>
      <c r="F98" s="540">
        <v>39.223501341576451</v>
      </c>
      <c r="G98" s="538"/>
      <c r="H98" s="738">
        <v>0.46272554379161129</v>
      </c>
    </row>
    <row r="99" spans="2:8" s="532" customFormat="1" ht="11.25">
      <c r="B99" s="541">
        <v>42491</v>
      </c>
      <c r="C99" s="542" t="s">
        <v>41</v>
      </c>
      <c r="D99" s="538">
        <v>25.77</v>
      </c>
      <c r="E99" s="540">
        <v>63.486895523539147</v>
      </c>
      <c r="F99" s="540">
        <v>36.513104476460839</v>
      </c>
      <c r="G99" s="538"/>
      <c r="H99" s="738">
        <v>0.46272554379161129</v>
      </c>
    </row>
    <row r="100" spans="2:8" s="532" customFormat="1" ht="11.25">
      <c r="B100" s="541">
        <v>42522</v>
      </c>
      <c r="C100" s="542" t="s">
        <v>43</v>
      </c>
      <c r="D100" s="538">
        <v>38.9</v>
      </c>
      <c r="E100" s="540">
        <v>49.060858238714708</v>
      </c>
      <c r="F100" s="540">
        <v>50.939141761285285</v>
      </c>
      <c r="G100" s="538"/>
      <c r="H100" s="738">
        <v>0.46272554379161129</v>
      </c>
    </row>
    <row r="101" spans="2:8" s="532" customFormat="1" ht="11.25">
      <c r="B101" s="541">
        <v>42552</v>
      </c>
      <c r="C101" s="542" t="s">
        <v>243</v>
      </c>
      <c r="D101" s="538">
        <v>40.53</v>
      </c>
      <c r="E101" s="540">
        <v>41.219482749686115</v>
      </c>
      <c r="F101" s="540">
        <v>58.780517250313878</v>
      </c>
      <c r="G101" s="538"/>
      <c r="H101" s="738">
        <v>0.46272554379161129</v>
      </c>
    </row>
    <row r="102" spans="2:8" s="532" customFormat="1" ht="11.25">
      <c r="B102" s="541">
        <v>42583</v>
      </c>
      <c r="C102" s="542" t="s">
        <v>42</v>
      </c>
      <c r="D102" s="538">
        <v>41.16</v>
      </c>
      <c r="E102" s="540">
        <v>42.456075315281815</v>
      </c>
      <c r="F102" s="540">
        <v>57.543924684718192</v>
      </c>
      <c r="G102" s="538"/>
      <c r="H102" s="738">
        <v>0.46272554379161129</v>
      </c>
    </row>
    <row r="103" spans="2:8" s="532" customFormat="1" ht="11.25">
      <c r="B103" s="541">
        <v>42614</v>
      </c>
      <c r="C103" s="542" t="s">
        <v>44</v>
      </c>
      <c r="D103" s="538">
        <v>43.59</v>
      </c>
      <c r="E103" s="540">
        <v>35.429372090415384</v>
      </c>
      <c r="F103" s="540">
        <v>64.57062790958463</v>
      </c>
      <c r="G103" s="538"/>
      <c r="H103" s="738">
        <v>0.46272554379161129</v>
      </c>
    </row>
    <row r="104" spans="2:8" s="532" customFormat="1" ht="11.25">
      <c r="B104" s="541">
        <v>42644</v>
      </c>
      <c r="C104" s="542" t="s">
        <v>45</v>
      </c>
      <c r="D104" s="538">
        <v>52.83</v>
      </c>
      <c r="E104" s="540">
        <v>30.47112583186064</v>
      </c>
      <c r="F104" s="540">
        <v>69.528874168139367</v>
      </c>
      <c r="G104" s="538"/>
      <c r="H104" s="738">
        <v>0.46272554379161129</v>
      </c>
    </row>
    <row r="105" spans="2:8" s="532" customFormat="1" ht="11.25">
      <c r="B105" s="541">
        <v>42675</v>
      </c>
      <c r="C105" s="542" t="s">
        <v>46</v>
      </c>
      <c r="D105" s="538">
        <v>56.13</v>
      </c>
      <c r="E105" s="540">
        <v>35.311761551787448</v>
      </c>
      <c r="F105" s="540">
        <v>64.688238448212573</v>
      </c>
      <c r="G105" s="538"/>
      <c r="H105" s="738">
        <v>0.46272554379161129</v>
      </c>
    </row>
    <row r="106" spans="2:8" s="532" customFormat="1" ht="11.25">
      <c r="B106" s="580">
        <v>42705</v>
      </c>
      <c r="C106" s="581" t="s">
        <v>47</v>
      </c>
      <c r="D106" s="563">
        <v>60.49</v>
      </c>
      <c r="E106" s="582">
        <v>30.181903088685065</v>
      </c>
      <c r="F106" s="582">
        <v>69.818096911314925</v>
      </c>
      <c r="G106" s="563"/>
      <c r="H106" s="739">
        <v>0.46272554379161129</v>
      </c>
    </row>
    <row r="107" spans="2:8" s="532" customFormat="1" ht="11.25"/>
    <row r="108" spans="2:8" s="532" customFormat="1" ht="11.25"/>
    <row r="109" spans="2:8" s="532" customFormat="1" ht="11.25"/>
    <row r="110" spans="2:8" s="532" customFormat="1" ht="11.25"/>
    <row r="111" spans="2:8" s="532" customFormat="1" ht="11.25"/>
    <row r="112" spans="2:8" s="532" customFormat="1" ht="11.25"/>
    <row r="113" s="532" customFormat="1" ht="11.25"/>
    <row r="114" s="532" customFormat="1" ht="11.25"/>
    <row r="115" s="532" customFormat="1" ht="11.25"/>
    <row r="116" s="532" customFormat="1" ht="11.25"/>
    <row r="117" s="532" customFormat="1" ht="11.25"/>
    <row r="118" s="532" customFormat="1" ht="11.25"/>
    <row r="119" s="532" customFormat="1" ht="11.25"/>
    <row r="120" s="532" customFormat="1" ht="11.25"/>
    <row r="121" s="532" customFormat="1" ht="11.25"/>
  </sheetData>
  <mergeCells count="8">
    <mergeCell ref="G82:H82"/>
    <mergeCell ref="C68:N68"/>
    <mergeCell ref="C69:D69"/>
    <mergeCell ref="E69:F69"/>
    <mergeCell ref="G69:H69"/>
    <mergeCell ref="I69:J69"/>
    <mergeCell ref="K69:L69"/>
    <mergeCell ref="M69:N69"/>
  </mergeCells>
  <hyperlinks>
    <hyperlink ref="B3" location="Indice!A1" display="Indice!A1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W51"/>
  <sheetViews>
    <sheetView showGridLines="0" showRowColHeaders="0" workbookViewId="0">
      <selection activeCell="Q38" sqref="Q38"/>
    </sheetView>
  </sheetViews>
  <sheetFormatPr baseColWidth="10" defaultColWidth="11.5703125" defaultRowHeight="12.75"/>
  <cols>
    <col min="1" max="1" width="2.7109375" style="584" customWidth="1"/>
    <col min="2" max="2" width="11.5703125" style="584"/>
    <col min="3" max="3" width="7.7109375" style="584" customWidth="1"/>
    <col min="4" max="4" width="9.28515625" style="584" customWidth="1"/>
    <col min="5" max="5" width="12.5703125" style="584" customWidth="1"/>
    <col min="6" max="6" width="9.42578125" style="584" customWidth="1"/>
    <col min="7" max="7" width="11" style="584" customWidth="1"/>
    <col min="8" max="8" width="14.85546875" style="584" customWidth="1"/>
    <col min="9" max="9" width="9.42578125" style="584" customWidth="1"/>
    <col min="10" max="10" width="13" style="584" customWidth="1"/>
    <col min="11" max="11" width="14.42578125" style="584" customWidth="1"/>
    <col min="12" max="12" width="20.5703125" style="584" customWidth="1"/>
    <col min="13" max="13" width="11.5703125" style="584"/>
    <col min="14" max="14" width="19.28515625" style="584" bestFit="1" customWidth="1"/>
    <col min="15" max="16384" width="11.5703125" style="584"/>
  </cols>
  <sheetData>
    <row r="1" spans="1:15" ht="21.6" customHeight="1">
      <c r="K1" s="585" t="s">
        <v>79</v>
      </c>
    </row>
    <row r="2" spans="1:15" ht="15" customHeight="1">
      <c r="K2" s="586" t="s">
        <v>235</v>
      </c>
    </row>
    <row r="3" spans="1:15" ht="19.899999999999999" customHeight="1">
      <c r="B3" s="21" t="str">
        <f>Indice!C4</f>
        <v>Mercados eléctricos</v>
      </c>
    </row>
    <row r="4" spans="1:15">
      <c r="B4" s="686" t="s">
        <v>369</v>
      </c>
    </row>
    <row r="5" spans="1:15" ht="12.75" customHeight="1">
      <c r="B5" s="587"/>
      <c r="C5" s="814" t="s">
        <v>26</v>
      </c>
      <c r="D5" s="814" t="s">
        <v>27</v>
      </c>
      <c r="E5" s="814" t="s">
        <v>240</v>
      </c>
      <c r="F5" s="814" t="s">
        <v>125</v>
      </c>
      <c r="G5" s="814" t="s">
        <v>128</v>
      </c>
      <c r="H5" s="814" t="s">
        <v>238</v>
      </c>
      <c r="I5" s="814" t="s">
        <v>242</v>
      </c>
      <c r="J5" s="814" t="s">
        <v>351</v>
      </c>
      <c r="K5" s="615"/>
      <c r="L5" s="615"/>
    </row>
    <row r="6" spans="1:15" s="588" customFormat="1" ht="12.75" customHeight="1">
      <c r="A6" s="614"/>
      <c r="B6" s="589"/>
      <c r="C6" s="815"/>
      <c r="D6" s="815"/>
      <c r="E6" s="815"/>
      <c r="F6" s="815"/>
      <c r="G6" s="815"/>
      <c r="H6" s="815"/>
      <c r="I6" s="815"/>
      <c r="J6" s="815"/>
      <c r="K6" s="645"/>
      <c r="L6" s="646"/>
    </row>
    <row r="7" spans="1:15">
      <c r="A7" s="583" t="s">
        <v>39</v>
      </c>
      <c r="B7" s="590" t="s">
        <v>244</v>
      </c>
      <c r="C7" s="591">
        <v>53.54</v>
      </c>
      <c r="D7" s="591">
        <v>-0.01</v>
      </c>
      <c r="E7" s="591">
        <v>53.53</v>
      </c>
      <c r="F7" s="591">
        <v>4.919999999999999</v>
      </c>
      <c r="G7" s="591">
        <v>6.94</v>
      </c>
      <c r="H7" s="591">
        <v>1.69</v>
      </c>
      <c r="I7" s="593">
        <v>67.08</v>
      </c>
      <c r="J7" s="594">
        <v>22530.623815000003</v>
      </c>
      <c r="L7" s="647">
        <f>'Data 1'!Q71</f>
        <v>62.84</v>
      </c>
      <c r="M7" s="662"/>
      <c r="N7" s="662"/>
      <c r="O7" s="595"/>
    </row>
    <row r="8" spans="1:15">
      <c r="A8" s="583" t="s">
        <v>40</v>
      </c>
      <c r="B8" s="590" t="s">
        <v>245</v>
      </c>
      <c r="C8" s="591">
        <v>44.62</v>
      </c>
      <c r="D8" s="591">
        <v>-0.01</v>
      </c>
      <c r="E8" s="591">
        <v>44.61</v>
      </c>
      <c r="F8" s="591">
        <v>5.3699999999999992</v>
      </c>
      <c r="G8" s="591">
        <v>6.92</v>
      </c>
      <c r="H8" s="591">
        <v>1.85</v>
      </c>
      <c r="I8" s="593">
        <v>58.75</v>
      </c>
      <c r="J8" s="594">
        <v>20656.460228</v>
      </c>
      <c r="K8" s="685"/>
      <c r="L8" s="647">
        <v>62.84</v>
      </c>
      <c r="M8" s="662"/>
      <c r="N8" s="662"/>
      <c r="O8" s="595"/>
    </row>
    <row r="9" spans="1:15">
      <c r="A9" s="583" t="s">
        <v>41</v>
      </c>
      <c r="B9" s="590" t="s">
        <v>246</v>
      </c>
      <c r="C9" s="591">
        <v>44.24</v>
      </c>
      <c r="D9" s="591">
        <v>-0.01</v>
      </c>
      <c r="E9" s="591">
        <v>44.23</v>
      </c>
      <c r="F9" s="591">
        <v>5.1899999999999995</v>
      </c>
      <c r="G9" s="591">
        <v>5.48</v>
      </c>
      <c r="H9" s="591">
        <v>1.83</v>
      </c>
      <c r="I9" s="593">
        <v>56.72999999999999</v>
      </c>
      <c r="J9" s="594">
        <v>21074.295910999997</v>
      </c>
      <c r="K9" s="685"/>
      <c r="L9" s="647">
        <v>62.84</v>
      </c>
      <c r="M9" s="662"/>
      <c r="N9" s="662"/>
      <c r="O9" s="595"/>
    </row>
    <row r="10" spans="1:15">
      <c r="A10" s="583" t="s">
        <v>42</v>
      </c>
      <c r="B10" s="590" t="s">
        <v>247</v>
      </c>
      <c r="C10" s="591">
        <v>46.59</v>
      </c>
      <c r="D10" s="591">
        <v>0.03</v>
      </c>
      <c r="E10" s="591">
        <v>46.62</v>
      </c>
      <c r="F10" s="591">
        <v>5.5600000000000005</v>
      </c>
      <c r="G10" s="591">
        <v>5.26</v>
      </c>
      <c r="H10" s="591">
        <v>2.08</v>
      </c>
      <c r="I10" s="593">
        <v>59.519999999999996</v>
      </c>
      <c r="J10" s="594">
        <v>18803.992910999998</v>
      </c>
      <c r="K10" s="685"/>
      <c r="L10" s="647">
        <v>62.84</v>
      </c>
      <c r="M10" s="662"/>
      <c r="N10" s="662"/>
      <c r="O10" s="595"/>
    </row>
    <row r="11" spans="1:15">
      <c r="A11" s="583" t="s">
        <v>41</v>
      </c>
      <c r="B11" s="590" t="s">
        <v>248</v>
      </c>
      <c r="C11" s="591">
        <v>45.91</v>
      </c>
      <c r="D11" s="591">
        <v>0.01</v>
      </c>
      <c r="E11" s="591">
        <v>45.92</v>
      </c>
      <c r="F11" s="591">
        <v>5.1100000000000003</v>
      </c>
      <c r="G11" s="591">
        <v>5.0599999999999996</v>
      </c>
      <c r="H11" s="591">
        <v>1.97</v>
      </c>
      <c r="I11" s="593">
        <v>58.06</v>
      </c>
      <c r="J11" s="594">
        <v>19799.298890999999</v>
      </c>
      <c r="K11" s="685"/>
      <c r="L11" s="647">
        <v>62.84</v>
      </c>
      <c r="M11" s="662"/>
      <c r="N11" s="662"/>
      <c r="O11" s="595"/>
    </row>
    <row r="12" spans="1:15">
      <c r="A12" s="583" t="s">
        <v>43</v>
      </c>
      <c r="B12" s="590" t="s">
        <v>249</v>
      </c>
      <c r="C12" s="591">
        <v>55.52</v>
      </c>
      <c r="D12" s="591">
        <v>0.01</v>
      </c>
      <c r="E12" s="591">
        <v>55.53</v>
      </c>
      <c r="F12" s="591">
        <v>3.37</v>
      </c>
      <c r="G12" s="591">
        <v>6.19</v>
      </c>
      <c r="H12" s="591">
        <v>1.92</v>
      </c>
      <c r="I12" s="593">
        <v>67.010000000000005</v>
      </c>
      <c r="J12" s="594">
        <v>20304.616699999999</v>
      </c>
      <c r="K12" s="685"/>
      <c r="L12" s="647">
        <v>62.84</v>
      </c>
      <c r="M12" s="662"/>
      <c r="N12" s="662"/>
      <c r="O12" s="595"/>
    </row>
    <row r="13" spans="1:15">
      <c r="A13" s="583" t="s">
        <v>43</v>
      </c>
      <c r="B13" s="590" t="s">
        <v>250</v>
      </c>
      <c r="C13" s="596">
        <v>60.53</v>
      </c>
      <c r="D13" s="596">
        <v>0</v>
      </c>
      <c r="E13" s="591">
        <v>60.53</v>
      </c>
      <c r="F13" s="591">
        <v>3.120000000000001</v>
      </c>
      <c r="G13" s="596">
        <v>7.23</v>
      </c>
      <c r="H13" s="596">
        <v>1.65</v>
      </c>
      <c r="I13" s="597">
        <v>72.530000000000015</v>
      </c>
      <c r="J13" s="598">
        <v>23424.579224000001</v>
      </c>
      <c r="K13" s="685"/>
      <c r="L13" s="647">
        <v>62.84</v>
      </c>
      <c r="M13" s="662"/>
      <c r="N13" s="662"/>
      <c r="O13" s="595"/>
    </row>
    <row r="14" spans="1:15">
      <c r="A14" s="583" t="s">
        <v>42</v>
      </c>
      <c r="B14" s="590" t="s">
        <v>251</v>
      </c>
      <c r="C14" s="596">
        <v>56.71</v>
      </c>
      <c r="D14" s="596">
        <v>0</v>
      </c>
      <c r="E14" s="591">
        <v>56.71</v>
      </c>
      <c r="F14" s="591">
        <v>3.7399999999999998</v>
      </c>
      <c r="G14" s="596">
        <v>2.84</v>
      </c>
      <c r="H14" s="596">
        <v>1.87</v>
      </c>
      <c r="I14" s="597">
        <v>65.160000000000011</v>
      </c>
      <c r="J14" s="598">
        <v>20823.877831000002</v>
      </c>
      <c r="K14" s="685"/>
      <c r="L14" s="647">
        <v>62.84</v>
      </c>
      <c r="M14" s="662"/>
      <c r="N14" s="662"/>
      <c r="O14" s="595"/>
    </row>
    <row r="15" spans="1:15">
      <c r="A15" s="583" t="s">
        <v>44</v>
      </c>
      <c r="B15" s="590" t="s">
        <v>252</v>
      </c>
      <c r="C15" s="591">
        <v>52.63</v>
      </c>
      <c r="D15" s="591">
        <v>-0.03</v>
      </c>
      <c r="E15" s="591">
        <v>52.6</v>
      </c>
      <c r="F15" s="591">
        <v>3.25</v>
      </c>
      <c r="G15" s="591">
        <v>3.2</v>
      </c>
      <c r="H15" s="591">
        <v>2.0099999999999998</v>
      </c>
      <c r="I15" s="597">
        <v>61.06</v>
      </c>
      <c r="J15" s="594">
        <v>19510.557681000002</v>
      </c>
      <c r="K15" s="685"/>
      <c r="L15" s="647">
        <v>62.84</v>
      </c>
      <c r="M15" s="662"/>
      <c r="N15" s="662"/>
      <c r="O15" s="595"/>
    </row>
    <row r="16" spans="1:15">
      <c r="A16" s="583" t="s">
        <v>45</v>
      </c>
      <c r="B16" s="590" t="s">
        <v>253</v>
      </c>
      <c r="C16" s="591">
        <v>50.84</v>
      </c>
      <c r="D16" s="591">
        <v>-0.02</v>
      </c>
      <c r="E16" s="591">
        <v>50.82</v>
      </c>
      <c r="F16" s="591">
        <v>4.3800000000000008</v>
      </c>
      <c r="G16" s="591">
        <v>3.11</v>
      </c>
      <c r="H16" s="591">
        <v>1.99</v>
      </c>
      <c r="I16" s="593">
        <v>60.300000000000004</v>
      </c>
      <c r="J16" s="594">
        <v>19707.647872000001</v>
      </c>
      <c r="K16" s="685"/>
      <c r="L16" s="647">
        <v>62.84</v>
      </c>
      <c r="M16" s="662"/>
      <c r="N16" s="662"/>
      <c r="O16" s="595"/>
    </row>
    <row r="17" spans="1:15">
      <c r="A17" s="583" t="s">
        <v>46</v>
      </c>
      <c r="B17" s="590" t="s">
        <v>254</v>
      </c>
      <c r="C17" s="591">
        <v>52.68</v>
      </c>
      <c r="D17" s="591">
        <v>0</v>
      </c>
      <c r="E17" s="591">
        <v>52.68</v>
      </c>
      <c r="F17" s="591">
        <v>4.1500000000000004</v>
      </c>
      <c r="G17" s="591">
        <v>3.26</v>
      </c>
      <c r="H17" s="591">
        <v>1.97</v>
      </c>
      <c r="I17" s="593">
        <v>62.059999999999995</v>
      </c>
      <c r="J17" s="594">
        <v>19830.873137999999</v>
      </c>
      <c r="K17" s="685"/>
      <c r="L17" s="647">
        <v>62.84</v>
      </c>
      <c r="M17" s="662"/>
      <c r="N17" s="662"/>
      <c r="O17" s="595"/>
    </row>
    <row r="18" spans="1:15">
      <c r="A18" s="583" t="s">
        <v>47</v>
      </c>
      <c r="B18" s="590" t="s">
        <v>255</v>
      </c>
      <c r="C18" s="591">
        <v>54.38</v>
      </c>
      <c r="D18" s="591">
        <v>0</v>
      </c>
      <c r="E18" s="591">
        <v>54.38</v>
      </c>
      <c r="F18" s="591">
        <v>3.2399999999999998</v>
      </c>
      <c r="G18" s="591">
        <v>4.07</v>
      </c>
      <c r="H18" s="591">
        <v>1.89</v>
      </c>
      <c r="I18" s="593">
        <v>63.580000000000005</v>
      </c>
      <c r="J18" s="594">
        <v>20805.948800000002</v>
      </c>
      <c r="K18" s="685"/>
      <c r="L18" s="647">
        <v>62.84</v>
      </c>
      <c r="M18" s="662"/>
      <c r="N18" s="662"/>
      <c r="O18" s="595"/>
    </row>
    <row r="19" spans="1:15">
      <c r="A19" s="583"/>
      <c r="B19" s="590"/>
      <c r="C19" s="591"/>
      <c r="D19" s="591"/>
      <c r="E19" s="591"/>
      <c r="F19" s="591"/>
      <c r="G19" s="591"/>
      <c r="H19" s="591"/>
      <c r="I19" s="593"/>
      <c r="J19" s="594"/>
      <c r="K19" s="685"/>
      <c r="L19" s="647"/>
      <c r="M19" s="662"/>
      <c r="N19" s="662"/>
      <c r="O19" s="595"/>
    </row>
    <row r="20" spans="1:15">
      <c r="A20" s="583" t="s">
        <v>39</v>
      </c>
      <c r="B20" s="541">
        <v>42370</v>
      </c>
      <c r="C20" s="591">
        <v>38.5</v>
      </c>
      <c r="D20" s="591">
        <v>-0.03</v>
      </c>
      <c r="E20" s="591">
        <v>38.47</v>
      </c>
      <c r="F20" s="591">
        <v>3.92</v>
      </c>
      <c r="G20" s="592">
        <v>3.16</v>
      </c>
      <c r="H20" s="592">
        <v>1.87</v>
      </c>
      <c r="I20" s="592">
        <v>47.419999999999995</v>
      </c>
      <c r="J20" s="594">
        <v>21454.209323999999</v>
      </c>
      <c r="K20" s="685"/>
      <c r="L20" s="647">
        <f>'Data 1'!Q50</f>
        <v>48.41</v>
      </c>
      <c r="M20" s="662"/>
      <c r="N20" s="662"/>
      <c r="O20" s="599"/>
    </row>
    <row r="21" spans="1:15">
      <c r="A21" s="583" t="s">
        <v>40</v>
      </c>
      <c r="B21" s="541">
        <v>42401</v>
      </c>
      <c r="C21" s="591">
        <v>28.8</v>
      </c>
      <c r="D21" s="591">
        <v>-0.03</v>
      </c>
      <c r="E21" s="591">
        <v>28.77</v>
      </c>
      <c r="F21" s="591">
        <v>4.2</v>
      </c>
      <c r="G21" s="592">
        <v>3.22</v>
      </c>
      <c r="H21" s="592">
        <v>1.93</v>
      </c>
      <c r="I21" s="592">
        <v>38.119999999999997</v>
      </c>
      <c r="J21" s="594">
        <v>20776.593364</v>
      </c>
      <c r="K21" s="685"/>
      <c r="L21" s="647">
        <v>48.41</v>
      </c>
      <c r="M21" s="662"/>
      <c r="N21" s="662"/>
      <c r="O21" s="599"/>
    </row>
    <row r="22" spans="1:15">
      <c r="A22" s="583" t="s">
        <v>41</v>
      </c>
      <c r="B22" s="541">
        <v>42430</v>
      </c>
      <c r="C22" s="591">
        <v>28.65</v>
      </c>
      <c r="D22" s="591">
        <v>0</v>
      </c>
      <c r="E22" s="591">
        <v>28.65</v>
      </c>
      <c r="F22" s="591">
        <v>4.5399999999999991</v>
      </c>
      <c r="G22" s="592">
        <v>2.63</v>
      </c>
      <c r="H22" s="592">
        <v>1.87</v>
      </c>
      <c r="I22" s="592">
        <v>37.69</v>
      </c>
      <c r="J22" s="594">
        <v>21402.936888999997</v>
      </c>
      <c r="K22" s="685"/>
      <c r="L22" s="647">
        <v>48.41</v>
      </c>
      <c r="M22" s="662"/>
      <c r="N22" s="662"/>
      <c r="O22" s="599"/>
    </row>
    <row r="23" spans="1:15">
      <c r="A23" s="583" t="s">
        <v>42</v>
      </c>
      <c r="B23" s="541">
        <v>42461</v>
      </c>
      <c r="C23" s="591">
        <v>24.85</v>
      </c>
      <c r="D23" s="591">
        <v>0</v>
      </c>
      <c r="E23" s="591">
        <v>24.85</v>
      </c>
      <c r="F23" s="591">
        <v>4.07</v>
      </c>
      <c r="G23" s="592">
        <v>2.48</v>
      </c>
      <c r="H23" s="592">
        <v>2.02</v>
      </c>
      <c r="I23" s="592">
        <v>33.42</v>
      </c>
      <c r="J23" s="594">
        <v>19873.850267000002</v>
      </c>
      <c r="K23" s="685"/>
      <c r="L23" s="647">
        <v>48.41</v>
      </c>
      <c r="M23" s="662"/>
      <c r="N23" s="662"/>
      <c r="O23" s="599"/>
    </row>
    <row r="24" spans="1:15">
      <c r="A24" s="583" t="s">
        <v>41</v>
      </c>
      <c r="B24" s="541">
        <v>42491</v>
      </c>
      <c r="C24" s="591">
        <v>26.74</v>
      </c>
      <c r="D24" s="591">
        <v>0</v>
      </c>
      <c r="E24" s="591">
        <v>26.74</v>
      </c>
      <c r="F24" s="591">
        <v>4.3600000000000003</v>
      </c>
      <c r="G24" s="592">
        <v>2.4300000000000002</v>
      </c>
      <c r="H24" s="592">
        <v>2.0299999999999998</v>
      </c>
      <c r="I24" s="592">
        <v>35.56</v>
      </c>
      <c r="J24" s="594">
        <v>19666.744267000002</v>
      </c>
      <c r="K24" s="685"/>
      <c r="L24" s="647">
        <v>48.41</v>
      </c>
      <c r="M24" s="662"/>
      <c r="N24" s="662"/>
      <c r="O24" s="599"/>
    </row>
    <row r="25" spans="1:15">
      <c r="A25" s="583" t="s">
        <v>43</v>
      </c>
      <c r="B25" s="541">
        <v>42522</v>
      </c>
      <c r="C25" s="591">
        <v>39.29</v>
      </c>
      <c r="D25" s="591">
        <v>0.01</v>
      </c>
      <c r="E25" s="591">
        <v>39.299999999999997</v>
      </c>
      <c r="F25" s="591">
        <v>2.5100000000000002</v>
      </c>
      <c r="G25" s="592">
        <v>2.89</v>
      </c>
      <c r="H25" s="592">
        <v>2</v>
      </c>
      <c r="I25" s="592">
        <v>46.699999999999996</v>
      </c>
      <c r="J25" s="594">
        <v>20177.555263999999</v>
      </c>
      <c r="K25" s="685"/>
      <c r="L25" s="647">
        <v>48.41</v>
      </c>
      <c r="M25" s="662"/>
      <c r="N25" s="662"/>
      <c r="O25" s="599"/>
    </row>
    <row r="26" spans="1:15">
      <c r="A26" s="583" t="s">
        <v>43</v>
      </c>
      <c r="B26" s="541">
        <v>42552</v>
      </c>
      <c r="C26" s="591">
        <v>41.07</v>
      </c>
      <c r="D26" s="591">
        <v>-0.01</v>
      </c>
      <c r="E26" s="591">
        <v>41.06</v>
      </c>
      <c r="F26" s="591">
        <v>2.0300000000000002</v>
      </c>
      <c r="G26" s="592">
        <v>3.27</v>
      </c>
      <c r="H26" s="592">
        <v>1.82</v>
      </c>
      <c r="I26" s="592">
        <v>48.180000000000007</v>
      </c>
      <c r="J26" s="594">
        <v>22171.581584</v>
      </c>
      <c r="K26" s="685"/>
      <c r="L26" s="647">
        <v>48.41</v>
      </c>
      <c r="M26" s="662"/>
      <c r="N26" s="662"/>
      <c r="O26" s="599"/>
    </row>
    <row r="27" spans="1:15">
      <c r="A27" s="583" t="s">
        <v>42</v>
      </c>
      <c r="B27" s="541">
        <v>42583</v>
      </c>
      <c r="C27" s="591">
        <v>41.63</v>
      </c>
      <c r="D27" s="591">
        <v>-0.01</v>
      </c>
      <c r="E27" s="591">
        <v>41.62</v>
      </c>
      <c r="F27" s="591">
        <v>2.4000000000000004</v>
      </c>
      <c r="G27" s="592">
        <v>2.2200000000000002</v>
      </c>
      <c r="H27" s="592">
        <v>1.88</v>
      </c>
      <c r="I27" s="592">
        <v>48.12</v>
      </c>
      <c r="J27" s="594">
        <v>21376.612877</v>
      </c>
      <c r="K27" s="685"/>
      <c r="L27" s="647">
        <v>48.41</v>
      </c>
      <c r="M27" s="662"/>
      <c r="N27" s="662"/>
      <c r="O27" s="599"/>
    </row>
    <row r="28" spans="1:15">
      <c r="A28" s="583" t="s">
        <v>44</v>
      </c>
      <c r="B28" s="541">
        <v>42614</v>
      </c>
      <c r="C28" s="591">
        <v>44.17</v>
      </c>
      <c r="D28" s="591">
        <v>0</v>
      </c>
      <c r="E28" s="591">
        <v>44.17</v>
      </c>
      <c r="F28" s="591">
        <v>2.4600000000000009</v>
      </c>
      <c r="G28" s="592">
        <v>2.52</v>
      </c>
      <c r="H28" s="592">
        <v>1.94</v>
      </c>
      <c r="I28" s="592">
        <v>51.09</v>
      </c>
      <c r="J28" s="594">
        <v>20744.364344999998</v>
      </c>
      <c r="K28" s="685"/>
      <c r="L28" s="647">
        <v>48.41</v>
      </c>
      <c r="M28" s="662"/>
      <c r="N28" s="662"/>
      <c r="O28" s="599"/>
    </row>
    <row r="29" spans="1:15">
      <c r="A29" s="583" t="s">
        <v>45</v>
      </c>
      <c r="B29" s="541">
        <v>42644</v>
      </c>
      <c r="C29" s="591">
        <v>53.79</v>
      </c>
      <c r="D29" s="591">
        <v>-0.01</v>
      </c>
      <c r="E29" s="591">
        <v>53.78</v>
      </c>
      <c r="F29" s="591">
        <v>3.0000000000000004</v>
      </c>
      <c r="G29" s="592">
        <v>2.37</v>
      </c>
      <c r="H29" s="592">
        <v>2.04</v>
      </c>
      <c r="I29" s="592">
        <v>61.19</v>
      </c>
      <c r="J29" s="594">
        <v>19754.261691</v>
      </c>
      <c r="K29" s="685"/>
      <c r="L29" s="647">
        <v>48.41</v>
      </c>
      <c r="M29" s="662"/>
      <c r="N29" s="662"/>
      <c r="O29" s="599"/>
    </row>
    <row r="30" spans="1:15">
      <c r="A30" s="583" t="s">
        <v>46</v>
      </c>
      <c r="B30" s="541">
        <v>42675</v>
      </c>
      <c r="C30" s="591">
        <v>57.4</v>
      </c>
      <c r="D30" s="591">
        <v>0.01</v>
      </c>
      <c r="E30" s="591">
        <v>57.41</v>
      </c>
      <c r="F30" s="591">
        <v>1.93</v>
      </c>
      <c r="G30" s="592">
        <v>2.5499999999999998</v>
      </c>
      <c r="H30" s="592">
        <v>1.95</v>
      </c>
      <c r="I30" s="592">
        <v>63.839999999999996</v>
      </c>
      <c r="J30" s="594">
        <v>20548.101438000002</v>
      </c>
      <c r="K30" s="685"/>
      <c r="L30" s="647">
        <v>48.41</v>
      </c>
      <c r="M30" s="662"/>
      <c r="N30" s="662"/>
      <c r="O30" s="599"/>
    </row>
    <row r="31" spans="1:15">
      <c r="A31" s="583" t="s">
        <v>47</v>
      </c>
      <c r="B31" s="541">
        <v>42705</v>
      </c>
      <c r="C31" s="591">
        <v>61.86</v>
      </c>
      <c r="D31" s="591">
        <v>0.01</v>
      </c>
      <c r="E31" s="591">
        <v>61.87</v>
      </c>
      <c r="F31" s="591">
        <v>2.0899999999999994</v>
      </c>
      <c r="G31" s="592">
        <v>3.16</v>
      </c>
      <c r="H31" s="592">
        <v>1.88</v>
      </c>
      <c r="I31" s="592">
        <v>68.999999999999986</v>
      </c>
      <c r="J31" s="594">
        <v>21280.186475000002</v>
      </c>
      <c r="K31" s="685"/>
      <c r="L31" s="647">
        <v>48.41</v>
      </c>
      <c r="M31" s="662"/>
      <c r="N31" s="662"/>
      <c r="O31" s="599"/>
    </row>
    <row r="32" spans="1:15">
      <c r="A32" s="615"/>
      <c r="B32" s="600"/>
      <c r="C32" s="601"/>
      <c r="D32" s="601"/>
      <c r="E32" s="602"/>
      <c r="F32" s="602"/>
      <c r="G32" s="601"/>
      <c r="H32" s="601"/>
      <c r="I32" s="603"/>
      <c r="J32" s="604"/>
      <c r="K32" s="603"/>
      <c r="L32" s="605"/>
      <c r="M32" s="595"/>
      <c r="N32" s="595"/>
    </row>
    <row r="33" spans="1:23">
      <c r="A33" s="615"/>
      <c r="B33" s="686" t="s">
        <v>370</v>
      </c>
      <c r="E33" s="606"/>
      <c r="F33" s="606"/>
      <c r="G33" s="607"/>
      <c r="H33" s="607"/>
      <c r="I33" s="607"/>
      <c r="M33" s="608"/>
      <c r="O33" s="595"/>
    </row>
    <row r="34" spans="1:23">
      <c r="A34" s="615"/>
      <c r="B34" s="688" t="s">
        <v>371</v>
      </c>
      <c r="C34" s="591">
        <v>183.971</v>
      </c>
      <c r="E34" s="607"/>
      <c r="F34" s="607"/>
      <c r="G34" s="607"/>
      <c r="H34" s="607"/>
      <c r="I34" s="607"/>
      <c r="O34" s="595"/>
    </row>
    <row r="35" spans="1:23">
      <c r="A35" s="615"/>
      <c r="B35" s="687" t="s">
        <v>372</v>
      </c>
      <c r="C35" s="591">
        <v>66.120999999999995</v>
      </c>
      <c r="D35" s="609"/>
      <c r="E35" s="607"/>
      <c r="F35" s="607"/>
      <c r="G35" s="607"/>
      <c r="H35" s="607"/>
      <c r="I35" s="607"/>
      <c r="O35" s="595"/>
    </row>
    <row r="36" spans="1:23">
      <c r="A36" s="615"/>
      <c r="E36" s="607"/>
      <c r="F36" s="607"/>
      <c r="G36" s="607"/>
      <c r="H36" s="607"/>
      <c r="I36" s="607"/>
      <c r="O36" s="595"/>
    </row>
    <row r="37" spans="1:23">
      <c r="A37" s="615"/>
      <c r="E37" s="607"/>
      <c r="F37" s="607"/>
      <c r="G37" s="607"/>
      <c r="H37" s="607"/>
      <c r="I37" s="607"/>
      <c r="M37" s="610"/>
    </row>
    <row r="38" spans="1:23">
      <c r="A38" s="615"/>
      <c r="E38" s="607"/>
      <c r="F38" s="607"/>
      <c r="G38" s="607"/>
      <c r="H38" s="607"/>
      <c r="I38" s="607"/>
      <c r="M38" s="610"/>
    </row>
    <row r="39" spans="1:23">
      <c r="A39" s="615"/>
      <c r="B39" s="625"/>
      <c r="C39" s="626"/>
      <c r="D39" s="626"/>
      <c r="E39" s="626"/>
      <c r="F39" s="626"/>
      <c r="G39" s="626"/>
      <c r="H39" s="626"/>
      <c r="I39" s="626"/>
      <c r="J39" s="625"/>
      <c r="K39" s="625"/>
      <c r="L39" s="625"/>
      <c r="M39" s="627"/>
      <c r="N39" s="625"/>
    </row>
    <row r="40" spans="1:23">
      <c r="A40" s="615"/>
      <c r="B40" s="628" t="s">
        <v>256</v>
      </c>
      <c r="C40" s="629"/>
      <c r="D40" s="629"/>
      <c r="E40" s="630"/>
      <c r="F40" s="629"/>
      <c r="G40" s="629"/>
      <c r="H40" s="629"/>
      <c r="I40" s="629"/>
      <c r="J40" s="629"/>
      <c r="K40" s="629"/>
      <c r="L40" s="629"/>
      <c r="M40" s="629"/>
      <c r="N40" s="629"/>
      <c r="O40" s="629"/>
      <c r="P40" s="629"/>
      <c r="Q40" s="629"/>
      <c r="R40" s="629"/>
      <c r="S40" s="631" t="s">
        <v>241</v>
      </c>
      <c r="T40" s="628"/>
      <c r="U40" s="628"/>
      <c r="V40" s="632"/>
      <c r="W40" s="628"/>
    </row>
    <row r="41" spans="1:23">
      <c r="A41" s="615"/>
      <c r="B41" s="633">
        <v>2014</v>
      </c>
      <c r="C41" s="634">
        <v>43.462642691353345</v>
      </c>
      <c r="D41" s="634">
        <v>-3.5833160100981372E-2</v>
      </c>
      <c r="E41" s="634">
        <v>43.426809531252353</v>
      </c>
      <c r="F41" s="634">
        <v>5.6921848079150905</v>
      </c>
      <c r="G41" s="634">
        <v>1.1268245746356238</v>
      </c>
      <c r="H41" s="634">
        <v>0.37048427683557772</v>
      </c>
      <c r="I41" s="634">
        <v>0.25103012291790222</v>
      </c>
      <c r="J41" s="634">
        <v>-8.2233580194251421E-3</v>
      </c>
      <c r="K41" s="634">
        <v>0.59463516166357266</v>
      </c>
      <c r="L41" s="634">
        <v>0</v>
      </c>
      <c r="M41" s="634">
        <v>-3.5398486064009436E-2</v>
      </c>
      <c r="N41" s="634">
        <v>6.7603115829820782E-3</v>
      </c>
      <c r="O41" s="634">
        <v>1.1792880289165999</v>
      </c>
      <c r="P41" s="634">
        <v>5.9300442917168485</v>
      </c>
      <c r="Q41" s="634">
        <v>0</v>
      </c>
      <c r="R41" s="634">
        <v>55.049038630884304</v>
      </c>
      <c r="S41" s="635">
        <v>0.24956707648145915</v>
      </c>
      <c r="T41" s="632">
        <v>238985.13295999999</v>
      </c>
      <c r="U41" s="628"/>
      <c r="V41" s="632"/>
      <c r="W41" s="628"/>
    </row>
    <row r="42" spans="1:23">
      <c r="A42" s="615"/>
      <c r="B42" s="633">
        <v>2015</v>
      </c>
      <c r="C42" s="634">
        <v>51.669092709499544</v>
      </c>
      <c r="D42" s="634">
        <v>-2.6564316908607066E-3</v>
      </c>
      <c r="E42" s="634">
        <v>51.666436277808678</v>
      </c>
      <c r="F42" s="634">
        <v>4.2702248332054848</v>
      </c>
      <c r="G42" s="634">
        <v>0.91091274468804551</v>
      </c>
      <c r="H42" s="634">
        <v>0.18140411412114635</v>
      </c>
      <c r="I42" s="634">
        <v>0.23791434122735647</v>
      </c>
      <c r="J42" s="634">
        <v>8.8215560881733188E-3</v>
      </c>
      <c r="K42" s="634">
        <v>0.19407875350191026</v>
      </c>
      <c r="L42" s="634">
        <v>0</v>
      </c>
      <c r="M42" s="634">
        <v>-6.1596732708626249E-2</v>
      </c>
      <c r="N42" s="634">
        <v>5.9280105863019471E-3</v>
      </c>
      <c r="O42" s="634">
        <v>0.5665500428162622</v>
      </c>
      <c r="P42" s="634">
        <v>5.0301509818484416</v>
      </c>
      <c r="Q42" s="634">
        <v>1.8860699818862585</v>
      </c>
      <c r="R42" s="634">
        <v>62.852882074748855</v>
      </c>
      <c r="S42" s="635">
        <v>0.25266390790183174</v>
      </c>
      <c r="T42" s="632">
        <v>247254.75741000002</v>
      </c>
      <c r="U42" s="636">
        <v>3.4603091613168071</v>
      </c>
      <c r="V42" s="636">
        <v>14.176166628796201</v>
      </c>
      <c r="W42" s="628"/>
    </row>
    <row r="43" spans="1:23">
      <c r="B43" s="628"/>
      <c r="C43" s="634"/>
      <c r="D43" s="634"/>
      <c r="E43" s="637"/>
      <c r="F43" s="637"/>
      <c r="G43" s="638"/>
      <c r="H43" s="637"/>
      <c r="I43" s="637"/>
      <c r="J43" s="637"/>
      <c r="K43" s="637"/>
      <c r="L43" s="637"/>
      <c r="M43" s="637"/>
      <c r="N43" s="637"/>
      <c r="O43" s="637"/>
      <c r="P43" s="638"/>
      <c r="Q43" s="637"/>
      <c r="R43" s="637"/>
      <c r="S43" s="637">
        <f>S41/$R$41</f>
        <v>4.5335410515496971E-3</v>
      </c>
      <c r="T43" s="628"/>
      <c r="U43" s="628"/>
      <c r="V43" s="632"/>
      <c r="W43" s="628"/>
    </row>
    <row r="44" spans="1:23">
      <c r="R44" s="612"/>
    </row>
    <row r="45" spans="1:23">
      <c r="S45" s="612"/>
    </row>
    <row r="46" spans="1:23">
      <c r="C46" s="611"/>
      <c r="E46" s="611"/>
      <c r="F46" s="611"/>
      <c r="Q46" s="611"/>
      <c r="R46" s="611"/>
    </row>
    <row r="49" spans="3:3" ht="16.149999999999999" customHeight="1">
      <c r="C49" s="613"/>
    </row>
    <row r="50" spans="3:3">
      <c r="C50" s="613"/>
    </row>
    <row r="51" spans="3:3">
      <c r="C51" s="613"/>
    </row>
  </sheetData>
  <mergeCells count="8">
    <mergeCell ref="D5:D6"/>
    <mergeCell ref="C5:C6"/>
    <mergeCell ref="H5:H6"/>
    <mergeCell ref="J5:J6"/>
    <mergeCell ref="I5:I6"/>
    <mergeCell ref="E5:E6"/>
    <mergeCell ref="F5:F6"/>
    <mergeCell ref="G5:G6"/>
  </mergeCells>
  <hyperlinks>
    <hyperlink ref="B3" location="Indice!A1" display="Indice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autoPageBreaks="0"/>
  </sheetPr>
  <dimension ref="A1:F82"/>
  <sheetViews>
    <sheetView showGridLines="0" showRowColHeaders="0" showOutlineSymbols="0" topLeftCell="A2" workbookViewId="0">
      <selection activeCell="E33" sqref="E33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68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235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48" t="s">
        <v>297</v>
      </c>
      <c r="D7" s="39"/>
      <c r="E7" s="336"/>
    </row>
    <row r="8" spans="2:5" s="19" customFormat="1" ht="12.75" customHeight="1">
      <c r="B8" s="20"/>
      <c r="C8" s="748"/>
      <c r="D8" s="39"/>
      <c r="E8" s="336"/>
    </row>
    <row r="9" spans="2:5" s="19" customFormat="1" ht="12.75" customHeight="1">
      <c r="B9" s="20"/>
      <c r="C9" s="748"/>
      <c r="D9" s="39"/>
      <c r="E9" s="336"/>
    </row>
    <row r="10" spans="2:5" s="19" customFormat="1" ht="12.75" customHeight="1">
      <c r="B10" s="20"/>
      <c r="C10" s="289"/>
      <c r="D10" s="39"/>
      <c r="E10" s="336"/>
    </row>
    <row r="11" spans="2:5" s="19" customFormat="1" ht="12.75" customHeight="1">
      <c r="B11" s="20"/>
      <c r="C11" s="289"/>
      <c r="D11" s="39"/>
      <c r="E11" s="291"/>
    </row>
    <row r="12" spans="2:5" s="19" customFormat="1" ht="12.75" customHeight="1">
      <c r="B12" s="20"/>
      <c r="C12" s="289"/>
      <c r="D12" s="39"/>
      <c r="E12" s="291"/>
    </row>
    <row r="13" spans="2:5" s="19" customFormat="1" ht="12.75" customHeight="1">
      <c r="B13" s="20"/>
      <c r="D13" s="39"/>
      <c r="E13" s="291"/>
    </row>
    <row r="14" spans="2:5" s="19" customFormat="1" ht="12.75" customHeight="1">
      <c r="B14" s="20"/>
      <c r="D14" s="39"/>
      <c r="E14" s="291"/>
    </row>
    <row r="15" spans="2:5" s="19" customFormat="1" ht="12.75" customHeight="1">
      <c r="B15" s="20"/>
      <c r="D15" s="39"/>
      <c r="E15" s="291"/>
    </row>
    <row r="16" spans="2:5" s="19" customFormat="1" ht="12.75" customHeight="1">
      <c r="B16" s="20"/>
      <c r="D16" s="39"/>
      <c r="E16" s="291"/>
    </row>
    <row r="17" spans="1:6" s="19" customFormat="1" ht="12.75" customHeight="1">
      <c r="B17" s="20"/>
      <c r="D17" s="39"/>
      <c r="E17" s="291"/>
    </row>
    <row r="18" spans="1:6" s="19" customFormat="1" ht="12.75" customHeight="1">
      <c r="B18" s="20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291"/>
    </row>
    <row r="23" spans="1:6">
      <c r="E23" s="291"/>
    </row>
    <row r="24" spans="1:6">
      <c r="E24" s="291"/>
    </row>
    <row r="25" spans="1:6" s="168" customFormat="1">
      <c r="A25" s="16"/>
      <c r="B25" s="16"/>
      <c r="C25" s="16"/>
      <c r="D25" s="16"/>
      <c r="E25" s="39"/>
      <c r="F25" s="42"/>
    </row>
    <row r="82" spans="2:2">
      <c r="B82" s="96"/>
    </row>
  </sheetData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autoPageBreaks="0"/>
  </sheetPr>
  <dimension ref="A1:F82"/>
  <sheetViews>
    <sheetView showGridLines="0" showRowColHeaders="0" showOutlineSymbols="0" topLeftCell="A2" workbookViewId="0">
      <selection activeCell="E39" sqref="E39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355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0" t="s">
        <v>328</v>
      </c>
      <c r="D7" s="39"/>
      <c r="E7" s="336"/>
    </row>
    <row r="8" spans="2:5" s="19" customFormat="1" ht="12.75" customHeight="1">
      <c r="B8" s="20"/>
      <c r="C8" s="750"/>
      <c r="D8" s="39"/>
      <c r="E8" s="336"/>
    </row>
    <row r="9" spans="2:5" s="19" customFormat="1" ht="12.75" customHeight="1">
      <c r="B9" s="20"/>
      <c r="C9" s="750"/>
      <c r="D9" s="39"/>
      <c r="E9" s="336"/>
    </row>
    <row r="10" spans="2:5" s="19" customFormat="1" ht="12.75" customHeight="1">
      <c r="B10" s="20"/>
      <c r="C10" s="750"/>
      <c r="D10" s="39"/>
      <c r="E10" s="336"/>
    </row>
    <row r="11" spans="2:5" s="19" customFormat="1" ht="12.75" customHeight="1">
      <c r="B11" s="20"/>
      <c r="C11" s="750"/>
      <c r="D11" s="39"/>
      <c r="E11" s="291"/>
    </row>
    <row r="12" spans="2:5" s="19" customFormat="1" ht="12.75" customHeight="1">
      <c r="B12" s="20"/>
      <c r="C12" s="289" t="s">
        <v>332</v>
      </c>
      <c r="D12" s="39"/>
      <c r="E12" s="291"/>
    </row>
    <row r="13" spans="2:5" s="19" customFormat="1" ht="12.75" customHeight="1">
      <c r="B13" s="20"/>
      <c r="C13" s="289"/>
      <c r="D13" s="39"/>
      <c r="E13" s="291"/>
    </row>
    <row r="14" spans="2:5" s="19" customFormat="1" ht="12.75" customHeight="1">
      <c r="B14" s="20"/>
      <c r="C14" s="289"/>
      <c r="D14" s="39"/>
      <c r="E14" s="291"/>
    </row>
    <row r="15" spans="2:5" s="19" customFormat="1" ht="12.75" customHeight="1">
      <c r="B15" s="20"/>
      <c r="D15" s="39"/>
      <c r="E15" s="291"/>
    </row>
    <row r="16" spans="2:5" s="19" customFormat="1" ht="12.75" customHeight="1">
      <c r="B16" s="20"/>
      <c r="D16" s="39"/>
      <c r="E16" s="291"/>
    </row>
    <row r="17" spans="1:6" s="19" customFormat="1" ht="12.75" customHeight="1">
      <c r="B17" s="20"/>
      <c r="D17" s="39"/>
      <c r="E17" s="291"/>
    </row>
    <row r="18" spans="1:6" s="19" customFormat="1" ht="12.75" customHeight="1">
      <c r="B18" s="20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291"/>
    </row>
    <row r="23" spans="1:6">
      <c r="E23" s="291"/>
    </row>
    <row r="24" spans="1:6">
      <c r="E24" s="291"/>
    </row>
    <row r="25" spans="1:6" s="168" customFormat="1">
      <c r="A25" s="16"/>
      <c r="B25" s="16"/>
      <c r="C25" s="16"/>
      <c r="D25" s="16"/>
      <c r="E25" s="39"/>
      <c r="F25" s="42"/>
    </row>
    <row r="82" spans="2:2">
      <c r="B82" s="96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autoPageBreaks="0"/>
  </sheetPr>
  <dimension ref="A1:R82"/>
  <sheetViews>
    <sheetView showGridLines="0" showRowColHeaders="0" showOutlineSymbols="0" topLeftCell="A2" zoomScaleNormal="100" workbookViewId="0">
      <selection activeCell="C7" sqref="C7:C1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8.7109375" style="13" bestFit="1" customWidth="1"/>
    <col min="6" max="7" width="13.42578125" style="13" customWidth="1"/>
    <col min="8" max="8" width="13.42578125" style="219" customWidth="1"/>
    <col min="9" max="9" width="13" style="13" customWidth="1"/>
    <col min="10" max="10" width="2.140625" style="13" customWidth="1"/>
    <col min="11" max="11" width="6.85546875" style="13" customWidth="1"/>
    <col min="12" max="18" width="5.42578125" style="13" customWidth="1"/>
    <col min="19" max="19" width="6.85546875" style="13" customWidth="1"/>
    <col min="20" max="16384" width="11.42578125" style="13"/>
  </cols>
  <sheetData>
    <row r="1" spans="1:18" s="16" customFormat="1" ht="0.6" customHeight="1"/>
    <row r="2" spans="1:18" s="16" customFormat="1" ht="21" customHeight="1">
      <c r="E2" s="746" t="s">
        <v>79</v>
      </c>
      <c r="F2" s="746"/>
      <c r="G2" s="746"/>
      <c r="H2" s="746"/>
      <c r="I2" s="746"/>
      <c r="Q2" s="45"/>
    </row>
    <row r="3" spans="1:18" s="16" customFormat="1" ht="15" customHeight="1">
      <c r="E3" s="747" t="s">
        <v>355</v>
      </c>
      <c r="F3" s="747"/>
      <c r="G3" s="747"/>
      <c r="H3" s="747"/>
      <c r="I3" s="747"/>
      <c r="Q3" s="45"/>
    </row>
    <row r="4" spans="1:18" s="19" customFormat="1" ht="19.899999999999999" customHeight="1">
      <c r="B4" s="20"/>
      <c r="C4" s="21" t="str">
        <f>Indice!C4</f>
        <v>Mercados eléctricos</v>
      </c>
    </row>
    <row r="5" spans="1:18" s="19" customFormat="1" ht="12.6" customHeight="1">
      <c r="B5" s="20"/>
      <c r="C5" s="22"/>
    </row>
    <row r="6" spans="1:18" s="19" customFormat="1" ht="13.15" customHeight="1">
      <c r="B6" s="20"/>
      <c r="C6" s="25"/>
      <c r="D6" s="39"/>
      <c r="E6" s="39"/>
    </row>
    <row r="7" spans="1:18" s="12" customFormat="1" ht="12.75" customHeight="1">
      <c r="A7" s="19"/>
      <c r="B7" s="20"/>
      <c r="C7" s="749" t="s">
        <v>117</v>
      </c>
      <c r="D7" s="39"/>
      <c r="E7" s="9"/>
      <c r="F7" s="50" t="s">
        <v>203</v>
      </c>
      <c r="G7" s="51"/>
      <c r="H7" s="51" t="s">
        <v>82</v>
      </c>
      <c r="I7" s="51"/>
      <c r="K7" s="752"/>
      <c r="L7" s="752"/>
    </row>
    <row r="8" spans="1:18" s="12" customFormat="1" ht="12.75" customHeight="1">
      <c r="A8" s="19"/>
      <c r="B8" s="20"/>
      <c r="C8" s="749"/>
      <c r="D8" s="39"/>
      <c r="E8" s="53"/>
      <c r="F8" s="51" t="s">
        <v>48</v>
      </c>
      <c r="G8" s="51" t="s">
        <v>69</v>
      </c>
      <c r="H8" s="51" t="s">
        <v>66</v>
      </c>
      <c r="I8" s="52" t="s">
        <v>67</v>
      </c>
      <c r="K8" s="56"/>
      <c r="L8" s="56"/>
    </row>
    <row r="9" spans="1:18" s="12" customFormat="1" ht="12.75" customHeight="1">
      <c r="A9" s="19"/>
      <c r="B9" s="20"/>
      <c r="C9" s="749"/>
      <c r="D9" s="39"/>
      <c r="E9" s="339" t="s">
        <v>51</v>
      </c>
      <c r="F9" s="340">
        <f>'Data 2'!H260</f>
        <v>15560.845000000003</v>
      </c>
      <c r="G9" s="341">
        <v>2.2999999999999998</v>
      </c>
      <c r="H9" s="341">
        <v>37.464865157227898</v>
      </c>
      <c r="I9" s="342">
        <v>66.709999999999994</v>
      </c>
      <c r="K9" s="73"/>
      <c r="L9" s="74"/>
      <c r="M9" s="86"/>
      <c r="N9" s="73"/>
      <c r="O9" s="240"/>
      <c r="P9" s="240"/>
      <c r="Q9" s="240"/>
      <c r="R9" s="240"/>
    </row>
    <row r="10" spans="1:18" s="12" customFormat="1" ht="12.75" customHeight="1">
      <c r="A10" s="19"/>
      <c r="B10" s="20"/>
      <c r="C10" s="749"/>
      <c r="D10" s="39"/>
      <c r="E10" s="339" t="s">
        <v>52</v>
      </c>
      <c r="F10" s="340">
        <f>'Data 2'!H261</f>
        <v>16002.534999999996</v>
      </c>
      <c r="G10" s="341">
        <v>2.2999999999999998</v>
      </c>
      <c r="H10" s="341">
        <v>27.400186750433281</v>
      </c>
      <c r="I10" s="342">
        <v>57</v>
      </c>
      <c r="K10" s="73"/>
      <c r="L10" s="74"/>
      <c r="M10" s="86"/>
      <c r="N10" s="73"/>
      <c r="O10" s="240"/>
      <c r="P10" s="240"/>
      <c r="Q10" s="240"/>
      <c r="R10" s="240"/>
    </row>
    <row r="11" spans="1:18" s="12" customFormat="1" ht="12.75" customHeight="1">
      <c r="A11" s="19"/>
      <c r="B11" s="20"/>
      <c r="C11" s="56"/>
      <c r="D11" s="39"/>
      <c r="E11" s="339" t="s">
        <v>53</v>
      </c>
      <c r="F11" s="340">
        <f>'Data 2'!H262</f>
        <v>15290.611999999999</v>
      </c>
      <c r="G11" s="341">
        <v>4.5</v>
      </c>
      <c r="H11" s="341">
        <v>27.995291993571669</v>
      </c>
      <c r="I11" s="342">
        <v>59.81</v>
      </c>
      <c r="K11" s="73"/>
      <c r="L11" s="74"/>
      <c r="M11" s="86"/>
      <c r="N11" s="73"/>
      <c r="O11" s="240"/>
      <c r="P11" s="240"/>
      <c r="Q11" s="240"/>
      <c r="R11" s="240"/>
    </row>
    <row r="12" spans="1:18" s="12" customFormat="1" ht="12.75" customHeight="1">
      <c r="A12" s="19"/>
      <c r="B12" s="20"/>
      <c r="D12" s="39"/>
      <c r="E12" s="339" t="s">
        <v>54</v>
      </c>
      <c r="F12" s="340">
        <f>'Data 2'!H263</f>
        <v>13653.065000000001</v>
      </c>
      <c r="G12" s="341">
        <v>4</v>
      </c>
      <c r="H12" s="341">
        <v>24.367340455244609</v>
      </c>
      <c r="I12" s="342">
        <v>58</v>
      </c>
      <c r="K12" s="73"/>
      <c r="L12" s="74"/>
      <c r="M12" s="86"/>
      <c r="N12" s="73"/>
      <c r="O12" s="240"/>
      <c r="P12" s="240"/>
      <c r="Q12" s="240"/>
      <c r="R12" s="240"/>
    </row>
    <row r="13" spans="1:18" s="12" customFormat="1" ht="12.75" customHeight="1">
      <c r="A13" s="19"/>
      <c r="B13" s="20"/>
      <c r="C13" s="56"/>
      <c r="D13" s="39"/>
      <c r="E13" s="339" t="s">
        <v>55</v>
      </c>
      <c r="F13" s="340">
        <f>'Data 2'!H264</f>
        <v>13980.572999999999</v>
      </c>
      <c r="G13" s="341">
        <v>2.2999999999999998</v>
      </c>
      <c r="H13" s="341">
        <v>26.251917549361789</v>
      </c>
      <c r="I13" s="342">
        <v>43.51</v>
      </c>
      <c r="K13" s="73"/>
      <c r="L13" s="74"/>
      <c r="M13" s="86"/>
      <c r="N13" s="73"/>
      <c r="O13" s="240"/>
      <c r="P13" s="240"/>
      <c r="Q13" s="240"/>
      <c r="R13" s="240"/>
    </row>
    <row r="14" spans="1:18" s="12" customFormat="1" ht="12.75" customHeight="1">
      <c r="A14" s="19"/>
      <c r="B14" s="20"/>
      <c r="C14" s="121"/>
      <c r="D14" s="39"/>
      <c r="E14" s="339" t="s">
        <v>56</v>
      </c>
      <c r="F14" s="340">
        <f>'Data 2'!H265</f>
        <v>14324.539999999997</v>
      </c>
      <c r="G14" s="341">
        <v>16</v>
      </c>
      <c r="H14" s="341">
        <v>39.254207681237212</v>
      </c>
      <c r="I14" s="342">
        <v>49.98</v>
      </c>
      <c r="K14" s="73"/>
      <c r="L14" s="74"/>
      <c r="M14" s="86"/>
      <c r="N14" s="73"/>
      <c r="O14" s="240"/>
      <c r="P14" s="240"/>
      <c r="Q14" s="240"/>
      <c r="R14" s="240"/>
    </row>
    <row r="15" spans="1:18" s="12" customFormat="1" ht="12.75" customHeight="1">
      <c r="A15" s="19"/>
      <c r="B15" s="20"/>
      <c r="C15" s="44"/>
      <c r="D15" s="39"/>
      <c r="E15" s="339" t="s">
        <v>57</v>
      </c>
      <c r="F15" s="340">
        <f>'Data 2'!H266</f>
        <v>15979.498000000001</v>
      </c>
      <c r="G15" s="341">
        <v>25.29</v>
      </c>
      <c r="H15" s="341">
        <v>41.019486769304983</v>
      </c>
      <c r="I15" s="342">
        <v>50.73</v>
      </c>
      <c r="K15" s="73"/>
      <c r="L15" s="74"/>
      <c r="M15" s="86"/>
      <c r="N15" s="73"/>
      <c r="O15" s="240"/>
      <c r="P15" s="240"/>
      <c r="Q15" s="240"/>
      <c r="R15" s="240"/>
    </row>
    <row r="16" spans="1:18" s="12" customFormat="1" ht="12.75" customHeight="1">
      <c r="A16" s="16"/>
      <c r="B16" s="16"/>
      <c r="C16" s="16"/>
      <c r="D16" s="16"/>
      <c r="E16" s="339" t="s">
        <v>58</v>
      </c>
      <c r="F16" s="340">
        <f>'Data 2'!H267</f>
        <v>15668.993</v>
      </c>
      <c r="G16" s="341">
        <v>25.97</v>
      </c>
      <c r="H16" s="341">
        <v>41.586370070145939</v>
      </c>
      <c r="I16" s="342">
        <v>48.95</v>
      </c>
      <c r="K16" s="73"/>
      <c r="L16" s="74"/>
      <c r="M16" s="86"/>
      <c r="N16" s="73"/>
      <c r="O16" s="240"/>
      <c r="P16" s="240"/>
      <c r="Q16" s="240"/>
      <c r="R16" s="240"/>
    </row>
    <row r="17" spans="1:18" s="12" customFormat="1" ht="12.75" customHeight="1">
      <c r="A17" s="16"/>
      <c r="B17" s="16"/>
      <c r="C17" s="16"/>
      <c r="D17" s="16"/>
      <c r="E17" s="339" t="s">
        <v>59</v>
      </c>
      <c r="F17" s="340">
        <f>'Data 2'!H268</f>
        <v>15381.944999999998</v>
      </c>
      <c r="G17" s="341">
        <v>27.5</v>
      </c>
      <c r="H17" s="341">
        <v>44.225532910236133</v>
      </c>
      <c r="I17" s="342">
        <v>53.66</v>
      </c>
      <c r="K17" s="73"/>
      <c r="L17" s="74"/>
      <c r="M17" s="86"/>
      <c r="N17" s="73"/>
      <c r="O17" s="240"/>
      <c r="P17" s="240"/>
      <c r="Q17" s="240"/>
      <c r="R17" s="240"/>
    </row>
    <row r="18" spans="1:18" s="12" customFormat="1" ht="12.75" customHeight="1">
      <c r="A18" s="16"/>
      <c r="B18" s="16"/>
      <c r="C18" s="16"/>
      <c r="D18" s="16"/>
      <c r="E18" s="339" t="s">
        <v>60</v>
      </c>
      <c r="F18" s="340">
        <f>'Data 2'!H269</f>
        <v>14718.638000000001</v>
      </c>
      <c r="G18" s="341">
        <v>30</v>
      </c>
      <c r="H18" s="341">
        <v>53.875368191460304</v>
      </c>
      <c r="I18" s="342">
        <v>69.88</v>
      </c>
      <c r="K18" s="73"/>
      <c r="L18" s="74"/>
      <c r="M18" s="86"/>
      <c r="N18" s="73"/>
      <c r="O18" s="240"/>
      <c r="P18" s="240"/>
      <c r="Q18" s="240"/>
      <c r="R18" s="240"/>
    </row>
    <row r="19" spans="1:18" s="12" customFormat="1" ht="12.75" customHeight="1">
      <c r="A19" s="16"/>
      <c r="B19" s="16"/>
      <c r="C19" s="16"/>
      <c r="D19" s="16"/>
      <c r="E19" s="339" t="s">
        <v>61</v>
      </c>
      <c r="F19" s="340">
        <f>'Data 2'!H270</f>
        <v>16390.317999999999</v>
      </c>
      <c r="G19" s="341">
        <v>10.88</v>
      </c>
      <c r="H19" s="341">
        <v>57.314793001821123</v>
      </c>
      <c r="I19" s="342">
        <v>73.87</v>
      </c>
      <c r="K19" s="73"/>
      <c r="L19" s="74"/>
      <c r="M19" s="86"/>
      <c r="N19" s="73"/>
      <c r="O19" s="240"/>
      <c r="P19" s="240"/>
      <c r="Q19" s="240"/>
      <c r="R19" s="240"/>
    </row>
    <row r="20" spans="1:18" ht="12.75" customHeight="1">
      <c r="E20" s="343" t="s">
        <v>62</v>
      </c>
      <c r="F20" s="344">
        <f>'Data 2'!H271</f>
        <v>17018.260000000002</v>
      </c>
      <c r="G20" s="341">
        <v>35.200000000000003</v>
      </c>
      <c r="H20" s="341">
        <v>61.972736595297221</v>
      </c>
      <c r="I20" s="342">
        <v>75.5</v>
      </c>
      <c r="K20" s="73"/>
      <c r="L20" s="74"/>
      <c r="M20" s="241"/>
      <c r="N20" s="73"/>
      <c r="O20" s="240"/>
      <c r="P20" s="240"/>
      <c r="Q20" s="240"/>
      <c r="R20" s="240"/>
    </row>
    <row r="21" spans="1:18" ht="16.5" customHeight="1">
      <c r="E21" s="345" t="s">
        <v>184</v>
      </c>
      <c r="F21" s="346">
        <f>SUM(F9:F20)</f>
        <v>183969.82200000001</v>
      </c>
      <c r="G21" s="347">
        <f>MIN(G9:G20)</f>
        <v>2.2999999999999998</v>
      </c>
      <c r="H21" s="347">
        <v>40.702439990426463</v>
      </c>
      <c r="I21" s="347">
        <f>MAX(I9:I20)</f>
        <v>75.5</v>
      </c>
      <c r="K21" s="227"/>
      <c r="L21" s="269"/>
      <c r="M21" s="241"/>
      <c r="N21" s="241"/>
      <c r="O21" s="240"/>
      <c r="P21" s="240"/>
      <c r="Q21" s="240"/>
      <c r="R21" s="240"/>
    </row>
    <row r="22" spans="1:18" ht="16.149999999999999" customHeight="1">
      <c r="E22" s="753" t="s">
        <v>126</v>
      </c>
      <c r="F22" s="753"/>
      <c r="G22" s="753"/>
      <c r="H22" s="753"/>
      <c r="I22" s="753"/>
      <c r="K22" s="242"/>
      <c r="L22" s="242"/>
    </row>
    <row r="23" spans="1:18">
      <c r="G23" s="238"/>
      <c r="H23" s="239"/>
      <c r="I23" s="238"/>
    </row>
    <row r="24" spans="1:18">
      <c r="E24" s="238"/>
      <c r="F24" s="238"/>
      <c r="G24" s="238"/>
      <c r="I24" s="238"/>
    </row>
    <row r="25" spans="1:18">
      <c r="E25" s="7"/>
      <c r="F25" s="7"/>
      <c r="G25" s="7"/>
      <c r="H25" s="7"/>
      <c r="I25" s="7"/>
    </row>
    <row r="26" spans="1:18">
      <c r="E26" s="7"/>
      <c r="F26" s="7"/>
      <c r="G26" s="7"/>
      <c r="H26" s="7"/>
      <c r="I26" s="7"/>
    </row>
    <row r="27" spans="1:18">
      <c r="E27" s="7"/>
      <c r="F27" s="7"/>
      <c r="G27" s="7"/>
      <c r="H27" s="7"/>
      <c r="I27" s="7"/>
    </row>
    <row r="28" spans="1:18">
      <c r="E28" s="7"/>
      <c r="F28" s="7"/>
      <c r="G28" s="7"/>
      <c r="H28" s="7"/>
      <c r="I28" s="7"/>
    </row>
    <row r="29" spans="1:18">
      <c r="E29" s="7"/>
      <c r="F29" s="7"/>
      <c r="G29" s="7"/>
      <c r="H29" s="7"/>
      <c r="I29" s="7"/>
    </row>
    <row r="30" spans="1:18">
      <c r="E30" s="7"/>
      <c r="F30" s="7"/>
      <c r="G30" s="7"/>
      <c r="H30" s="7"/>
      <c r="I30" s="7"/>
    </row>
    <row r="31" spans="1:18">
      <c r="E31" s="7"/>
      <c r="F31" s="7"/>
      <c r="G31" s="7"/>
      <c r="H31" s="7"/>
      <c r="I31" s="7"/>
    </row>
    <row r="32" spans="1:18">
      <c r="E32" s="7"/>
      <c r="F32" s="7"/>
      <c r="G32" s="7"/>
      <c r="H32" s="7"/>
      <c r="I32" s="7"/>
    </row>
    <row r="33" spans="5:9">
      <c r="E33" s="7"/>
      <c r="F33" s="7"/>
      <c r="G33" s="111"/>
      <c r="H33" s="111"/>
      <c r="I33" s="111"/>
    </row>
    <row r="34" spans="5:9">
      <c r="E34" s="7"/>
      <c r="F34" s="7"/>
      <c r="G34" s="111"/>
      <c r="H34" s="111"/>
      <c r="I34" s="111"/>
    </row>
    <row r="35" spans="5:9">
      <c r="E35" s="7"/>
      <c r="F35" s="7"/>
      <c r="G35" s="111"/>
      <c r="H35" s="111"/>
      <c r="I35" s="111"/>
    </row>
    <row r="36" spans="5:9">
      <c r="E36" s="7"/>
      <c r="F36" s="7"/>
      <c r="G36" s="111"/>
      <c r="H36" s="111"/>
      <c r="I36" s="111"/>
    </row>
    <row r="37" spans="5:9">
      <c r="E37" s="7"/>
      <c r="F37" s="7"/>
      <c r="G37" s="111"/>
      <c r="H37" s="111"/>
      <c r="I37" s="111"/>
    </row>
    <row r="38" spans="5:9">
      <c r="E38" s="7"/>
      <c r="F38" s="7"/>
      <c r="G38" s="111"/>
      <c r="H38" s="111"/>
      <c r="I38" s="111"/>
    </row>
    <row r="39" spans="5:9">
      <c r="E39" s="7"/>
      <c r="F39" s="7"/>
      <c r="G39" s="111"/>
      <c r="H39" s="111"/>
      <c r="I39" s="111"/>
    </row>
    <row r="40" spans="5:9">
      <c r="E40" s="238"/>
      <c r="F40" s="238"/>
      <c r="G40" s="243"/>
      <c r="H40" s="243"/>
      <c r="I40" s="243"/>
    </row>
    <row r="41" spans="5:9">
      <c r="E41" s="238"/>
      <c r="F41" s="238"/>
      <c r="G41" s="243"/>
      <c r="H41" s="243"/>
      <c r="I41" s="243"/>
    </row>
    <row r="42" spans="5:9">
      <c r="G42" s="243"/>
      <c r="H42" s="243"/>
      <c r="I42" s="243"/>
    </row>
    <row r="43" spans="5:9">
      <c r="G43" s="243"/>
      <c r="H43" s="243"/>
      <c r="I43" s="243"/>
    </row>
    <row r="44" spans="5:9">
      <c r="G44" s="243"/>
      <c r="H44" s="243"/>
      <c r="I44" s="243"/>
    </row>
    <row r="45" spans="5:9">
      <c r="G45" s="243"/>
      <c r="H45" s="243"/>
      <c r="I45" s="243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5">
    <mergeCell ref="E3:I3"/>
    <mergeCell ref="E2:I2"/>
    <mergeCell ref="K7:L7"/>
    <mergeCell ref="C7:C10"/>
    <mergeCell ref="E22:I2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F1085"/>
  <sheetViews>
    <sheetView showGridLines="0" showRowColHeaders="0" showOutlineSymbols="0" topLeftCell="A2" zoomScaleNormal="100" workbookViewId="0">
      <selection activeCell="E44" sqref="E4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1:5" s="16" customFormat="1" ht="0.6" customHeight="1"/>
    <row r="2" spans="1:5" s="16" customFormat="1" ht="21" customHeight="1">
      <c r="E2" s="95" t="s">
        <v>79</v>
      </c>
    </row>
    <row r="3" spans="1:5" s="16" customFormat="1" ht="15" customHeight="1">
      <c r="E3" s="18" t="s">
        <v>355</v>
      </c>
    </row>
    <row r="4" spans="1:5" s="19" customFormat="1" ht="19.899999999999999" customHeight="1">
      <c r="A4" s="19" t="s">
        <v>35</v>
      </c>
      <c r="B4" s="20" t="s">
        <v>35</v>
      </c>
      <c r="C4" s="21" t="str">
        <f>Indice!C4</f>
        <v>Mercados eléctricos</v>
      </c>
    </row>
    <row r="5" spans="1:5" s="19" customFormat="1" ht="12.6" customHeight="1">
      <c r="A5" s="19" t="s">
        <v>35</v>
      </c>
      <c r="B5" s="20" t="s">
        <v>35</v>
      </c>
      <c r="C5" s="22"/>
    </row>
    <row r="6" spans="1:5" s="19" customFormat="1" ht="13.15" customHeight="1">
      <c r="A6" s="19" t="s">
        <v>35</v>
      </c>
      <c r="B6" s="20" t="s">
        <v>35</v>
      </c>
      <c r="C6" s="25" t="s">
        <v>35</v>
      </c>
      <c r="D6" s="39" t="s">
        <v>35</v>
      </c>
      <c r="E6" s="39" t="s">
        <v>35</v>
      </c>
    </row>
    <row r="7" spans="1:5" s="19" customFormat="1" ht="12.75" customHeight="1">
      <c r="A7" s="19" t="s">
        <v>35</v>
      </c>
      <c r="B7" s="20" t="s">
        <v>35</v>
      </c>
      <c r="C7" s="749" t="s">
        <v>118</v>
      </c>
      <c r="D7" s="39" t="s">
        <v>35</v>
      </c>
      <c r="E7" s="336" t="s">
        <v>35</v>
      </c>
    </row>
    <row r="8" spans="1:5" s="19" customFormat="1" ht="12.75" customHeight="1">
      <c r="A8" s="19" t="s">
        <v>35</v>
      </c>
      <c r="B8" s="20" t="s">
        <v>35</v>
      </c>
      <c r="C8" s="749"/>
      <c r="D8" s="39" t="s">
        <v>35</v>
      </c>
      <c r="E8" s="336" t="s">
        <v>35</v>
      </c>
    </row>
    <row r="9" spans="1:5" s="19" customFormat="1" ht="12.75" customHeight="1">
      <c r="A9" s="19" t="s">
        <v>35</v>
      </c>
      <c r="B9" s="20" t="s">
        <v>35</v>
      </c>
      <c r="C9" s="749"/>
      <c r="D9" s="39" t="s">
        <v>35</v>
      </c>
      <c r="E9" s="336" t="s">
        <v>35</v>
      </c>
    </row>
    <row r="10" spans="1:5" s="19" customFormat="1" ht="12.75" customHeight="1">
      <c r="A10" s="19" t="s">
        <v>35</v>
      </c>
      <c r="B10" s="20" t="s">
        <v>35</v>
      </c>
      <c r="C10" s="254"/>
      <c r="D10" s="39" t="s">
        <v>35</v>
      </c>
      <c r="E10" s="336" t="s">
        <v>35</v>
      </c>
    </row>
    <row r="11" spans="1:5" s="19" customFormat="1" ht="12.75" customHeight="1">
      <c r="A11" s="19" t="s">
        <v>35</v>
      </c>
      <c r="B11" s="20" t="s">
        <v>35</v>
      </c>
      <c r="C11" s="41" t="s">
        <v>35</v>
      </c>
      <c r="D11" s="39" t="s">
        <v>35</v>
      </c>
      <c r="E11" s="291" t="s">
        <v>35</v>
      </c>
    </row>
    <row r="12" spans="1:5" s="19" customFormat="1" ht="12.75" customHeight="1">
      <c r="A12" s="19" t="s">
        <v>35</v>
      </c>
      <c r="B12" s="20" t="s">
        <v>35</v>
      </c>
      <c r="C12" s="25"/>
      <c r="D12" s="39" t="s">
        <v>35</v>
      </c>
      <c r="E12" s="291" t="s">
        <v>35</v>
      </c>
    </row>
    <row r="13" spans="1:5" s="19" customFormat="1" ht="12.75" customHeight="1">
      <c r="A13" s="19" t="s">
        <v>35</v>
      </c>
      <c r="B13" s="20" t="s">
        <v>35</v>
      </c>
      <c r="C13" s="25" t="s">
        <v>35</v>
      </c>
      <c r="D13" s="39" t="s">
        <v>35</v>
      </c>
      <c r="E13" s="291" t="s">
        <v>35</v>
      </c>
    </row>
    <row r="14" spans="1:5" s="19" customFormat="1" ht="12.75" customHeight="1">
      <c r="A14" s="19" t="s">
        <v>35</v>
      </c>
      <c r="B14" s="20" t="s">
        <v>35</v>
      </c>
      <c r="C14" s="25" t="s">
        <v>35</v>
      </c>
      <c r="D14" s="39" t="s">
        <v>35</v>
      </c>
      <c r="E14" s="291" t="s">
        <v>35</v>
      </c>
    </row>
    <row r="15" spans="1:5" s="19" customFormat="1" ht="12.75" customHeight="1">
      <c r="A15" s="19" t="s">
        <v>35</v>
      </c>
      <c r="B15" s="20" t="s">
        <v>35</v>
      </c>
      <c r="C15" s="25" t="s">
        <v>35</v>
      </c>
      <c r="D15" s="39" t="s">
        <v>35</v>
      </c>
      <c r="E15" s="291" t="s">
        <v>35</v>
      </c>
    </row>
    <row r="16" spans="1:5" s="19" customFormat="1" ht="12.75" customHeight="1">
      <c r="A16" s="19" t="s">
        <v>35</v>
      </c>
      <c r="B16" s="20" t="s">
        <v>35</v>
      </c>
      <c r="C16" s="25" t="s">
        <v>35</v>
      </c>
      <c r="D16" s="39" t="s">
        <v>35</v>
      </c>
      <c r="E16" s="291" t="s">
        <v>35</v>
      </c>
    </row>
    <row r="17" spans="1:5" s="19" customFormat="1" ht="12.75" customHeight="1">
      <c r="A17" s="19" t="s">
        <v>35</v>
      </c>
      <c r="B17" s="20" t="s">
        <v>35</v>
      </c>
      <c r="C17" s="25" t="s">
        <v>35</v>
      </c>
      <c r="D17" s="39" t="s">
        <v>35</v>
      </c>
      <c r="E17" s="291" t="s">
        <v>35</v>
      </c>
    </row>
    <row r="18" spans="1:5" s="19" customFormat="1" ht="12.75" customHeight="1">
      <c r="A18" s="19" t="s">
        <v>35</v>
      </c>
      <c r="B18" s="20" t="s">
        <v>35</v>
      </c>
      <c r="C18" s="25" t="s">
        <v>35</v>
      </c>
      <c r="D18" s="39" t="s">
        <v>35</v>
      </c>
      <c r="E18" s="291" t="s">
        <v>35</v>
      </c>
    </row>
    <row r="19" spans="1:5" s="19" customFormat="1" ht="12.75" customHeight="1">
      <c r="A19" s="19" t="s">
        <v>35</v>
      </c>
      <c r="B19" s="20" t="s">
        <v>35</v>
      </c>
      <c r="C19" s="25" t="s">
        <v>35</v>
      </c>
      <c r="D19" s="39" t="s">
        <v>35</v>
      </c>
      <c r="E19" s="291" t="s">
        <v>35</v>
      </c>
    </row>
    <row r="20" spans="1:5" s="19" customFormat="1" ht="12.75" customHeight="1">
      <c r="A20" s="19" t="s">
        <v>35</v>
      </c>
      <c r="B20" s="20" t="s">
        <v>35</v>
      </c>
      <c r="C20" s="25" t="s">
        <v>35</v>
      </c>
      <c r="D20" s="39" t="s">
        <v>35</v>
      </c>
      <c r="E20" s="291" t="s">
        <v>35</v>
      </c>
    </row>
    <row r="21" spans="1:5" s="19" customFormat="1" ht="12.75" customHeight="1">
      <c r="A21" s="19" t="s">
        <v>35</v>
      </c>
      <c r="B21" s="20" t="s">
        <v>35</v>
      </c>
      <c r="C21" s="25" t="s">
        <v>35</v>
      </c>
      <c r="D21" s="39" t="s">
        <v>35</v>
      </c>
      <c r="E21" s="291" t="s">
        <v>35</v>
      </c>
    </row>
    <row r="22" spans="1:5">
      <c r="A22" s="16" t="s">
        <v>35</v>
      </c>
      <c r="B22" s="16" t="s">
        <v>35</v>
      </c>
      <c r="C22" s="16" t="s">
        <v>35</v>
      </c>
      <c r="D22" s="16" t="s">
        <v>35</v>
      </c>
      <c r="E22" s="337" t="s">
        <v>35</v>
      </c>
    </row>
    <row r="23" spans="1:5">
      <c r="A23" s="16" t="s">
        <v>35</v>
      </c>
      <c r="B23" s="16" t="s">
        <v>35</v>
      </c>
      <c r="C23" s="16" t="s">
        <v>35</v>
      </c>
      <c r="D23" s="16" t="s">
        <v>35</v>
      </c>
      <c r="E23" s="337" t="s">
        <v>35</v>
      </c>
    </row>
    <row r="24" spans="1:5">
      <c r="A24" s="16" t="s">
        <v>35</v>
      </c>
      <c r="B24" s="16" t="s">
        <v>35</v>
      </c>
      <c r="C24" s="16" t="s">
        <v>35</v>
      </c>
      <c r="D24" s="16" t="s">
        <v>35</v>
      </c>
      <c r="E24" s="337" t="s">
        <v>35</v>
      </c>
    </row>
    <row r="25" spans="1:5">
      <c r="A25" s="16" t="s">
        <v>35</v>
      </c>
      <c r="B25" s="16" t="s">
        <v>35</v>
      </c>
      <c r="C25" s="16" t="s">
        <v>35</v>
      </c>
      <c r="D25" s="16" t="s">
        <v>35</v>
      </c>
      <c r="E25" s="16" t="s">
        <v>35</v>
      </c>
    </row>
    <row r="26" spans="1:5">
      <c r="A26" s="16" t="s">
        <v>35</v>
      </c>
      <c r="B26" s="16" t="s">
        <v>35</v>
      </c>
      <c r="C26" s="16" t="s">
        <v>35</v>
      </c>
      <c r="D26" s="16" t="s">
        <v>35</v>
      </c>
      <c r="E26" s="16" t="s">
        <v>35</v>
      </c>
    </row>
    <row r="27" spans="1:5">
      <c r="A27" s="16" t="s">
        <v>35</v>
      </c>
      <c r="B27" s="16" t="s">
        <v>35</v>
      </c>
      <c r="D27" s="16" t="s">
        <v>35</v>
      </c>
      <c r="E27" s="16" t="s">
        <v>35</v>
      </c>
    </row>
    <row r="28" spans="1:5">
      <c r="A28" s="16" t="s">
        <v>35</v>
      </c>
      <c r="B28" s="16" t="s">
        <v>35</v>
      </c>
      <c r="C28" s="16" t="s">
        <v>35</v>
      </c>
      <c r="D28" s="16" t="s">
        <v>35</v>
      </c>
      <c r="E28" s="16" t="s">
        <v>35</v>
      </c>
    </row>
    <row r="29" spans="1:5">
      <c r="A29" s="16" t="s">
        <v>35</v>
      </c>
      <c r="B29" s="16" t="s">
        <v>35</v>
      </c>
      <c r="C29" s="16" t="s">
        <v>35</v>
      </c>
      <c r="D29" s="16" t="s">
        <v>35</v>
      </c>
      <c r="E29" s="16" t="s">
        <v>35</v>
      </c>
    </row>
    <row r="30" spans="1:5">
      <c r="A30" s="16" t="s">
        <v>35</v>
      </c>
      <c r="B30" s="16" t="s">
        <v>35</v>
      </c>
      <c r="C30" s="16" t="s">
        <v>35</v>
      </c>
      <c r="D30" s="16" t="s">
        <v>35</v>
      </c>
      <c r="E30" s="16" t="s">
        <v>35</v>
      </c>
    </row>
    <row r="31" spans="1:5">
      <c r="A31" s="16" t="s">
        <v>35</v>
      </c>
      <c r="B31" s="16" t="s">
        <v>35</v>
      </c>
      <c r="C31" s="16" t="s">
        <v>35</v>
      </c>
      <c r="D31" s="16" t="s">
        <v>35</v>
      </c>
      <c r="E31" s="16" t="s">
        <v>35</v>
      </c>
    </row>
    <row r="32" spans="1:5">
      <c r="A32" s="16" t="s">
        <v>35</v>
      </c>
      <c r="B32" s="16" t="s">
        <v>35</v>
      </c>
      <c r="C32" s="16" t="s">
        <v>35</v>
      </c>
      <c r="D32" s="16" t="s">
        <v>35</v>
      </c>
      <c r="E32" s="16" t="s">
        <v>35</v>
      </c>
    </row>
    <row r="33" spans="1:5">
      <c r="A33" s="16" t="s">
        <v>35</v>
      </c>
      <c r="B33" s="16" t="s">
        <v>35</v>
      </c>
      <c r="C33" s="16" t="s">
        <v>35</v>
      </c>
      <c r="D33" s="16" t="s">
        <v>35</v>
      </c>
      <c r="E33" s="16" t="s">
        <v>35</v>
      </c>
    </row>
    <row r="34" spans="1:5">
      <c r="A34" s="16" t="s">
        <v>35</v>
      </c>
      <c r="B34" s="16" t="s">
        <v>35</v>
      </c>
      <c r="C34" s="16" t="s">
        <v>35</v>
      </c>
      <c r="D34" s="16" t="s">
        <v>35</v>
      </c>
      <c r="E34" s="16" t="s">
        <v>35</v>
      </c>
    </row>
    <row r="35" spans="1:5">
      <c r="A35" s="16" t="s">
        <v>35</v>
      </c>
      <c r="B35" s="16" t="s">
        <v>35</v>
      </c>
      <c r="C35" s="16" t="s">
        <v>35</v>
      </c>
      <c r="D35" s="16" t="s">
        <v>35</v>
      </c>
      <c r="E35" s="16" t="s">
        <v>35</v>
      </c>
    </row>
    <row r="36" spans="1:5">
      <c r="A36" s="16" t="s">
        <v>35</v>
      </c>
      <c r="B36" s="16" t="s">
        <v>35</v>
      </c>
      <c r="C36" s="16" t="s">
        <v>35</v>
      </c>
      <c r="D36" s="16" t="s">
        <v>35</v>
      </c>
      <c r="E36" s="16" t="s">
        <v>35</v>
      </c>
    </row>
    <row r="37" spans="1:5">
      <c r="A37" s="16" t="s">
        <v>35</v>
      </c>
      <c r="B37" s="16" t="s">
        <v>35</v>
      </c>
      <c r="C37" s="16" t="s">
        <v>35</v>
      </c>
      <c r="D37" s="16" t="s">
        <v>35</v>
      </c>
      <c r="E37" s="16" t="s">
        <v>35</v>
      </c>
    </row>
    <row r="38" spans="1:5">
      <c r="A38" s="16" t="s">
        <v>35</v>
      </c>
      <c r="B38" s="16" t="s">
        <v>35</v>
      </c>
      <c r="C38" s="16" t="s">
        <v>35</v>
      </c>
      <c r="D38" s="16" t="s">
        <v>35</v>
      </c>
      <c r="E38" s="16" t="s">
        <v>35</v>
      </c>
    </row>
    <row r="39" spans="1:5">
      <c r="A39" s="16" t="s">
        <v>35</v>
      </c>
      <c r="B39" s="16" t="s">
        <v>35</v>
      </c>
      <c r="C39" s="16" t="s">
        <v>35</v>
      </c>
      <c r="D39" s="16" t="s">
        <v>35</v>
      </c>
      <c r="E39" s="16" t="s">
        <v>35</v>
      </c>
    </row>
    <row r="40" spans="1:5">
      <c r="A40" s="16" t="s">
        <v>35</v>
      </c>
      <c r="B40" s="16" t="s">
        <v>35</v>
      </c>
      <c r="C40" s="16" t="s">
        <v>35</v>
      </c>
      <c r="D40" s="16" t="s">
        <v>35</v>
      </c>
      <c r="E40" s="16" t="s">
        <v>35</v>
      </c>
    </row>
    <row r="41" spans="1:5">
      <c r="A41" s="16" t="s">
        <v>35</v>
      </c>
      <c r="B41" s="16" t="s">
        <v>35</v>
      </c>
      <c r="C41" s="16" t="s">
        <v>35</v>
      </c>
      <c r="D41" s="16" t="s">
        <v>35</v>
      </c>
      <c r="E41" s="16" t="s">
        <v>35</v>
      </c>
    </row>
    <row r="42" spans="1:5">
      <c r="A42" s="16" t="s">
        <v>35</v>
      </c>
      <c r="B42" s="16" t="s">
        <v>35</v>
      </c>
      <c r="C42" s="16" t="s">
        <v>35</v>
      </c>
      <c r="D42" s="16" t="s">
        <v>35</v>
      </c>
      <c r="E42" s="16" t="s">
        <v>35</v>
      </c>
    </row>
    <row r="43" spans="1:5">
      <c r="A43" s="16" t="s">
        <v>35</v>
      </c>
      <c r="B43" s="16" t="s">
        <v>35</v>
      </c>
      <c r="C43" s="16" t="s">
        <v>35</v>
      </c>
      <c r="D43" s="16" t="s">
        <v>35</v>
      </c>
      <c r="E43" s="16" t="s">
        <v>35</v>
      </c>
    </row>
    <row r="44" spans="1:5">
      <c r="A44" s="16" t="s">
        <v>35</v>
      </c>
      <c r="B44" s="16" t="s">
        <v>35</v>
      </c>
      <c r="C44" s="16" t="s">
        <v>35</v>
      </c>
      <c r="D44" s="16" t="s">
        <v>35</v>
      </c>
      <c r="E44" s="16" t="s">
        <v>35</v>
      </c>
    </row>
    <row r="45" spans="1:5">
      <c r="A45" s="16" t="s">
        <v>35</v>
      </c>
      <c r="B45" s="16" t="s">
        <v>35</v>
      </c>
      <c r="C45" s="16" t="s">
        <v>35</v>
      </c>
      <c r="D45" s="16" t="s">
        <v>35</v>
      </c>
      <c r="E45" s="16" t="s">
        <v>35</v>
      </c>
    </row>
    <row r="46" spans="1:5">
      <c r="A46" s="16" t="s">
        <v>35</v>
      </c>
      <c r="B46" s="16" t="s">
        <v>35</v>
      </c>
      <c r="C46" s="16" t="s">
        <v>35</v>
      </c>
      <c r="D46" s="16" t="s">
        <v>35</v>
      </c>
      <c r="E46" s="16" t="s">
        <v>35</v>
      </c>
    </row>
    <row r="47" spans="1:5">
      <c r="A47" s="16" t="s">
        <v>35</v>
      </c>
      <c r="B47" s="16" t="s">
        <v>35</v>
      </c>
      <c r="C47" s="16" t="s">
        <v>35</v>
      </c>
      <c r="D47" s="16" t="s">
        <v>35</v>
      </c>
      <c r="E47" s="16" t="s">
        <v>35</v>
      </c>
    </row>
    <row r="48" spans="1:5">
      <c r="A48" s="16" t="s">
        <v>35</v>
      </c>
      <c r="B48" s="16" t="s">
        <v>35</v>
      </c>
      <c r="C48" s="16" t="s">
        <v>35</v>
      </c>
      <c r="D48" s="16" t="s">
        <v>35</v>
      </c>
      <c r="E48" s="16" t="s">
        <v>35</v>
      </c>
    </row>
    <row r="49" spans="1:5">
      <c r="A49" s="16" t="s">
        <v>35</v>
      </c>
      <c r="B49" s="16" t="s">
        <v>35</v>
      </c>
      <c r="C49" s="16" t="s">
        <v>35</v>
      </c>
      <c r="D49" s="16" t="s">
        <v>35</v>
      </c>
      <c r="E49" s="16" t="s">
        <v>35</v>
      </c>
    </row>
    <row r="50" spans="1:5">
      <c r="A50" s="16" t="s">
        <v>35</v>
      </c>
      <c r="B50" s="16" t="s">
        <v>35</v>
      </c>
      <c r="C50" s="16" t="s">
        <v>35</v>
      </c>
      <c r="D50" s="16" t="s">
        <v>35</v>
      </c>
      <c r="E50" s="16" t="s">
        <v>35</v>
      </c>
    </row>
    <row r="51" spans="1:5">
      <c r="A51" s="16" t="s">
        <v>35</v>
      </c>
      <c r="B51" s="16" t="s">
        <v>35</v>
      </c>
      <c r="C51" s="16" t="s">
        <v>35</v>
      </c>
      <c r="D51" s="16" t="s">
        <v>35</v>
      </c>
      <c r="E51" s="16" t="s">
        <v>35</v>
      </c>
    </row>
    <row r="52" spans="1:5">
      <c r="A52" s="16" t="s">
        <v>35</v>
      </c>
      <c r="B52" s="16" t="s">
        <v>35</v>
      </c>
      <c r="C52" s="16" t="s">
        <v>35</v>
      </c>
      <c r="D52" s="16" t="s">
        <v>35</v>
      </c>
      <c r="E52" s="16" t="s">
        <v>35</v>
      </c>
    </row>
    <row r="53" spans="1:5">
      <c r="A53" s="16" t="s">
        <v>35</v>
      </c>
      <c r="B53" s="16" t="s">
        <v>35</v>
      </c>
      <c r="C53" s="16" t="s">
        <v>35</v>
      </c>
      <c r="D53" s="16" t="s">
        <v>35</v>
      </c>
      <c r="E53" s="16" t="s">
        <v>35</v>
      </c>
    </row>
    <row r="54" spans="1:5">
      <c r="A54" s="16" t="s">
        <v>35</v>
      </c>
      <c r="B54" s="16" t="s">
        <v>35</v>
      </c>
      <c r="C54" s="16" t="s">
        <v>35</v>
      </c>
      <c r="D54" s="16" t="s">
        <v>35</v>
      </c>
      <c r="E54" s="16" t="s">
        <v>35</v>
      </c>
    </row>
    <row r="55" spans="1:5">
      <c r="A55" s="16" t="s">
        <v>35</v>
      </c>
      <c r="B55" s="16" t="s">
        <v>35</v>
      </c>
      <c r="C55" s="16" t="s">
        <v>35</v>
      </c>
      <c r="D55" s="16" t="s">
        <v>35</v>
      </c>
      <c r="E55" s="16" t="s">
        <v>35</v>
      </c>
    </row>
    <row r="56" spans="1:5">
      <c r="A56" s="16" t="s">
        <v>35</v>
      </c>
      <c r="B56" s="16" t="s">
        <v>35</v>
      </c>
      <c r="C56" s="16" t="s">
        <v>35</v>
      </c>
      <c r="D56" s="16" t="s">
        <v>35</v>
      </c>
      <c r="E56" s="16" t="s">
        <v>35</v>
      </c>
    </row>
    <row r="57" spans="1:5">
      <c r="A57" s="16" t="s">
        <v>35</v>
      </c>
      <c r="B57" s="16" t="s">
        <v>35</v>
      </c>
      <c r="C57" s="16" t="s">
        <v>35</v>
      </c>
      <c r="D57" s="16" t="s">
        <v>35</v>
      </c>
      <c r="E57" s="16" t="s">
        <v>35</v>
      </c>
    </row>
    <row r="58" spans="1:5">
      <c r="A58" s="16" t="s">
        <v>35</v>
      </c>
      <c r="B58" s="16" t="s">
        <v>35</v>
      </c>
      <c r="C58" s="16" t="s">
        <v>35</v>
      </c>
      <c r="D58" s="16" t="s">
        <v>35</v>
      </c>
      <c r="E58" s="16" t="s">
        <v>35</v>
      </c>
    </row>
    <row r="59" spans="1:5">
      <c r="A59" s="16" t="s">
        <v>35</v>
      </c>
      <c r="B59" s="16" t="s">
        <v>35</v>
      </c>
      <c r="C59" s="16" t="s">
        <v>35</v>
      </c>
      <c r="D59" s="16" t="s">
        <v>35</v>
      </c>
      <c r="E59" s="16" t="s">
        <v>35</v>
      </c>
    </row>
    <row r="60" spans="1:5">
      <c r="A60" s="16" t="s">
        <v>35</v>
      </c>
      <c r="B60" s="16" t="s">
        <v>35</v>
      </c>
      <c r="C60" s="16" t="s">
        <v>35</v>
      </c>
      <c r="D60" s="16" t="s">
        <v>35</v>
      </c>
      <c r="E60" s="16" t="s">
        <v>35</v>
      </c>
    </row>
    <row r="61" spans="1:5">
      <c r="A61" s="16" t="s">
        <v>35</v>
      </c>
      <c r="B61" s="16" t="s">
        <v>35</v>
      </c>
      <c r="C61" s="16" t="s">
        <v>35</v>
      </c>
      <c r="D61" s="16" t="s">
        <v>35</v>
      </c>
      <c r="E61" s="16" t="s">
        <v>35</v>
      </c>
    </row>
    <row r="62" spans="1:5">
      <c r="A62" s="16" t="s">
        <v>35</v>
      </c>
      <c r="B62" s="16" t="s">
        <v>35</v>
      </c>
      <c r="C62" s="16" t="s">
        <v>35</v>
      </c>
      <c r="D62" s="16" t="s">
        <v>35</v>
      </c>
      <c r="E62" s="16" t="s">
        <v>35</v>
      </c>
    </row>
    <row r="63" spans="1:5">
      <c r="A63" s="16" t="s">
        <v>35</v>
      </c>
      <c r="B63" s="16" t="s">
        <v>35</v>
      </c>
      <c r="C63" s="16" t="s">
        <v>35</v>
      </c>
      <c r="D63" s="16" t="s">
        <v>35</v>
      </c>
      <c r="E63" s="16" t="s">
        <v>35</v>
      </c>
    </row>
    <row r="64" spans="1:5">
      <c r="A64" s="16" t="s">
        <v>35</v>
      </c>
      <c r="B64" s="16" t="s">
        <v>35</v>
      </c>
      <c r="C64" s="16" t="s">
        <v>35</v>
      </c>
      <c r="D64" s="16" t="s">
        <v>35</v>
      </c>
      <c r="E64" s="16" t="s">
        <v>35</v>
      </c>
    </row>
    <row r="65" spans="1:5">
      <c r="A65" s="16" t="s">
        <v>35</v>
      </c>
      <c r="B65" s="16" t="s">
        <v>35</v>
      </c>
      <c r="C65" s="16" t="s">
        <v>35</v>
      </c>
      <c r="D65" s="16" t="s">
        <v>35</v>
      </c>
      <c r="E65" s="16" t="s">
        <v>35</v>
      </c>
    </row>
    <row r="66" spans="1:5">
      <c r="A66" s="16" t="s">
        <v>35</v>
      </c>
      <c r="B66" s="16" t="s">
        <v>35</v>
      </c>
      <c r="C66" s="16" t="s">
        <v>35</v>
      </c>
      <c r="D66" s="16" t="s">
        <v>35</v>
      </c>
      <c r="E66" s="16" t="s">
        <v>35</v>
      </c>
    </row>
    <row r="67" spans="1:5">
      <c r="A67" s="16" t="s">
        <v>35</v>
      </c>
      <c r="B67" s="16" t="s">
        <v>35</v>
      </c>
      <c r="C67" s="16" t="s">
        <v>35</v>
      </c>
      <c r="D67" s="16" t="s">
        <v>35</v>
      </c>
      <c r="E67" s="16" t="s">
        <v>35</v>
      </c>
    </row>
    <row r="68" spans="1:5">
      <c r="A68" s="16" t="s">
        <v>35</v>
      </c>
      <c r="B68" s="16" t="s">
        <v>35</v>
      </c>
      <c r="C68" s="16" t="s">
        <v>35</v>
      </c>
      <c r="D68" s="16" t="s">
        <v>35</v>
      </c>
      <c r="E68" s="16" t="s">
        <v>35</v>
      </c>
    </row>
    <row r="69" spans="1:5">
      <c r="A69" s="16" t="s">
        <v>35</v>
      </c>
      <c r="B69" s="16" t="s">
        <v>35</v>
      </c>
      <c r="C69" s="16" t="s">
        <v>35</v>
      </c>
      <c r="D69" s="16" t="s">
        <v>35</v>
      </c>
      <c r="E69" s="16" t="s">
        <v>35</v>
      </c>
    </row>
    <row r="70" spans="1:5">
      <c r="A70" s="16" t="s">
        <v>35</v>
      </c>
      <c r="B70" s="16" t="s">
        <v>35</v>
      </c>
      <c r="C70" s="16" t="s">
        <v>35</v>
      </c>
      <c r="D70" s="16" t="s">
        <v>35</v>
      </c>
      <c r="E70" s="16" t="s">
        <v>35</v>
      </c>
    </row>
    <row r="71" spans="1:5">
      <c r="A71" s="16" t="s">
        <v>35</v>
      </c>
      <c r="B71" s="16" t="s">
        <v>35</v>
      </c>
      <c r="C71" s="16" t="s">
        <v>35</v>
      </c>
      <c r="D71" s="16" t="s">
        <v>35</v>
      </c>
      <c r="E71" s="16" t="s">
        <v>35</v>
      </c>
    </row>
    <row r="72" spans="1:5">
      <c r="A72" s="16" t="s">
        <v>35</v>
      </c>
      <c r="B72" s="16" t="s">
        <v>35</v>
      </c>
      <c r="C72" s="16" t="s">
        <v>35</v>
      </c>
      <c r="D72" s="16" t="s">
        <v>35</v>
      </c>
      <c r="E72" s="16" t="s">
        <v>35</v>
      </c>
    </row>
    <row r="73" spans="1:5">
      <c r="A73" s="16" t="s">
        <v>35</v>
      </c>
      <c r="B73" s="16" t="s">
        <v>35</v>
      </c>
      <c r="C73" s="16" t="s">
        <v>35</v>
      </c>
      <c r="D73" s="16" t="s">
        <v>35</v>
      </c>
      <c r="E73" s="16" t="s">
        <v>35</v>
      </c>
    </row>
    <row r="74" spans="1:5">
      <c r="A74" s="16" t="s">
        <v>35</v>
      </c>
      <c r="B74" s="16" t="s">
        <v>35</v>
      </c>
      <c r="C74" s="16" t="s">
        <v>35</v>
      </c>
      <c r="D74" s="16" t="s">
        <v>35</v>
      </c>
      <c r="E74" s="16" t="s">
        <v>35</v>
      </c>
    </row>
    <row r="75" spans="1:5">
      <c r="A75" s="16" t="s">
        <v>35</v>
      </c>
      <c r="B75" s="16" t="s">
        <v>35</v>
      </c>
      <c r="C75" s="16" t="s">
        <v>35</v>
      </c>
      <c r="D75" s="16" t="s">
        <v>35</v>
      </c>
      <c r="E75" s="16" t="s">
        <v>35</v>
      </c>
    </row>
    <row r="76" spans="1:5">
      <c r="A76" s="16" t="s">
        <v>35</v>
      </c>
      <c r="B76" s="16" t="s">
        <v>35</v>
      </c>
      <c r="C76" s="16" t="s">
        <v>35</v>
      </c>
      <c r="D76" s="16" t="s">
        <v>35</v>
      </c>
      <c r="E76" s="16" t="s">
        <v>35</v>
      </c>
    </row>
    <row r="77" spans="1:5">
      <c r="A77" s="16" t="s">
        <v>35</v>
      </c>
      <c r="B77" s="16" t="s">
        <v>35</v>
      </c>
      <c r="C77" s="16" t="s">
        <v>35</v>
      </c>
      <c r="D77" s="16" t="s">
        <v>35</v>
      </c>
      <c r="E77" s="16" t="s">
        <v>35</v>
      </c>
    </row>
    <row r="78" spans="1:5">
      <c r="A78" s="16" t="s">
        <v>35</v>
      </c>
      <c r="B78" s="16" t="s">
        <v>35</v>
      </c>
      <c r="C78" s="16" t="s">
        <v>35</v>
      </c>
      <c r="D78" s="16" t="s">
        <v>35</v>
      </c>
      <c r="E78" s="16" t="s">
        <v>35</v>
      </c>
    </row>
    <row r="79" spans="1:5">
      <c r="A79" s="16" t="s">
        <v>35</v>
      </c>
      <c r="B79" s="16" t="s">
        <v>35</v>
      </c>
      <c r="C79" s="16" t="s">
        <v>35</v>
      </c>
      <c r="D79" s="16" t="s">
        <v>35</v>
      </c>
      <c r="E79" s="16" t="s">
        <v>35</v>
      </c>
    </row>
    <row r="80" spans="1:5">
      <c r="A80" s="16" t="s">
        <v>35</v>
      </c>
      <c r="B80" s="16" t="s">
        <v>35</v>
      </c>
      <c r="C80" s="16" t="s">
        <v>35</v>
      </c>
      <c r="D80" s="16" t="s">
        <v>35</v>
      </c>
      <c r="E80" s="16" t="s">
        <v>35</v>
      </c>
    </row>
    <row r="81" spans="1:5">
      <c r="A81" s="16" t="s">
        <v>35</v>
      </c>
      <c r="B81" s="16" t="s">
        <v>35</v>
      </c>
      <c r="C81" s="16" t="s">
        <v>35</v>
      </c>
      <c r="D81" s="16" t="s">
        <v>35</v>
      </c>
      <c r="E81" s="16" t="s">
        <v>35</v>
      </c>
    </row>
    <row r="82" spans="1:5">
      <c r="A82" s="16" t="s">
        <v>35</v>
      </c>
      <c r="B82" s="96" t="s">
        <v>35</v>
      </c>
      <c r="C82" s="16" t="s">
        <v>35</v>
      </c>
      <c r="D82" s="16" t="s">
        <v>35</v>
      </c>
      <c r="E82" s="16" t="s">
        <v>35</v>
      </c>
    </row>
    <row r="83" spans="1:5">
      <c r="A83" s="16" t="s">
        <v>35</v>
      </c>
      <c r="B83" s="16" t="s">
        <v>35</v>
      </c>
      <c r="C83" s="16" t="s">
        <v>35</v>
      </c>
      <c r="D83" s="16" t="s">
        <v>35</v>
      </c>
      <c r="E83" s="16" t="s">
        <v>35</v>
      </c>
    </row>
    <row r="84" spans="1:5">
      <c r="A84" s="16" t="s">
        <v>35</v>
      </c>
      <c r="B84" s="16" t="s">
        <v>35</v>
      </c>
      <c r="C84" s="16" t="s">
        <v>35</v>
      </c>
      <c r="D84" s="16" t="s">
        <v>35</v>
      </c>
      <c r="E84" s="16" t="s">
        <v>35</v>
      </c>
    </row>
    <row r="85" spans="1:5">
      <c r="A85" s="16" t="s">
        <v>35</v>
      </c>
      <c r="B85" s="16" t="s">
        <v>35</v>
      </c>
      <c r="C85" s="16" t="s">
        <v>35</v>
      </c>
      <c r="D85" s="16" t="s">
        <v>35</v>
      </c>
      <c r="E85" s="16" t="s">
        <v>35</v>
      </c>
    </row>
    <row r="86" spans="1:5">
      <c r="A86" s="16" t="s">
        <v>35</v>
      </c>
      <c r="B86" s="16" t="s">
        <v>35</v>
      </c>
      <c r="C86" s="16" t="s">
        <v>35</v>
      </c>
      <c r="D86" s="16" t="s">
        <v>35</v>
      </c>
      <c r="E86" s="16" t="s">
        <v>35</v>
      </c>
    </row>
    <row r="87" spans="1:5">
      <c r="A87" s="16" t="s">
        <v>35</v>
      </c>
      <c r="B87" s="16" t="s">
        <v>35</v>
      </c>
      <c r="C87" s="16" t="s">
        <v>35</v>
      </c>
      <c r="D87" s="16" t="s">
        <v>35</v>
      </c>
      <c r="E87" s="16" t="s">
        <v>35</v>
      </c>
    </row>
    <row r="88" spans="1:5">
      <c r="A88" s="16" t="s">
        <v>35</v>
      </c>
      <c r="B88" s="16" t="s">
        <v>35</v>
      </c>
      <c r="C88" s="16" t="s">
        <v>35</v>
      </c>
      <c r="D88" s="16" t="s">
        <v>35</v>
      </c>
      <c r="E88" s="16" t="s">
        <v>35</v>
      </c>
    </row>
    <row r="89" spans="1:5">
      <c r="A89" s="16" t="s">
        <v>35</v>
      </c>
      <c r="B89" s="16" t="s">
        <v>35</v>
      </c>
      <c r="C89" s="16" t="s">
        <v>35</v>
      </c>
      <c r="D89" s="16" t="s">
        <v>35</v>
      </c>
      <c r="E89" s="16" t="s">
        <v>35</v>
      </c>
    </row>
    <row r="90" spans="1:5">
      <c r="A90" s="16" t="s">
        <v>35</v>
      </c>
      <c r="B90" s="16" t="s">
        <v>35</v>
      </c>
      <c r="C90" s="16" t="s">
        <v>35</v>
      </c>
      <c r="D90" s="16" t="s">
        <v>35</v>
      </c>
      <c r="E90" s="16" t="s">
        <v>35</v>
      </c>
    </row>
    <row r="91" spans="1:5">
      <c r="A91" s="16" t="s">
        <v>35</v>
      </c>
      <c r="B91" s="16" t="s">
        <v>35</v>
      </c>
      <c r="C91" s="16" t="s">
        <v>35</v>
      </c>
      <c r="D91" s="16" t="s">
        <v>35</v>
      </c>
      <c r="E91" s="16" t="s">
        <v>35</v>
      </c>
    </row>
    <row r="92" spans="1:5">
      <c r="A92" s="16" t="s">
        <v>35</v>
      </c>
      <c r="B92" s="16" t="s">
        <v>35</v>
      </c>
      <c r="C92" s="16" t="s">
        <v>35</v>
      </c>
      <c r="D92" s="16" t="s">
        <v>35</v>
      </c>
      <c r="E92" s="16" t="s">
        <v>35</v>
      </c>
    </row>
    <row r="93" spans="1:5">
      <c r="A93" s="16" t="s">
        <v>35</v>
      </c>
      <c r="B93" s="16" t="s">
        <v>35</v>
      </c>
      <c r="C93" s="16" t="s">
        <v>35</v>
      </c>
      <c r="D93" s="16" t="s">
        <v>35</v>
      </c>
      <c r="E93" s="16" t="s">
        <v>35</v>
      </c>
    </row>
    <row r="94" spans="1:5">
      <c r="A94" s="16" t="s">
        <v>35</v>
      </c>
      <c r="B94" s="16" t="s">
        <v>35</v>
      </c>
      <c r="C94" s="16" t="s">
        <v>35</v>
      </c>
      <c r="D94" s="16" t="s">
        <v>35</v>
      </c>
      <c r="E94" s="16" t="s">
        <v>35</v>
      </c>
    </row>
    <row r="95" spans="1:5">
      <c r="A95" s="16" t="s">
        <v>35</v>
      </c>
      <c r="B95" s="16" t="s">
        <v>35</v>
      </c>
      <c r="C95" s="16" t="s">
        <v>35</v>
      </c>
      <c r="D95" s="16" t="s">
        <v>35</v>
      </c>
      <c r="E95" s="16" t="s">
        <v>35</v>
      </c>
    </row>
    <row r="96" spans="1:5">
      <c r="A96" s="16" t="s">
        <v>35</v>
      </c>
      <c r="B96" s="16" t="s">
        <v>35</v>
      </c>
      <c r="C96" s="16" t="s">
        <v>35</v>
      </c>
      <c r="D96" s="16" t="s">
        <v>35</v>
      </c>
      <c r="E96" s="16" t="s">
        <v>35</v>
      </c>
    </row>
    <row r="97" spans="1:5">
      <c r="A97" s="16" t="s">
        <v>35</v>
      </c>
      <c r="B97" s="16" t="s">
        <v>35</v>
      </c>
      <c r="C97" s="16" t="s">
        <v>35</v>
      </c>
      <c r="D97" s="16" t="s">
        <v>35</v>
      </c>
      <c r="E97" s="16" t="s">
        <v>35</v>
      </c>
    </row>
    <row r="98" spans="1:5">
      <c r="A98" s="16" t="s">
        <v>35</v>
      </c>
      <c r="B98" s="16" t="s">
        <v>35</v>
      </c>
      <c r="C98" s="16" t="s">
        <v>35</v>
      </c>
      <c r="D98" s="16" t="s">
        <v>35</v>
      </c>
      <c r="E98" s="16" t="s">
        <v>35</v>
      </c>
    </row>
    <row r="99" spans="1:5">
      <c r="A99" s="16" t="s">
        <v>35</v>
      </c>
      <c r="B99" s="16" t="s">
        <v>35</v>
      </c>
      <c r="C99" s="16" t="s">
        <v>35</v>
      </c>
      <c r="D99" s="16" t="s">
        <v>35</v>
      </c>
      <c r="E99" s="16" t="s">
        <v>35</v>
      </c>
    </row>
    <row r="100" spans="1:5">
      <c r="A100" s="16" t="s">
        <v>35</v>
      </c>
      <c r="B100" s="16" t="s">
        <v>35</v>
      </c>
      <c r="C100" s="16" t="s">
        <v>35</v>
      </c>
      <c r="D100" s="16" t="s">
        <v>35</v>
      </c>
      <c r="E100" s="16" t="s">
        <v>35</v>
      </c>
    </row>
    <row r="101" spans="1:5">
      <c r="A101" s="16" t="s">
        <v>35</v>
      </c>
      <c r="B101" s="16" t="s">
        <v>35</v>
      </c>
      <c r="C101" s="16" t="s">
        <v>35</v>
      </c>
      <c r="D101" s="16" t="s">
        <v>35</v>
      </c>
      <c r="E101" s="16" t="s">
        <v>35</v>
      </c>
    </row>
    <row r="102" spans="1:5">
      <c r="A102" s="16" t="s">
        <v>35</v>
      </c>
      <c r="B102" s="16" t="s">
        <v>35</v>
      </c>
      <c r="C102" s="16" t="s">
        <v>35</v>
      </c>
      <c r="D102" s="16" t="s">
        <v>35</v>
      </c>
      <c r="E102" s="16" t="s">
        <v>35</v>
      </c>
    </row>
    <row r="103" spans="1:5">
      <c r="A103" s="16" t="s">
        <v>35</v>
      </c>
      <c r="B103" s="16" t="s">
        <v>35</v>
      </c>
      <c r="C103" s="16" t="s">
        <v>35</v>
      </c>
      <c r="D103" s="16" t="s">
        <v>35</v>
      </c>
      <c r="E103" s="16" t="s">
        <v>35</v>
      </c>
    </row>
    <row r="104" spans="1:5">
      <c r="A104" s="16" t="s">
        <v>35</v>
      </c>
      <c r="B104" s="16" t="s">
        <v>35</v>
      </c>
      <c r="C104" s="16" t="s">
        <v>35</v>
      </c>
      <c r="D104" s="16" t="s">
        <v>35</v>
      </c>
      <c r="E104" s="16" t="s">
        <v>35</v>
      </c>
    </row>
    <row r="105" spans="1:5">
      <c r="A105" s="16" t="s">
        <v>35</v>
      </c>
      <c r="B105" s="16" t="s">
        <v>35</v>
      </c>
      <c r="C105" s="16" t="s">
        <v>35</v>
      </c>
      <c r="D105" s="16" t="s">
        <v>35</v>
      </c>
      <c r="E105" s="16" t="s">
        <v>35</v>
      </c>
    </row>
    <row r="106" spans="1:5">
      <c r="A106" s="16" t="s">
        <v>35</v>
      </c>
      <c r="B106" s="16" t="s">
        <v>35</v>
      </c>
      <c r="C106" s="16" t="s">
        <v>35</v>
      </c>
      <c r="D106" s="16" t="s">
        <v>35</v>
      </c>
      <c r="E106" s="16" t="s">
        <v>35</v>
      </c>
    </row>
    <row r="107" spans="1:5">
      <c r="A107" s="16" t="s">
        <v>35</v>
      </c>
      <c r="B107" s="16" t="s">
        <v>35</v>
      </c>
      <c r="C107" s="16" t="s">
        <v>35</v>
      </c>
      <c r="D107" s="16" t="s">
        <v>35</v>
      </c>
      <c r="E107" s="16" t="s">
        <v>35</v>
      </c>
    </row>
    <row r="108" spans="1:5">
      <c r="A108" s="16" t="s">
        <v>35</v>
      </c>
      <c r="B108" s="16" t="s">
        <v>35</v>
      </c>
      <c r="C108" s="16" t="s">
        <v>35</v>
      </c>
      <c r="D108" s="16" t="s">
        <v>35</v>
      </c>
      <c r="E108" s="16" t="s">
        <v>35</v>
      </c>
    </row>
    <row r="109" spans="1:5">
      <c r="A109" s="16" t="s">
        <v>35</v>
      </c>
      <c r="B109" s="16" t="s">
        <v>35</v>
      </c>
      <c r="C109" s="16" t="s">
        <v>35</v>
      </c>
      <c r="D109" s="16" t="s">
        <v>35</v>
      </c>
      <c r="E109" s="16" t="s">
        <v>35</v>
      </c>
    </row>
    <row r="110" spans="1:5">
      <c r="A110" s="16" t="s">
        <v>35</v>
      </c>
      <c r="B110" s="16" t="s">
        <v>35</v>
      </c>
      <c r="C110" s="16" t="s">
        <v>35</v>
      </c>
      <c r="D110" s="16" t="s">
        <v>35</v>
      </c>
      <c r="E110" s="16" t="s">
        <v>35</v>
      </c>
    </row>
    <row r="111" spans="1:5">
      <c r="A111" s="16" t="s">
        <v>35</v>
      </c>
      <c r="B111" s="16" t="s">
        <v>35</v>
      </c>
      <c r="C111" s="16" t="s">
        <v>35</v>
      </c>
      <c r="D111" s="16" t="s">
        <v>35</v>
      </c>
      <c r="E111" s="16" t="s">
        <v>35</v>
      </c>
    </row>
    <row r="112" spans="1:5">
      <c r="A112" s="16" t="s">
        <v>35</v>
      </c>
      <c r="B112" s="16" t="s">
        <v>35</v>
      </c>
      <c r="C112" s="16" t="s">
        <v>35</v>
      </c>
      <c r="D112" s="16" t="s">
        <v>35</v>
      </c>
      <c r="E112" s="16" t="s">
        <v>35</v>
      </c>
    </row>
    <row r="113" spans="1:5">
      <c r="A113" s="16" t="s">
        <v>35</v>
      </c>
      <c r="B113" s="16" t="s">
        <v>35</v>
      </c>
      <c r="C113" s="16" t="s">
        <v>35</v>
      </c>
      <c r="D113" s="16" t="s">
        <v>35</v>
      </c>
      <c r="E113" s="16" t="s">
        <v>35</v>
      </c>
    </row>
    <row r="114" spans="1:5">
      <c r="A114" s="16" t="s">
        <v>35</v>
      </c>
      <c r="B114" s="16" t="s">
        <v>35</v>
      </c>
      <c r="C114" s="16" t="s">
        <v>35</v>
      </c>
      <c r="D114" s="16" t="s">
        <v>35</v>
      </c>
      <c r="E114" s="16" t="s">
        <v>35</v>
      </c>
    </row>
    <row r="115" spans="1:5">
      <c r="A115" s="16" t="s">
        <v>35</v>
      </c>
      <c r="B115" s="16" t="s">
        <v>35</v>
      </c>
      <c r="C115" s="16" t="s">
        <v>35</v>
      </c>
      <c r="D115" s="16" t="s">
        <v>35</v>
      </c>
      <c r="E115" s="16" t="s">
        <v>35</v>
      </c>
    </row>
    <row r="116" spans="1:5">
      <c r="A116" s="16" t="s">
        <v>35</v>
      </c>
      <c r="B116" s="16" t="s">
        <v>35</v>
      </c>
      <c r="C116" s="16" t="s">
        <v>35</v>
      </c>
      <c r="D116" s="16" t="s">
        <v>35</v>
      </c>
      <c r="E116" s="16" t="s">
        <v>35</v>
      </c>
    </row>
    <row r="117" spans="1:5">
      <c r="A117" s="16" t="s">
        <v>35</v>
      </c>
      <c r="B117" s="16" t="s">
        <v>35</v>
      </c>
      <c r="C117" s="16" t="s">
        <v>35</v>
      </c>
      <c r="D117" s="16" t="s">
        <v>35</v>
      </c>
      <c r="E117" s="16" t="s">
        <v>35</v>
      </c>
    </row>
    <row r="118" spans="1:5">
      <c r="A118" s="16" t="s">
        <v>35</v>
      </c>
      <c r="B118" s="16" t="s">
        <v>35</v>
      </c>
      <c r="C118" s="16" t="s">
        <v>35</v>
      </c>
      <c r="D118" s="16" t="s">
        <v>35</v>
      </c>
      <c r="E118" s="16" t="s">
        <v>35</v>
      </c>
    </row>
    <row r="119" spans="1:5">
      <c r="A119" s="16" t="s">
        <v>35</v>
      </c>
      <c r="B119" s="16" t="s">
        <v>35</v>
      </c>
      <c r="C119" s="16" t="s">
        <v>35</v>
      </c>
      <c r="D119" s="16" t="s">
        <v>35</v>
      </c>
      <c r="E119" s="16" t="s">
        <v>35</v>
      </c>
    </row>
    <row r="120" spans="1:5">
      <c r="A120" s="16" t="s">
        <v>35</v>
      </c>
      <c r="B120" s="16" t="s">
        <v>35</v>
      </c>
      <c r="C120" s="16" t="s">
        <v>35</v>
      </c>
      <c r="D120" s="16" t="s">
        <v>35</v>
      </c>
      <c r="E120" s="16" t="s">
        <v>35</v>
      </c>
    </row>
    <row r="121" spans="1:5">
      <c r="A121" s="16" t="s">
        <v>35</v>
      </c>
      <c r="B121" s="16" t="s">
        <v>35</v>
      </c>
      <c r="C121" s="16" t="s">
        <v>35</v>
      </c>
      <c r="D121" s="16" t="s">
        <v>35</v>
      </c>
      <c r="E121" s="16" t="s">
        <v>35</v>
      </c>
    </row>
    <row r="122" spans="1:5">
      <c r="A122" s="16" t="s">
        <v>35</v>
      </c>
      <c r="B122" s="16" t="s">
        <v>35</v>
      </c>
      <c r="C122" s="16" t="s">
        <v>35</v>
      </c>
      <c r="D122" s="16" t="s">
        <v>35</v>
      </c>
      <c r="E122" s="16" t="s">
        <v>35</v>
      </c>
    </row>
    <row r="123" spans="1:5">
      <c r="A123" s="16" t="s">
        <v>35</v>
      </c>
      <c r="B123" s="16" t="s">
        <v>35</v>
      </c>
      <c r="C123" s="16" t="s">
        <v>35</v>
      </c>
      <c r="D123" s="16" t="s">
        <v>35</v>
      </c>
      <c r="E123" s="16" t="s">
        <v>35</v>
      </c>
    </row>
    <row r="124" spans="1:5">
      <c r="A124" s="16" t="s">
        <v>35</v>
      </c>
      <c r="B124" s="16" t="s">
        <v>35</v>
      </c>
      <c r="C124" s="16" t="s">
        <v>35</v>
      </c>
      <c r="D124" s="16" t="s">
        <v>35</v>
      </c>
      <c r="E124" s="16" t="s">
        <v>35</v>
      </c>
    </row>
    <row r="125" spans="1:5">
      <c r="A125" s="16" t="s">
        <v>35</v>
      </c>
      <c r="B125" s="16" t="s">
        <v>35</v>
      </c>
      <c r="C125" s="16" t="s">
        <v>35</v>
      </c>
      <c r="D125" s="16" t="s">
        <v>35</v>
      </c>
      <c r="E125" s="16" t="s">
        <v>35</v>
      </c>
    </row>
    <row r="126" spans="1:5">
      <c r="A126" s="16" t="s">
        <v>35</v>
      </c>
      <c r="B126" s="16" t="s">
        <v>35</v>
      </c>
      <c r="C126" s="16" t="s">
        <v>35</v>
      </c>
      <c r="D126" s="16" t="s">
        <v>35</v>
      </c>
      <c r="E126" s="16" t="s">
        <v>35</v>
      </c>
    </row>
    <row r="127" spans="1:5">
      <c r="A127" s="16" t="s">
        <v>35</v>
      </c>
      <c r="B127" s="16" t="s">
        <v>35</v>
      </c>
      <c r="C127" s="16" t="s">
        <v>35</v>
      </c>
      <c r="D127" s="16" t="s">
        <v>35</v>
      </c>
      <c r="E127" s="16" t="s">
        <v>35</v>
      </c>
    </row>
    <row r="128" spans="1:5">
      <c r="A128" s="16" t="s">
        <v>35</v>
      </c>
      <c r="B128" s="16" t="s">
        <v>35</v>
      </c>
      <c r="C128" s="16" t="s">
        <v>35</v>
      </c>
      <c r="D128" s="16" t="s">
        <v>35</v>
      </c>
      <c r="E128" s="16" t="s">
        <v>35</v>
      </c>
    </row>
    <row r="129" spans="1:5">
      <c r="A129" s="16" t="s">
        <v>35</v>
      </c>
      <c r="B129" s="16" t="s">
        <v>35</v>
      </c>
      <c r="C129" s="16" t="s">
        <v>35</v>
      </c>
      <c r="D129" s="16" t="s">
        <v>35</v>
      </c>
      <c r="E129" s="16" t="s">
        <v>35</v>
      </c>
    </row>
    <row r="130" spans="1:5">
      <c r="A130" s="16" t="s">
        <v>35</v>
      </c>
      <c r="B130" s="16" t="s">
        <v>35</v>
      </c>
      <c r="C130" s="16" t="s">
        <v>35</v>
      </c>
      <c r="D130" s="16" t="s">
        <v>35</v>
      </c>
      <c r="E130" s="16" t="s">
        <v>35</v>
      </c>
    </row>
    <row r="131" spans="1:5">
      <c r="A131" s="16" t="s">
        <v>35</v>
      </c>
      <c r="B131" s="16" t="s">
        <v>35</v>
      </c>
      <c r="C131" s="16" t="s">
        <v>35</v>
      </c>
      <c r="D131" s="16" t="s">
        <v>35</v>
      </c>
      <c r="E131" s="16" t="s">
        <v>35</v>
      </c>
    </row>
    <row r="132" spans="1:5">
      <c r="A132" s="16" t="s">
        <v>35</v>
      </c>
      <c r="B132" s="16" t="s">
        <v>35</v>
      </c>
      <c r="C132" s="16" t="s">
        <v>35</v>
      </c>
      <c r="D132" s="16" t="s">
        <v>35</v>
      </c>
      <c r="E132" s="16" t="s">
        <v>35</v>
      </c>
    </row>
    <row r="133" spans="1:5">
      <c r="A133" s="16" t="s">
        <v>35</v>
      </c>
      <c r="B133" s="16" t="s">
        <v>35</v>
      </c>
      <c r="C133" s="16" t="s">
        <v>35</v>
      </c>
      <c r="D133" s="16" t="s">
        <v>35</v>
      </c>
      <c r="E133" s="16" t="s">
        <v>35</v>
      </c>
    </row>
    <row r="134" spans="1:5">
      <c r="A134" s="16" t="s">
        <v>35</v>
      </c>
      <c r="B134" s="16" t="s">
        <v>35</v>
      </c>
      <c r="C134" s="16" t="s">
        <v>35</v>
      </c>
      <c r="D134" s="16" t="s">
        <v>35</v>
      </c>
      <c r="E134" s="16" t="s">
        <v>35</v>
      </c>
    </row>
    <row r="135" spans="1:5">
      <c r="A135" s="16" t="s">
        <v>35</v>
      </c>
      <c r="B135" s="16" t="s">
        <v>35</v>
      </c>
      <c r="C135" s="16" t="s">
        <v>35</v>
      </c>
      <c r="D135" s="16" t="s">
        <v>35</v>
      </c>
      <c r="E135" s="16" t="s">
        <v>35</v>
      </c>
    </row>
    <row r="136" spans="1:5">
      <c r="A136" s="16" t="s">
        <v>35</v>
      </c>
      <c r="B136" s="16" t="s">
        <v>35</v>
      </c>
      <c r="C136" s="16" t="s">
        <v>35</v>
      </c>
      <c r="D136" s="16" t="s">
        <v>35</v>
      </c>
      <c r="E136" s="16" t="s">
        <v>35</v>
      </c>
    </row>
    <row r="137" spans="1:5">
      <c r="A137" s="16" t="s">
        <v>35</v>
      </c>
      <c r="B137" s="16" t="s">
        <v>35</v>
      </c>
      <c r="C137" s="16" t="s">
        <v>35</v>
      </c>
      <c r="D137" s="16" t="s">
        <v>35</v>
      </c>
      <c r="E137" s="16" t="s">
        <v>35</v>
      </c>
    </row>
    <row r="138" spans="1:5">
      <c r="A138" s="16" t="s">
        <v>35</v>
      </c>
      <c r="B138" s="16" t="s">
        <v>35</v>
      </c>
      <c r="C138" s="16" t="s">
        <v>35</v>
      </c>
      <c r="D138" s="16" t="s">
        <v>35</v>
      </c>
      <c r="E138" s="16" t="s">
        <v>35</v>
      </c>
    </row>
    <row r="139" spans="1:5">
      <c r="A139" s="16" t="s">
        <v>35</v>
      </c>
      <c r="B139" s="16" t="s">
        <v>35</v>
      </c>
      <c r="C139" s="16" t="s">
        <v>35</v>
      </c>
      <c r="D139" s="16" t="s">
        <v>35</v>
      </c>
      <c r="E139" s="16" t="s">
        <v>35</v>
      </c>
    </row>
    <row r="140" spans="1:5">
      <c r="A140" s="16" t="s">
        <v>35</v>
      </c>
      <c r="B140" s="16" t="s">
        <v>35</v>
      </c>
      <c r="C140" s="16" t="s">
        <v>35</v>
      </c>
      <c r="D140" s="16" t="s">
        <v>35</v>
      </c>
      <c r="E140" s="16" t="s">
        <v>35</v>
      </c>
    </row>
    <row r="141" spans="1:5">
      <c r="A141" s="16" t="s">
        <v>35</v>
      </c>
      <c r="B141" s="16" t="s">
        <v>35</v>
      </c>
      <c r="C141" s="16" t="s">
        <v>35</v>
      </c>
      <c r="D141" s="16" t="s">
        <v>35</v>
      </c>
      <c r="E141" s="16" t="s">
        <v>35</v>
      </c>
    </row>
    <row r="142" spans="1:5">
      <c r="A142" s="16" t="s">
        <v>35</v>
      </c>
      <c r="B142" s="16" t="s">
        <v>35</v>
      </c>
      <c r="C142" s="16" t="s">
        <v>35</v>
      </c>
      <c r="D142" s="16" t="s">
        <v>35</v>
      </c>
      <c r="E142" s="16" t="s">
        <v>35</v>
      </c>
    </row>
    <row r="143" spans="1:5">
      <c r="A143" s="16" t="s">
        <v>35</v>
      </c>
      <c r="B143" s="16" t="s">
        <v>35</v>
      </c>
      <c r="C143" s="16" t="s">
        <v>35</v>
      </c>
      <c r="D143" s="16" t="s">
        <v>35</v>
      </c>
      <c r="E143" s="16" t="s">
        <v>35</v>
      </c>
    </row>
    <row r="144" spans="1:5">
      <c r="A144" s="16" t="s">
        <v>35</v>
      </c>
      <c r="B144" s="16" t="s">
        <v>35</v>
      </c>
      <c r="C144" s="16" t="s">
        <v>35</v>
      </c>
      <c r="D144" s="16" t="s">
        <v>35</v>
      </c>
      <c r="E144" s="16" t="s">
        <v>35</v>
      </c>
    </row>
    <row r="145" spans="1:5">
      <c r="A145" s="16" t="s">
        <v>35</v>
      </c>
      <c r="B145" s="16" t="s">
        <v>35</v>
      </c>
      <c r="C145" s="16" t="s">
        <v>35</v>
      </c>
      <c r="D145" s="16" t="s">
        <v>35</v>
      </c>
      <c r="E145" s="16" t="s">
        <v>35</v>
      </c>
    </row>
    <row r="146" spans="1:5">
      <c r="A146" s="16" t="s">
        <v>35</v>
      </c>
      <c r="B146" s="16" t="s">
        <v>35</v>
      </c>
      <c r="C146" s="16" t="s">
        <v>35</v>
      </c>
      <c r="D146" s="16" t="s">
        <v>35</v>
      </c>
      <c r="E146" s="16" t="s">
        <v>35</v>
      </c>
    </row>
    <row r="147" spans="1:5">
      <c r="A147" s="16" t="s">
        <v>35</v>
      </c>
      <c r="B147" s="16" t="s">
        <v>35</v>
      </c>
      <c r="C147" s="16" t="s">
        <v>35</v>
      </c>
      <c r="D147" s="16" t="s">
        <v>35</v>
      </c>
      <c r="E147" s="16" t="s">
        <v>35</v>
      </c>
    </row>
    <row r="148" spans="1:5">
      <c r="A148" s="16" t="s">
        <v>35</v>
      </c>
      <c r="B148" s="16" t="s">
        <v>35</v>
      </c>
      <c r="C148" s="16" t="s">
        <v>35</v>
      </c>
      <c r="D148" s="16" t="s">
        <v>35</v>
      </c>
      <c r="E148" s="16" t="s">
        <v>35</v>
      </c>
    </row>
    <row r="149" spans="1:5">
      <c r="A149" s="16" t="s">
        <v>35</v>
      </c>
      <c r="B149" s="16" t="s">
        <v>35</v>
      </c>
      <c r="C149" s="16" t="s">
        <v>35</v>
      </c>
      <c r="D149" s="16" t="s">
        <v>35</v>
      </c>
      <c r="E149" s="16" t="s">
        <v>35</v>
      </c>
    </row>
    <row r="150" spans="1:5">
      <c r="A150" s="16" t="s">
        <v>35</v>
      </c>
      <c r="B150" s="16" t="s">
        <v>35</v>
      </c>
      <c r="C150" s="16" t="s">
        <v>35</v>
      </c>
      <c r="D150" s="16" t="s">
        <v>35</v>
      </c>
      <c r="E150" s="16" t="s">
        <v>35</v>
      </c>
    </row>
    <row r="151" spans="1:5">
      <c r="A151" s="16" t="s">
        <v>35</v>
      </c>
      <c r="B151" s="16" t="s">
        <v>35</v>
      </c>
      <c r="C151" s="16" t="s">
        <v>35</v>
      </c>
      <c r="D151" s="16" t="s">
        <v>35</v>
      </c>
      <c r="E151" s="16" t="s">
        <v>35</v>
      </c>
    </row>
    <row r="152" spans="1:5">
      <c r="A152" s="16" t="s">
        <v>35</v>
      </c>
      <c r="B152" s="16" t="s">
        <v>35</v>
      </c>
      <c r="C152" s="16" t="s">
        <v>35</v>
      </c>
      <c r="D152" s="16" t="s">
        <v>35</v>
      </c>
      <c r="E152" s="16" t="s">
        <v>35</v>
      </c>
    </row>
    <row r="153" spans="1:5">
      <c r="A153" s="16" t="s">
        <v>35</v>
      </c>
      <c r="B153" s="16" t="s">
        <v>35</v>
      </c>
      <c r="C153" s="16" t="s">
        <v>35</v>
      </c>
      <c r="D153" s="16" t="s">
        <v>35</v>
      </c>
      <c r="E153" s="16" t="s">
        <v>35</v>
      </c>
    </row>
    <row r="154" spans="1:5">
      <c r="A154" s="16" t="s">
        <v>35</v>
      </c>
      <c r="B154" s="16" t="s">
        <v>35</v>
      </c>
      <c r="C154" s="16" t="s">
        <v>35</v>
      </c>
      <c r="D154" s="16" t="s">
        <v>35</v>
      </c>
      <c r="E154" s="16" t="s">
        <v>35</v>
      </c>
    </row>
    <row r="155" spans="1:5">
      <c r="A155" s="16" t="s">
        <v>35</v>
      </c>
      <c r="B155" s="16" t="s">
        <v>35</v>
      </c>
      <c r="C155" s="16" t="s">
        <v>35</v>
      </c>
      <c r="D155" s="16" t="s">
        <v>35</v>
      </c>
      <c r="E155" s="16" t="s">
        <v>35</v>
      </c>
    </row>
    <row r="156" spans="1:5">
      <c r="A156" s="16" t="s">
        <v>35</v>
      </c>
      <c r="B156" s="16" t="s">
        <v>35</v>
      </c>
      <c r="C156" s="16" t="s">
        <v>35</v>
      </c>
      <c r="D156" s="16" t="s">
        <v>35</v>
      </c>
      <c r="E156" s="16" t="s">
        <v>35</v>
      </c>
    </row>
    <row r="157" spans="1:5">
      <c r="A157" s="16" t="s">
        <v>35</v>
      </c>
      <c r="B157" s="16" t="s">
        <v>35</v>
      </c>
      <c r="C157" s="16" t="s">
        <v>35</v>
      </c>
      <c r="D157" s="16" t="s">
        <v>35</v>
      </c>
      <c r="E157" s="16" t="s">
        <v>35</v>
      </c>
    </row>
    <row r="158" spans="1:5">
      <c r="A158" s="16" t="s">
        <v>35</v>
      </c>
      <c r="B158" s="16" t="s">
        <v>35</v>
      </c>
      <c r="C158" s="16" t="s">
        <v>35</v>
      </c>
      <c r="D158" s="16" t="s">
        <v>35</v>
      </c>
      <c r="E158" s="16" t="s">
        <v>35</v>
      </c>
    </row>
    <row r="159" spans="1:5">
      <c r="A159" s="16" t="s">
        <v>35</v>
      </c>
      <c r="B159" s="16" t="s">
        <v>35</v>
      </c>
      <c r="C159" s="16" t="s">
        <v>35</v>
      </c>
      <c r="D159" s="16" t="s">
        <v>35</v>
      </c>
      <c r="E159" s="16" t="s">
        <v>35</v>
      </c>
    </row>
    <row r="160" spans="1:5">
      <c r="A160" s="16" t="s">
        <v>35</v>
      </c>
      <c r="B160" s="16" t="s">
        <v>35</v>
      </c>
      <c r="C160" s="16" t="s">
        <v>35</v>
      </c>
      <c r="D160" s="16" t="s">
        <v>35</v>
      </c>
      <c r="E160" s="16" t="s">
        <v>35</v>
      </c>
    </row>
    <row r="161" spans="1:5">
      <c r="A161" s="16" t="s">
        <v>35</v>
      </c>
      <c r="B161" s="16" t="s">
        <v>35</v>
      </c>
      <c r="C161" s="16" t="s">
        <v>35</v>
      </c>
      <c r="D161" s="16" t="s">
        <v>35</v>
      </c>
      <c r="E161" s="16" t="s">
        <v>35</v>
      </c>
    </row>
    <row r="162" spans="1:5">
      <c r="A162" s="16" t="s">
        <v>35</v>
      </c>
      <c r="B162" s="16" t="s">
        <v>35</v>
      </c>
      <c r="C162" s="16" t="s">
        <v>35</v>
      </c>
      <c r="D162" s="16" t="s">
        <v>35</v>
      </c>
      <c r="E162" s="16" t="s">
        <v>35</v>
      </c>
    </row>
    <row r="163" spans="1:5">
      <c r="A163" s="16" t="s">
        <v>35</v>
      </c>
      <c r="B163" s="16" t="s">
        <v>35</v>
      </c>
      <c r="C163" s="16" t="s">
        <v>35</v>
      </c>
      <c r="D163" s="16" t="s">
        <v>35</v>
      </c>
      <c r="E163" s="16" t="s">
        <v>35</v>
      </c>
    </row>
    <row r="164" spans="1:5">
      <c r="A164" s="16" t="s">
        <v>35</v>
      </c>
      <c r="B164" s="16" t="s">
        <v>35</v>
      </c>
      <c r="C164" s="16" t="s">
        <v>35</v>
      </c>
      <c r="D164" s="16" t="s">
        <v>35</v>
      </c>
      <c r="E164" s="16" t="s">
        <v>35</v>
      </c>
    </row>
    <row r="165" spans="1:5">
      <c r="A165" s="16" t="s">
        <v>35</v>
      </c>
      <c r="B165" s="16" t="s">
        <v>35</v>
      </c>
      <c r="C165" s="16" t="s">
        <v>35</v>
      </c>
      <c r="D165" s="16" t="s">
        <v>35</v>
      </c>
      <c r="E165" s="16" t="s">
        <v>35</v>
      </c>
    </row>
    <row r="166" spans="1:5">
      <c r="A166" s="16" t="s">
        <v>35</v>
      </c>
      <c r="B166" s="16" t="s">
        <v>35</v>
      </c>
      <c r="C166" s="16" t="s">
        <v>35</v>
      </c>
      <c r="D166" s="16" t="s">
        <v>35</v>
      </c>
      <c r="E166" s="16" t="s">
        <v>35</v>
      </c>
    </row>
    <row r="167" spans="1:5">
      <c r="A167" s="16" t="s">
        <v>35</v>
      </c>
      <c r="B167" s="16" t="s">
        <v>35</v>
      </c>
      <c r="C167" s="16" t="s">
        <v>35</v>
      </c>
      <c r="D167" s="16" t="s">
        <v>35</v>
      </c>
      <c r="E167" s="16" t="s">
        <v>35</v>
      </c>
    </row>
    <row r="168" spans="1:5">
      <c r="A168" s="16" t="s">
        <v>35</v>
      </c>
      <c r="B168" s="16" t="s">
        <v>35</v>
      </c>
      <c r="C168" s="16" t="s">
        <v>35</v>
      </c>
      <c r="D168" s="16" t="s">
        <v>35</v>
      </c>
      <c r="E168" s="16" t="s">
        <v>35</v>
      </c>
    </row>
    <row r="169" spans="1:5">
      <c r="A169" s="16" t="s">
        <v>35</v>
      </c>
      <c r="B169" s="16" t="s">
        <v>35</v>
      </c>
      <c r="C169" s="16" t="s">
        <v>35</v>
      </c>
      <c r="D169" s="16" t="s">
        <v>35</v>
      </c>
      <c r="E169" s="16" t="s">
        <v>35</v>
      </c>
    </row>
    <row r="170" spans="1:5">
      <c r="A170" s="16" t="s">
        <v>35</v>
      </c>
      <c r="B170" s="16" t="s">
        <v>35</v>
      </c>
      <c r="C170" s="16" t="s">
        <v>35</v>
      </c>
      <c r="D170" s="16" t="s">
        <v>35</v>
      </c>
      <c r="E170" s="16" t="s">
        <v>35</v>
      </c>
    </row>
    <row r="171" spans="1:5">
      <c r="A171" s="16" t="s">
        <v>35</v>
      </c>
      <c r="B171" s="16" t="s">
        <v>35</v>
      </c>
      <c r="C171" s="16" t="s">
        <v>35</v>
      </c>
      <c r="D171" s="16" t="s">
        <v>35</v>
      </c>
      <c r="E171" s="16" t="s">
        <v>35</v>
      </c>
    </row>
    <row r="172" spans="1:5">
      <c r="A172" s="16" t="s">
        <v>35</v>
      </c>
      <c r="B172" s="16" t="s">
        <v>35</v>
      </c>
      <c r="C172" s="16" t="s">
        <v>35</v>
      </c>
      <c r="D172" s="16" t="s">
        <v>35</v>
      </c>
      <c r="E172" s="16" t="s">
        <v>35</v>
      </c>
    </row>
    <row r="173" spans="1:5">
      <c r="A173" s="16" t="s">
        <v>35</v>
      </c>
      <c r="B173" s="16" t="s">
        <v>35</v>
      </c>
      <c r="C173" s="16" t="s">
        <v>35</v>
      </c>
      <c r="D173" s="16" t="s">
        <v>35</v>
      </c>
      <c r="E173" s="16" t="s">
        <v>35</v>
      </c>
    </row>
    <row r="174" spans="1:5">
      <c r="A174" s="16" t="s">
        <v>35</v>
      </c>
      <c r="B174" s="16" t="s">
        <v>35</v>
      </c>
      <c r="C174" s="16" t="s">
        <v>35</v>
      </c>
      <c r="D174" s="16" t="s">
        <v>35</v>
      </c>
      <c r="E174" s="16" t="s">
        <v>35</v>
      </c>
    </row>
    <row r="175" spans="1:5">
      <c r="A175" s="16" t="s">
        <v>35</v>
      </c>
      <c r="B175" s="16" t="s">
        <v>35</v>
      </c>
      <c r="C175" s="16" t="s">
        <v>35</v>
      </c>
      <c r="D175" s="16" t="s">
        <v>35</v>
      </c>
      <c r="E175" s="16" t="s">
        <v>35</v>
      </c>
    </row>
    <row r="176" spans="1:5">
      <c r="A176" s="16" t="s">
        <v>35</v>
      </c>
      <c r="B176" s="16" t="s">
        <v>35</v>
      </c>
      <c r="C176" s="16" t="s">
        <v>35</v>
      </c>
      <c r="D176" s="16" t="s">
        <v>35</v>
      </c>
      <c r="E176" s="16" t="s">
        <v>35</v>
      </c>
    </row>
    <row r="177" spans="1:5">
      <c r="A177" s="16" t="s">
        <v>35</v>
      </c>
      <c r="B177" s="16" t="s">
        <v>35</v>
      </c>
      <c r="C177" s="16" t="s">
        <v>35</v>
      </c>
      <c r="D177" s="16" t="s">
        <v>35</v>
      </c>
      <c r="E177" s="16" t="s">
        <v>35</v>
      </c>
    </row>
    <row r="178" spans="1:5">
      <c r="A178" s="16" t="s">
        <v>35</v>
      </c>
      <c r="B178" s="16" t="s">
        <v>35</v>
      </c>
      <c r="C178" s="16" t="s">
        <v>35</v>
      </c>
      <c r="D178" s="16" t="s">
        <v>35</v>
      </c>
      <c r="E178" s="16" t="s">
        <v>35</v>
      </c>
    </row>
    <row r="179" spans="1:5">
      <c r="A179" s="16" t="s">
        <v>35</v>
      </c>
      <c r="B179" s="16" t="s">
        <v>35</v>
      </c>
      <c r="C179" s="16" t="s">
        <v>35</v>
      </c>
      <c r="D179" s="16" t="s">
        <v>35</v>
      </c>
      <c r="E179" s="16" t="s">
        <v>35</v>
      </c>
    </row>
    <row r="180" spans="1:5">
      <c r="A180" s="16" t="s">
        <v>35</v>
      </c>
      <c r="B180" s="16" t="s">
        <v>35</v>
      </c>
      <c r="C180" s="16" t="s">
        <v>35</v>
      </c>
      <c r="D180" s="16" t="s">
        <v>35</v>
      </c>
      <c r="E180" s="16" t="s">
        <v>35</v>
      </c>
    </row>
    <row r="181" spans="1:5">
      <c r="A181" s="16" t="s">
        <v>35</v>
      </c>
      <c r="B181" s="16" t="s">
        <v>35</v>
      </c>
      <c r="C181" s="16" t="s">
        <v>35</v>
      </c>
      <c r="D181" s="16" t="s">
        <v>35</v>
      </c>
      <c r="E181" s="16" t="s">
        <v>35</v>
      </c>
    </row>
    <row r="182" spans="1:5">
      <c r="A182" s="16" t="s">
        <v>35</v>
      </c>
      <c r="B182" s="16" t="s">
        <v>35</v>
      </c>
      <c r="C182" s="16" t="s">
        <v>35</v>
      </c>
      <c r="D182" s="16" t="s">
        <v>35</v>
      </c>
      <c r="E182" s="16" t="s">
        <v>35</v>
      </c>
    </row>
    <row r="183" spans="1:5">
      <c r="A183" s="16" t="s">
        <v>35</v>
      </c>
      <c r="B183" s="16" t="s">
        <v>35</v>
      </c>
      <c r="C183" s="16" t="s">
        <v>35</v>
      </c>
      <c r="D183" s="16" t="s">
        <v>35</v>
      </c>
      <c r="E183" s="16" t="s">
        <v>35</v>
      </c>
    </row>
    <row r="184" spans="1:5">
      <c r="A184" s="16" t="s">
        <v>35</v>
      </c>
      <c r="B184" s="16" t="s">
        <v>35</v>
      </c>
      <c r="C184" s="16" t="s">
        <v>35</v>
      </c>
      <c r="D184" s="16" t="s">
        <v>35</v>
      </c>
      <c r="E184" s="16" t="s">
        <v>35</v>
      </c>
    </row>
    <row r="185" spans="1:5">
      <c r="A185" s="16" t="s">
        <v>35</v>
      </c>
      <c r="B185" s="16" t="s">
        <v>35</v>
      </c>
      <c r="C185" s="16" t="s">
        <v>35</v>
      </c>
      <c r="D185" s="16" t="s">
        <v>35</v>
      </c>
      <c r="E185" s="16" t="s">
        <v>35</v>
      </c>
    </row>
    <row r="186" spans="1:5">
      <c r="A186" s="16" t="s">
        <v>35</v>
      </c>
      <c r="B186" s="16" t="s">
        <v>35</v>
      </c>
      <c r="C186" s="16" t="s">
        <v>35</v>
      </c>
      <c r="D186" s="16" t="s">
        <v>35</v>
      </c>
      <c r="E186" s="16" t="s">
        <v>35</v>
      </c>
    </row>
    <row r="187" spans="1:5">
      <c r="A187" s="16" t="s">
        <v>35</v>
      </c>
      <c r="B187" s="16" t="s">
        <v>35</v>
      </c>
      <c r="C187" s="16" t="s">
        <v>35</v>
      </c>
      <c r="D187" s="16" t="s">
        <v>35</v>
      </c>
      <c r="E187" s="16" t="s">
        <v>35</v>
      </c>
    </row>
    <row r="188" spans="1:5">
      <c r="A188" s="16" t="s">
        <v>35</v>
      </c>
      <c r="B188" s="16" t="s">
        <v>35</v>
      </c>
      <c r="C188" s="16" t="s">
        <v>35</v>
      </c>
      <c r="D188" s="16" t="s">
        <v>35</v>
      </c>
      <c r="E188" s="16" t="s">
        <v>35</v>
      </c>
    </row>
    <row r="189" spans="1:5">
      <c r="A189" s="16" t="s">
        <v>35</v>
      </c>
      <c r="B189" s="16" t="s">
        <v>35</v>
      </c>
      <c r="C189" s="16" t="s">
        <v>35</v>
      </c>
      <c r="D189" s="16" t="s">
        <v>35</v>
      </c>
      <c r="E189" s="16" t="s">
        <v>35</v>
      </c>
    </row>
    <row r="190" spans="1:5">
      <c r="A190" s="16" t="s">
        <v>35</v>
      </c>
      <c r="B190" s="16" t="s">
        <v>35</v>
      </c>
      <c r="C190" s="16" t="s">
        <v>35</v>
      </c>
      <c r="D190" s="16" t="s">
        <v>35</v>
      </c>
      <c r="E190" s="16" t="s">
        <v>35</v>
      </c>
    </row>
    <row r="191" spans="1:5">
      <c r="A191" s="16" t="s">
        <v>35</v>
      </c>
      <c r="B191" s="16" t="s">
        <v>35</v>
      </c>
      <c r="C191" s="16" t="s">
        <v>35</v>
      </c>
      <c r="D191" s="16" t="s">
        <v>35</v>
      </c>
      <c r="E191" s="16" t="s">
        <v>35</v>
      </c>
    </row>
    <row r="192" spans="1:5">
      <c r="A192" s="16" t="s">
        <v>35</v>
      </c>
      <c r="B192" s="16" t="s">
        <v>35</v>
      </c>
      <c r="C192" s="16" t="s">
        <v>35</v>
      </c>
      <c r="D192" s="16" t="s">
        <v>35</v>
      </c>
      <c r="E192" s="16" t="s">
        <v>35</v>
      </c>
    </row>
    <row r="193" spans="1:5">
      <c r="A193" s="16" t="s">
        <v>35</v>
      </c>
      <c r="B193" s="16" t="s">
        <v>35</v>
      </c>
      <c r="C193" s="16" t="s">
        <v>35</v>
      </c>
      <c r="D193" s="16" t="s">
        <v>35</v>
      </c>
      <c r="E193" s="16" t="s">
        <v>35</v>
      </c>
    </row>
    <row r="194" spans="1:5">
      <c r="A194" s="16" t="s">
        <v>35</v>
      </c>
      <c r="B194" s="16" t="s">
        <v>35</v>
      </c>
      <c r="C194" s="16" t="s">
        <v>35</v>
      </c>
      <c r="D194" s="16" t="s">
        <v>35</v>
      </c>
      <c r="E194" s="16" t="s">
        <v>35</v>
      </c>
    </row>
    <row r="195" spans="1:5">
      <c r="A195" s="16" t="s">
        <v>35</v>
      </c>
      <c r="B195" s="16" t="s">
        <v>35</v>
      </c>
      <c r="C195" s="16" t="s">
        <v>35</v>
      </c>
      <c r="D195" s="16" t="s">
        <v>35</v>
      </c>
      <c r="E195" s="16" t="s">
        <v>35</v>
      </c>
    </row>
    <row r="196" spans="1:5">
      <c r="A196" s="16" t="s">
        <v>35</v>
      </c>
      <c r="B196" s="16" t="s">
        <v>35</v>
      </c>
      <c r="C196" s="16" t="s">
        <v>35</v>
      </c>
      <c r="D196" s="16" t="s">
        <v>35</v>
      </c>
      <c r="E196" s="16" t="s">
        <v>35</v>
      </c>
    </row>
    <row r="197" spans="1:5">
      <c r="A197" s="16" t="s">
        <v>35</v>
      </c>
      <c r="B197" s="16" t="s">
        <v>35</v>
      </c>
      <c r="C197" s="16" t="s">
        <v>35</v>
      </c>
      <c r="D197" s="16" t="s">
        <v>35</v>
      </c>
      <c r="E197" s="16" t="s">
        <v>35</v>
      </c>
    </row>
    <row r="198" spans="1:5">
      <c r="A198" s="16" t="s">
        <v>35</v>
      </c>
      <c r="B198" s="16" t="s">
        <v>35</v>
      </c>
      <c r="C198" s="16" t="s">
        <v>35</v>
      </c>
      <c r="D198" s="16" t="s">
        <v>35</v>
      </c>
      <c r="E198" s="16" t="s">
        <v>35</v>
      </c>
    </row>
    <row r="199" spans="1:5">
      <c r="A199" s="16" t="s">
        <v>35</v>
      </c>
      <c r="B199" s="16" t="s">
        <v>35</v>
      </c>
      <c r="C199" s="16" t="s">
        <v>35</v>
      </c>
      <c r="D199" s="16" t="s">
        <v>35</v>
      </c>
      <c r="E199" s="16" t="s">
        <v>35</v>
      </c>
    </row>
    <row r="200" spans="1:5">
      <c r="A200" s="16" t="s">
        <v>35</v>
      </c>
      <c r="B200" s="16" t="s">
        <v>35</v>
      </c>
      <c r="C200" s="16" t="s">
        <v>35</v>
      </c>
      <c r="D200" s="16" t="s">
        <v>35</v>
      </c>
      <c r="E200" s="16" t="s">
        <v>35</v>
      </c>
    </row>
    <row r="201" spans="1:5">
      <c r="A201" s="16" t="s">
        <v>35</v>
      </c>
      <c r="B201" s="16" t="s">
        <v>35</v>
      </c>
      <c r="C201" s="16" t="s">
        <v>35</v>
      </c>
      <c r="D201" s="16" t="s">
        <v>35</v>
      </c>
      <c r="E201" s="16" t="s">
        <v>35</v>
      </c>
    </row>
    <row r="202" spans="1:5">
      <c r="A202" s="16" t="s">
        <v>35</v>
      </c>
      <c r="B202" s="16" t="s">
        <v>35</v>
      </c>
      <c r="C202" s="16" t="s">
        <v>35</v>
      </c>
      <c r="D202" s="16" t="s">
        <v>35</v>
      </c>
      <c r="E202" s="16" t="s">
        <v>35</v>
      </c>
    </row>
    <row r="203" spans="1:5">
      <c r="A203" s="16" t="s">
        <v>35</v>
      </c>
      <c r="B203" s="16" t="s">
        <v>35</v>
      </c>
      <c r="C203" s="16" t="s">
        <v>35</v>
      </c>
      <c r="D203" s="16" t="s">
        <v>35</v>
      </c>
      <c r="E203" s="16" t="s">
        <v>35</v>
      </c>
    </row>
    <row r="204" spans="1:5">
      <c r="A204" s="16" t="s">
        <v>35</v>
      </c>
      <c r="B204" s="16" t="s">
        <v>35</v>
      </c>
      <c r="C204" s="16" t="s">
        <v>35</v>
      </c>
      <c r="D204" s="16" t="s">
        <v>35</v>
      </c>
      <c r="E204" s="16" t="s">
        <v>35</v>
      </c>
    </row>
    <row r="205" spans="1:5">
      <c r="A205" s="16" t="s">
        <v>35</v>
      </c>
      <c r="B205" s="16" t="s">
        <v>35</v>
      </c>
      <c r="C205" s="16" t="s">
        <v>35</v>
      </c>
      <c r="D205" s="16" t="s">
        <v>35</v>
      </c>
      <c r="E205" s="16" t="s">
        <v>35</v>
      </c>
    </row>
    <row r="206" spans="1:5">
      <c r="A206" s="16" t="s">
        <v>35</v>
      </c>
      <c r="B206" s="16" t="s">
        <v>35</v>
      </c>
      <c r="C206" s="16" t="s">
        <v>35</v>
      </c>
      <c r="D206" s="16" t="s">
        <v>35</v>
      </c>
      <c r="E206" s="16" t="s">
        <v>35</v>
      </c>
    </row>
    <row r="207" spans="1:5">
      <c r="A207" s="16" t="s">
        <v>35</v>
      </c>
      <c r="B207" s="16" t="s">
        <v>35</v>
      </c>
      <c r="C207" s="16" t="s">
        <v>35</v>
      </c>
      <c r="D207" s="16" t="s">
        <v>35</v>
      </c>
      <c r="E207" s="16" t="s">
        <v>35</v>
      </c>
    </row>
    <row r="208" spans="1:5">
      <c r="A208" s="16" t="s">
        <v>35</v>
      </c>
      <c r="B208" s="16" t="s">
        <v>35</v>
      </c>
      <c r="C208" s="16" t="s">
        <v>35</v>
      </c>
      <c r="D208" s="16" t="s">
        <v>35</v>
      </c>
      <c r="E208" s="16" t="s">
        <v>35</v>
      </c>
    </row>
    <row r="209" spans="1:5">
      <c r="A209" s="16" t="s">
        <v>35</v>
      </c>
      <c r="B209" s="16" t="s">
        <v>35</v>
      </c>
      <c r="C209" s="16" t="s">
        <v>35</v>
      </c>
      <c r="D209" s="16" t="s">
        <v>35</v>
      </c>
      <c r="E209" s="16" t="s">
        <v>35</v>
      </c>
    </row>
    <row r="210" spans="1:5">
      <c r="A210" s="16" t="s">
        <v>35</v>
      </c>
      <c r="B210" s="16" t="s">
        <v>35</v>
      </c>
      <c r="C210" s="16" t="s">
        <v>35</v>
      </c>
      <c r="D210" s="16" t="s">
        <v>35</v>
      </c>
      <c r="E210" s="16" t="s">
        <v>35</v>
      </c>
    </row>
    <row r="211" spans="1:5">
      <c r="A211" s="16" t="s">
        <v>35</v>
      </c>
      <c r="B211" s="16" t="s">
        <v>35</v>
      </c>
      <c r="C211" s="16" t="s">
        <v>35</v>
      </c>
      <c r="D211" s="16" t="s">
        <v>35</v>
      </c>
      <c r="E211" s="16" t="s">
        <v>35</v>
      </c>
    </row>
    <row r="212" spans="1:5">
      <c r="A212" s="16" t="s">
        <v>35</v>
      </c>
      <c r="B212" s="16" t="s">
        <v>35</v>
      </c>
      <c r="C212" s="16" t="s">
        <v>35</v>
      </c>
      <c r="D212" s="16" t="s">
        <v>35</v>
      </c>
      <c r="E212" s="16" t="s">
        <v>35</v>
      </c>
    </row>
    <row r="213" spans="1:5">
      <c r="A213" s="16" t="s">
        <v>35</v>
      </c>
      <c r="B213" s="16" t="s">
        <v>35</v>
      </c>
      <c r="C213" s="16" t="s">
        <v>35</v>
      </c>
      <c r="D213" s="16" t="s">
        <v>35</v>
      </c>
      <c r="E213" s="16" t="s">
        <v>35</v>
      </c>
    </row>
    <row r="214" spans="1:5">
      <c r="A214" s="16" t="s">
        <v>35</v>
      </c>
      <c r="B214" s="16" t="s">
        <v>35</v>
      </c>
      <c r="C214" s="16" t="s">
        <v>35</v>
      </c>
      <c r="D214" s="16" t="s">
        <v>35</v>
      </c>
      <c r="E214" s="16" t="s">
        <v>35</v>
      </c>
    </row>
    <row r="215" spans="1:5">
      <c r="A215" s="16" t="s">
        <v>35</v>
      </c>
      <c r="B215" s="16" t="s">
        <v>35</v>
      </c>
      <c r="C215" s="16" t="s">
        <v>35</v>
      </c>
      <c r="D215" s="16" t="s">
        <v>35</v>
      </c>
      <c r="E215" s="16" t="s">
        <v>35</v>
      </c>
    </row>
    <row r="216" spans="1:5">
      <c r="A216" s="16" t="s">
        <v>35</v>
      </c>
      <c r="B216" s="16" t="s">
        <v>35</v>
      </c>
      <c r="C216" s="16" t="s">
        <v>35</v>
      </c>
      <c r="D216" s="16" t="s">
        <v>35</v>
      </c>
      <c r="E216" s="16" t="s">
        <v>35</v>
      </c>
    </row>
    <row r="217" spans="1:5">
      <c r="A217" s="16" t="s">
        <v>35</v>
      </c>
      <c r="B217" s="16" t="s">
        <v>35</v>
      </c>
      <c r="C217" s="16" t="s">
        <v>35</v>
      </c>
      <c r="D217" s="16" t="s">
        <v>35</v>
      </c>
      <c r="E217" s="16" t="s">
        <v>35</v>
      </c>
    </row>
    <row r="218" spans="1:5">
      <c r="A218" s="16" t="s">
        <v>35</v>
      </c>
      <c r="B218" s="16" t="s">
        <v>35</v>
      </c>
      <c r="C218" s="16" t="s">
        <v>35</v>
      </c>
      <c r="D218" s="16" t="s">
        <v>35</v>
      </c>
      <c r="E218" s="16" t="s">
        <v>35</v>
      </c>
    </row>
    <row r="219" spans="1:5">
      <c r="A219" s="16" t="s">
        <v>35</v>
      </c>
      <c r="B219" s="16" t="s">
        <v>35</v>
      </c>
      <c r="C219" s="16" t="s">
        <v>35</v>
      </c>
      <c r="D219" s="16" t="s">
        <v>35</v>
      </c>
      <c r="E219" s="16" t="s">
        <v>35</v>
      </c>
    </row>
    <row r="220" spans="1:5">
      <c r="A220" s="16" t="s">
        <v>35</v>
      </c>
      <c r="B220" s="16" t="s">
        <v>35</v>
      </c>
      <c r="C220" s="16" t="s">
        <v>35</v>
      </c>
      <c r="D220" s="16" t="s">
        <v>35</v>
      </c>
      <c r="E220" s="16" t="s">
        <v>35</v>
      </c>
    </row>
    <row r="221" spans="1:5">
      <c r="A221" s="16" t="s">
        <v>35</v>
      </c>
      <c r="B221" s="16" t="s">
        <v>35</v>
      </c>
      <c r="C221" s="16" t="s">
        <v>35</v>
      </c>
      <c r="D221" s="16" t="s">
        <v>35</v>
      </c>
      <c r="E221" s="16" t="s">
        <v>35</v>
      </c>
    </row>
    <row r="222" spans="1:5">
      <c r="A222" s="16" t="s">
        <v>35</v>
      </c>
      <c r="B222" s="16" t="s">
        <v>35</v>
      </c>
      <c r="C222" s="16" t="s">
        <v>35</v>
      </c>
      <c r="D222" s="16" t="s">
        <v>35</v>
      </c>
      <c r="E222" s="16" t="s">
        <v>35</v>
      </c>
    </row>
    <row r="223" spans="1:5">
      <c r="A223" s="16" t="s">
        <v>35</v>
      </c>
      <c r="B223" s="16" t="s">
        <v>35</v>
      </c>
      <c r="C223" s="16" t="s">
        <v>35</v>
      </c>
      <c r="D223" s="16" t="s">
        <v>35</v>
      </c>
      <c r="E223" s="16" t="s">
        <v>35</v>
      </c>
    </row>
    <row r="224" spans="1:5">
      <c r="A224" s="16" t="s">
        <v>35</v>
      </c>
      <c r="B224" s="16" t="s">
        <v>35</v>
      </c>
      <c r="C224" s="16" t="s">
        <v>35</v>
      </c>
      <c r="D224" s="16" t="s">
        <v>35</v>
      </c>
      <c r="E224" s="16" t="s">
        <v>35</v>
      </c>
    </row>
    <row r="225" spans="1:5">
      <c r="A225" s="16" t="s">
        <v>35</v>
      </c>
      <c r="B225" s="16" t="s">
        <v>35</v>
      </c>
      <c r="C225" s="16" t="s">
        <v>35</v>
      </c>
      <c r="D225" s="16" t="s">
        <v>35</v>
      </c>
      <c r="E225" s="16" t="s">
        <v>35</v>
      </c>
    </row>
    <row r="226" spans="1:5">
      <c r="A226" s="16" t="s">
        <v>35</v>
      </c>
      <c r="B226" s="16" t="s">
        <v>35</v>
      </c>
      <c r="C226" s="16" t="s">
        <v>35</v>
      </c>
      <c r="D226" s="16" t="s">
        <v>35</v>
      </c>
      <c r="E226" s="16" t="s">
        <v>35</v>
      </c>
    </row>
    <row r="227" spans="1:5">
      <c r="A227" s="16" t="s">
        <v>35</v>
      </c>
      <c r="B227" s="16" t="s">
        <v>35</v>
      </c>
      <c r="C227" s="16" t="s">
        <v>35</v>
      </c>
      <c r="D227" s="16" t="s">
        <v>35</v>
      </c>
      <c r="E227" s="16" t="s">
        <v>35</v>
      </c>
    </row>
    <row r="228" spans="1:5">
      <c r="A228" s="16" t="s">
        <v>35</v>
      </c>
      <c r="B228" s="16" t="s">
        <v>35</v>
      </c>
      <c r="C228" s="16" t="s">
        <v>35</v>
      </c>
      <c r="D228" s="16" t="s">
        <v>35</v>
      </c>
      <c r="E228" s="16" t="s">
        <v>35</v>
      </c>
    </row>
    <row r="229" spans="1:5">
      <c r="A229" s="16" t="s">
        <v>35</v>
      </c>
      <c r="B229" s="16" t="s">
        <v>35</v>
      </c>
      <c r="C229" s="16" t="s">
        <v>35</v>
      </c>
      <c r="D229" s="16" t="s">
        <v>35</v>
      </c>
      <c r="E229" s="16" t="s">
        <v>35</v>
      </c>
    </row>
    <row r="230" spans="1:5">
      <c r="A230" s="16" t="s">
        <v>35</v>
      </c>
      <c r="B230" s="16" t="s">
        <v>35</v>
      </c>
      <c r="C230" s="16" t="s">
        <v>35</v>
      </c>
      <c r="D230" s="16" t="s">
        <v>35</v>
      </c>
      <c r="E230" s="16" t="s">
        <v>35</v>
      </c>
    </row>
    <row r="231" spans="1:5">
      <c r="A231" s="16" t="s">
        <v>35</v>
      </c>
      <c r="B231" s="16" t="s">
        <v>35</v>
      </c>
      <c r="C231" s="16" t="s">
        <v>35</v>
      </c>
      <c r="D231" s="16" t="s">
        <v>35</v>
      </c>
      <c r="E231" s="16" t="s">
        <v>35</v>
      </c>
    </row>
    <row r="232" spans="1:5">
      <c r="A232" s="16" t="s">
        <v>35</v>
      </c>
      <c r="B232" s="16" t="s">
        <v>35</v>
      </c>
      <c r="C232" s="16" t="s">
        <v>35</v>
      </c>
      <c r="D232" s="16" t="s">
        <v>35</v>
      </c>
      <c r="E232" s="16" t="s">
        <v>35</v>
      </c>
    </row>
    <row r="233" spans="1:5">
      <c r="A233" s="16" t="s">
        <v>35</v>
      </c>
      <c r="B233" s="16" t="s">
        <v>35</v>
      </c>
      <c r="C233" s="16" t="s">
        <v>35</v>
      </c>
      <c r="D233" s="16" t="s">
        <v>35</v>
      </c>
      <c r="E233" s="16" t="s">
        <v>35</v>
      </c>
    </row>
    <row r="234" spans="1:5">
      <c r="A234" s="16" t="s">
        <v>35</v>
      </c>
      <c r="B234" s="16" t="s">
        <v>35</v>
      </c>
      <c r="C234" s="16" t="s">
        <v>35</v>
      </c>
      <c r="D234" s="16" t="s">
        <v>35</v>
      </c>
      <c r="E234" s="16" t="s">
        <v>35</v>
      </c>
    </row>
    <row r="235" spans="1:5">
      <c r="A235" s="16" t="s">
        <v>35</v>
      </c>
      <c r="B235" s="16" t="s">
        <v>35</v>
      </c>
      <c r="C235" s="16" t="s">
        <v>35</v>
      </c>
      <c r="D235" s="16" t="s">
        <v>35</v>
      </c>
      <c r="E235" s="16" t="s">
        <v>35</v>
      </c>
    </row>
    <row r="236" spans="1:5">
      <c r="A236" s="16" t="s">
        <v>35</v>
      </c>
      <c r="B236" s="16" t="s">
        <v>35</v>
      </c>
      <c r="C236" s="16" t="s">
        <v>35</v>
      </c>
      <c r="D236" s="16" t="s">
        <v>35</v>
      </c>
      <c r="E236" s="16" t="s">
        <v>35</v>
      </c>
    </row>
    <row r="237" spans="1:5">
      <c r="A237" s="16" t="s">
        <v>35</v>
      </c>
      <c r="B237" s="16" t="s">
        <v>35</v>
      </c>
      <c r="C237" s="16" t="s">
        <v>35</v>
      </c>
      <c r="D237" s="16" t="s">
        <v>35</v>
      </c>
      <c r="E237" s="16" t="s">
        <v>35</v>
      </c>
    </row>
    <row r="238" spans="1:5">
      <c r="A238" s="16" t="s">
        <v>35</v>
      </c>
      <c r="B238" s="16" t="s">
        <v>35</v>
      </c>
      <c r="C238" s="16" t="s">
        <v>35</v>
      </c>
      <c r="D238" s="16" t="s">
        <v>35</v>
      </c>
      <c r="E238" s="16" t="s">
        <v>35</v>
      </c>
    </row>
    <row r="239" spans="1:5">
      <c r="A239" s="16" t="s">
        <v>35</v>
      </c>
      <c r="B239" s="16" t="s">
        <v>35</v>
      </c>
      <c r="C239" s="16" t="s">
        <v>35</v>
      </c>
      <c r="D239" s="16" t="s">
        <v>35</v>
      </c>
      <c r="E239" s="16" t="s">
        <v>35</v>
      </c>
    </row>
    <row r="240" spans="1:5">
      <c r="A240" s="16" t="s">
        <v>35</v>
      </c>
      <c r="B240" s="16" t="s">
        <v>35</v>
      </c>
      <c r="C240" s="16" t="s">
        <v>35</v>
      </c>
      <c r="D240" s="16" t="s">
        <v>35</v>
      </c>
      <c r="E240" s="16" t="s">
        <v>35</v>
      </c>
    </row>
    <row r="241" spans="1:5">
      <c r="A241" s="16" t="s">
        <v>35</v>
      </c>
      <c r="B241" s="16" t="s">
        <v>35</v>
      </c>
      <c r="C241" s="16" t="s">
        <v>35</v>
      </c>
      <c r="D241" s="16" t="s">
        <v>35</v>
      </c>
      <c r="E241" s="16" t="s">
        <v>35</v>
      </c>
    </row>
    <row r="242" spans="1:5">
      <c r="A242" s="16" t="s">
        <v>35</v>
      </c>
      <c r="B242" s="16" t="s">
        <v>35</v>
      </c>
      <c r="C242" s="16" t="s">
        <v>35</v>
      </c>
      <c r="D242" s="16" t="s">
        <v>35</v>
      </c>
      <c r="E242" s="16" t="s">
        <v>35</v>
      </c>
    </row>
    <row r="243" spans="1:5">
      <c r="A243" s="16" t="s">
        <v>35</v>
      </c>
      <c r="B243" s="16" t="s">
        <v>35</v>
      </c>
      <c r="C243" s="16" t="s">
        <v>35</v>
      </c>
      <c r="D243" s="16" t="s">
        <v>35</v>
      </c>
      <c r="E243" s="16" t="s">
        <v>35</v>
      </c>
    </row>
    <row r="244" spans="1:5">
      <c r="A244" s="16" t="s">
        <v>35</v>
      </c>
      <c r="B244" s="16" t="s">
        <v>35</v>
      </c>
      <c r="C244" s="16" t="s">
        <v>35</v>
      </c>
      <c r="D244" s="16" t="s">
        <v>35</v>
      </c>
      <c r="E244" s="16" t="s">
        <v>35</v>
      </c>
    </row>
    <row r="245" spans="1:5">
      <c r="A245" s="16" t="s">
        <v>35</v>
      </c>
      <c r="B245" s="16" t="s">
        <v>35</v>
      </c>
      <c r="C245" s="16" t="s">
        <v>35</v>
      </c>
      <c r="D245" s="16" t="s">
        <v>35</v>
      </c>
      <c r="E245" s="16" t="s">
        <v>35</v>
      </c>
    </row>
    <row r="246" spans="1:5">
      <c r="A246" s="16" t="s">
        <v>35</v>
      </c>
      <c r="B246" s="16" t="s">
        <v>35</v>
      </c>
      <c r="C246" s="16" t="s">
        <v>35</v>
      </c>
      <c r="D246" s="16" t="s">
        <v>35</v>
      </c>
      <c r="E246" s="16" t="s">
        <v>35</v>
      </c>
    </row>
    <row r="247" spans="1:5">
      <c r="A247" s="16" t="s">
        <v>35</v>
      </c>
      <c r="B247" s="16" t="s">
        <v>35</v>
      </c>
      <c r="C247" s="16" t="s">
        <v>35</v>
      </c>
      <c r="D247" s="16" t="s">
        <v>35</v>
      </c>
      <c r="E247" s="16" t="s">
        <v>35</v>
      </c>
    </row>
    <row r="248" spans="1:5">
      <c r="A248" s="16" t="s">
        <v>35</v>
      </c>
      <c r="B248" s="16" t="s">
        <v>35</v>
      </c>
      <c r="C248" s="16" t="s">
        <v>35</v>
      </c>
      <c r="D248" s="16" t="s">
        <v>35</v>
      </c>
      <c r="E248" s="16" t="s">
        <v>35</v>
      </c>
    </row>
    <row r="249" spans="1:5">
      <c r="A249" s="16" t="s">
        <v>35</v>
      </c>
      <c r="B249" s="16" t="s">
        <v>35</v>
      </c>
      <c r="C249" s="16" t="s">
        <v>35</v>
      </c>
      <c r="D249" s="16" t="s">
        <v>35</v>
      </c>
      <c r="E249" s="16" t="s">
        <v>35</v>
      </c>
    </row>
    <row r="250" spans="1:5">
      <c r="A250" s="16" t="s">
        <v>35</v>
      </c>
      <c r="B250" s="16" t="s">
        <v>35</v>
      </c>
      <c r="C250" s="16" t="s">
        <v>35</v>
      </c>
      <c r="D250" s="16" t="s">
        <v>35</v>
      </c>
      <c r="E250" s="16" t="s">
        <v>35</v>
      </c>
    </row>
    <row r="251" spans="1:5">
      <c r="A251" s="16" t="s">
        <v>35</v>
      </c>
      <c r="B251" s="16" t="s">
        <v>35</v>
      </c>
      <c r="C251" s="16" t="s">
        <v>35</v>
      </c>
      <c r="D251" s="16" t="s">
        <v>35</v>
      </c>
      <c r="E251" s="16" t="s">
        <v>35</v>
      </c>
    </row>
    <row r="252" spans="1:5">
      <c r="A252" s="16" t="s">
        <v>35</v>
      </c>
      <c r="B252" s="16" t="s">
        <v>35</v>
      </c>
      <c r="C252" s="16" t="s">
        <v>35</v>
      </c>
      <c r="D252" s="16" t="s">
        <v>35</v>
      </c>
      <c r="E252" s="16" t="s">
        <v>35</v>
      </c>
    </row>
    <row r="253" spans="1:5">
      <c r="A253" s="16" t="s">
        <v>35</v>
      </c>
      <c r="B253" s="16" t="s">
        <v>35</v>
      </c>
      <c r="C253" s="16" t="s">
        <v>35</v>
      </c>
      <c r="D253" s="16" t="s">
        <v>35</v>
      </c>
      <c r="E253" s="16" t="s">
        <v>35</v>
      </c>
    </row>
    <row r="254" spans="1:5">
      <c r="A254" s="16" t="s">
        <v>35</v>
      </c>
      <c r="B254" s="16" t="s">
        <v>35</v>
      </c>
      <c r="C254" s="16" t="s">
        <v>35</v>
      </c>
      <c r="D254" s="16" t="s">
        <v>35</v>
      </c>
      <c r="E254" s="16" t="s">
        <v>35</v>
      </c>
    </row>
    <row r="255" spans="1:5">
      <c r="A255" s="16" t="s">
        <v>35</v>
      </c>
      <c r="B255" s="16" t="s">
        <v>35</v>
      </c>
      <c r="C255" s="16" t="s">
        <v>35</v>
      </c>
      <c r="D255" s="16" t="s">
        <v>35</v>
      </c>
      <c r="E255" s="16" t="s">
        <v>35</v>
      </c>
    </row>
    <row r="256" spans="1:5">
      <c r="A256" s="16" t="s">
        <v>35</v>
      </c>
      <c r="B256" s="16" t="s">
        <v>35</v>
      </c>
      <c r="C256" s="16" t="s">
        <v>35</v>
      </c>
      <c r="D256" s="16" t="s">
        <v>35</v>
      </c>
      <c r="E256" s="16" t="s">
        <v>35</v>
      </c>
    </row>
    <row r="257" spans="1:5">
      <c r="A257" s="16" t="s">
        <v>35</v>
      </c>
      <c r="B257" s="16" t="s">
        <v>35</v>
      </c>
      <c r="C257" s="16" t="s">
        <v>35</v>
      </c>
      <c r="D257" s="16" t="s">
        <v>35</v>
      </c>
      <c r="E257" s="16" t="s">
        <v>35</v>
      </c>
    </row>
    <row r="258" spans="1:5">
      <c r="A258" s="16" t="s">
        <v>35</v>
      </c>
      <c r="B258" s="16" t="s">
        <v>35</v>
      </c>
      <c r="C258" s="16" t="s">
        <v>35</v>
      </c>
      <c r="D258" s="16" t="s">
        <v>35</v>
      </c>
      <c r="E258" s="16" t="s">
        <v>35</v>
      </c>
    </row>
    <row r="259" spans="1:5">
      <c r="A259" s="16" t="s">
        <v>35</v>
      </c>
      <c r="B259" s="16" t="s">
        <v>35</v>
      </c>
      <c r="C259" s="16" t="s">
        <v>35</v>
      </c>
      <c r="D259" s="16" t="s">
        <v>35</v>
      </c>
      <c r="E259" s="16" t="s">
        <v>35</v>
      </c>
    </row>
    <row r="260" spans="1:5">
      <c r="A260" s="16" t="s">
        <v>35</v>
      </c>
      <c r="B260" s="16" t="s">
        <v>35</v>
      </c>
      <c r="C260" s="16" t="s">
        <v>35</v>
      </c>
      <c r="D260" s="16" t="s">
        <v>35</v>
      </c>
      <c r="E260" s="16" t="s">
        <v>35</v>
      </c>
    </row>
    <row r="261" spans="1:5">
      <c r="A261" s="16" t="s">
        <v>35</v>
      </c>
      <c r="B261" s="16" t="s">
        <v>35</v>
      </c>
      <c r="C261" s="16" t="s">
        <v>35</v>
      </c>
      <c r="D261" s="16" t="s">
        <v>35</v>
      </c>
      <c r="E261" s="16" t="s">
        <v>35</v>
      </c>
    </row>
    <row r="262" spans="1:5">
      <c r="A262" s="16" t="s">
        <v>35</v>
      </c>
      <c r="B262" s="16" t="s">
        <v>35</v>
      </c>
      <c r="C262" s="16" t="s">
        <v>35</v>
      </c>
      <c r="D262" s="16" t="s">
        <v>35</v>
      </c>
      <c r="E262" s="16" t="s">
        <v>35</v>
      </c>
    </row>
    <row r="263" spans="1:5">
      <c r="A263" s="16" t="s">
        <v>35</v>
      </c>
      <c r="B263" s="16" t="s">
        <v>35</v>
      </c>
      <c r="C263" s="16" t="s">
        <v>35</v>
      </c>
      <c r="D263" s="16" t="s">
        <v>35</v>
      </c>
      <c r="E263" s="16" t="s">
        <v>35</v>
      </c>
    </row>
    <row r="264" spans="1:5">
      <c r="A264" s="16" t="s">
        <v>35</v>
      </c>
      <c r="B264" s="16" t="s">
        <v>35</v>
      </c>
      <c r="C264" s="16" t="s">
        <v>35</v>
      </c>
      <c r="D264" s="16" t="s">
        <v>35</v>
      </c>
      <c r="E264" s="16" t="s">
        <v>35</v>
      </c>
    </row>
    <row r="265" spans="1:5">
      <c r="A265" s="16" t="s">
        <v>35</v>
      </c>
      <c r="B265" s="16" t="s">
        <v>35</v>
      </c>
      <c r="C265" s="16" t="s">
        <v>35</v>
      </c>
      <c r="D265" s="16" t="s">
        <v>35</v>
      </c>
      <c r="E265" s="16" t="s">
        <v>35</v>
      </c>
    </row>
    <row r="266" spans="1:5">
      <c r="A266" s="16" t="s">
        <v>35</v>
      </c>
      <c r="B266" s="16" t="s">
        <v>35</v>
      </c>
      <c r="C266" s="16" t="s">
        <v>35</v>
      </c>
      <c r="D266" s="16" t="s">
        <v>35</v>
      </c>
      <c r="E266" s="16" t="s">
        <v>35</v>
      </c>
    </row>
    <row r="267" spans="1:5">
      <c r="A267" s="16" t="s">
        <v>35</v>
      </c>
      <c r="B267" s="16" t="s">
        <v>35</v>
      </c>
      <c r="C267" s="16" t="s">
        <v>35</v>
      </c>
      <c r="D267" s="16" t="s">
        <v>35</v>
      </c>
      <c r="E267" s="16" t="s">
        <v>35</v>
      </c>
    </row>
    <row r="268" spans="1:5">
      <c r="A268" s="16" t="s">
        <v>35</v>
      </c>
      <c r="B268" s="16" t="s">
        <v>35</v>
      </c>
      <c r="C268" s="16" t="s">
        <v>35</v>
      </c>
      <c r="D268" s="16" t="s">
        <v>35</v>
      </c>
      <c r="E268" s="16" t="s">
        <v>35</v>
      </c>
    </row>
    <row r="269" spans="1:5">
      <c r="A269" s="16" t="s">
        <v>35</v>
      </c>
      <c r="B269" s="16" t="s">
        <v>35</v>
      </c>
      <c r="C269" s="16" t="s">
        <v>35</v>
      </c>
      <c r="D269" s="16" t="s">
        <v>35</v>
      </c>
      <c r="E269" s="16" t="s">
        <v>35</v>
      </c>
    </row>
    <row r="270" spans="1:5">
      <c r="A270" s="16" t="s">
        <v>35</v>
      </c>
      <c r="B270" s="16" t="s">
        <v>35</v>
      </c>
      <c r="C270" s="16" t="s">
        <v>35</v>
      </c>
      <c r="D270" s="16" t="s">
        <v>35</v>
      </c>
      <c r="E270" s="16" t="s">
        <v>35</v>
      </c>
    </row>
    <row r="271" spans="1:5">
      <c r="A271" s="16" t="s">
        <v>35</v>
      </c>
      <c r="B271" s="16" t="s">
        <v>35</v>
      </c>
      <c r="C271" s="16" t="s">
        <v>35</v>
      </c>
      <c r="D271" s="16" t="s">
        <v>35</v>
      </c>
      <c r="E271" s="16" t="s">
        <v>35</v>
      </c>
    </row>
    <row r="272" spans="1:5">
      <c r="A272" s="16" t="s">
        <v>35</v>
      </c>
      <c r="B272" s="16" t="s">
        <v>35</v>
      </c>
      <c r="C272" s="16" t="s">
        <v>35</v>
      </c>
      <c r="D272" s="16" t="s">
        <v>35</v>
      </c>
      <c r="E272" s="16" t="s">
        <v>35</v>
      </c>
    </row>
    <row r="273" spans="1:5">
      <c r="A273" s="16" t="s">
        <v>35</v>
      </c>
      <c r="B273" s="16" t="s">
        <v>35</v>
      </c>
      <c r="C273" s="16" t="s">
        <v>35</v>
      </c>
      <c r="D273" s="16" t="s">
        <v>35</v>
      </c>
      <c r="E273" s="16" t="s">
        <v>35</v>
      </c>
    </row>
    <row r="274" spans="1:5">
      <c r="A274" s="16" t="s">
        <v>35</v>
      </c>
      <c r="B274" s="16" t="s">
        <v>35</v>
      </c>
      <c r="C274" s="16" t="s">
        <v>35</v>
      </c>
      <c r="D274" s="16" t="s">
        <v>35</v>
      </c>
      <c r="E274" s="16" t="s">
        <v>35</v>
      </c>
    </row>
    <row r="275" spans="1:5">
      <c r="A275" s="16" t="s">
        <v>35</v>
      </c>
      <c r="B275" s="16" t="s">
        <v>35</v>
      </c>
      <c r="C275" s="16" t="s">
        <v>35</v>
      </c>
      <c r="D275" s="16" t="s">
        <v>35</v>
      </c>
      <c r="E275" s="16" t="s">
        <v>35</v>
      </c>
    </row>
    <row r="276" spans="1:5">
      <c r="A276" s="16" t="s">
        <v>35</v>
      </c>
      <c r="B276" s="16" t="s">
        <v>35</v>
      </c>
      <c r="C276" s="16" t="s">
        <v>35</v>
      </c>
      <c r="D276" s="16" t="s">
        <v>35</v>
      </c>
      <c r="E276" s="16" t="s">
        <v>35</v>
      </c>
    </row>
    <row r="277" spans="1:5">
      <c r="A277" s="16" t="s">
        <v>35</v>
      </c>
      <c r="B277" s="16" t="s">
        <v>35</v>
      </c>
      <c r="C277" s="16" t="s">
        <v>35</v>
      </c>
      <c r="D277" s="16" t="s">
        <v>35</v>
      </c>
      <c r="E277" s="16" t="s">
        <v>35</v>
      </c>
    </row>
    <row r="278" spans="1:5">
      <c r="A278" s="16" t="s">
        <v>35</v>
      </c>
      <c r="B278" s="16" t="s">
        <v>35</v>
      </c>
      <c r="C278" s="16" t="s">
        <v>35</v>
      </c>
      <c r="D278" s="16" t="s">
        <v>35</v>
      </c>
      <c r="E278" s="16" t="s">
        <v>35</v>
      </c>
    </row>
    <row r="279" spans="1:5">
      <c r="A279" s="16" t="s">
        <v>35</v>
      </c>
      <c r="B279" s="16" t="s">
        <v>35</v>
      </c>
      <c r="C279" s="16" t="s">
        <v>35</v>
      </c>
      <c r="D279" s="16" t="s">
        <v>35</v>
      </c>
      <c r="E279" s="16" t="s">
        <v>35</v>
      </c>
    </row>
    <row r="280" spans="1:5">
      <c r="A280" s="16" t="s">
        <v>35</v>
      </c>
      <c r="B280" s="16" t="s">
        <v>35</v>
      </c>
      <c r="C280" s="16" t="s">
        <v>35</v>
      </c>
      <c r="D280" s="16" t="s">
        <v>35</v>
      </c>
      <c r="E280" s="16" t="s">
        <v>35</v>
      </c>
    </row>
    <row r="281" spans="1:5">
      <c r="A281" s="16" t="s">
        <v>35</v>
      </c>
      <c r="B281" s="16" t="s">
        <v>35</v>
      </c>
      <c r="C281" s="16" t="s">
        <v>35</v>
      </c>
      <c r="D281" s="16" t="s">
        <v>35</v>
      </c>
      <c r="E281" s="16" t="s">
        <v>35</v>
      </c>
    </row>
    <row r="282" spans="1:5">
      <c r="A282" s="16" t="s">
        <v>35</v>
      </c>
      <c r="B282" s="16" t="s">
        <v>35</v>
      </c>
      <c r="C282" s="16" t="s">
        <v>35</v>
      </c>
      <c r="D282" s="16" t="s">
        <v>35</v>
      </c>
      <c r="E282" s="16" t="s">
        <v>35</v>
      </c>
    </row>
    <row r="283" spans="1:5">
      <c r="A283" s="16" t="s">
        <v>35</v>
      </c>
      <c r="B283" s="16" t="s">
        <v>35</v>
      </c>
      <c r="C283" s="16" t="s">
        <v>35</v>
      </c>
      <c r="D283" s="16" t="s">
        <v>35</v>
      </c>
      <c r="E283" s="16" t="s">
        <v>35</v>
      </c>
    </row>
    <row r="284" spans="1:5">
      <c r="A284" s="16" t="s">
        <v>35</v>
      </c>
      <c r="B284" s="16" t="s">
        <v>35</v>
      </c>
      <c r="C284" s="16" t="s">
        <v>35</v>
      </c>
      <c r="D284" s="16" t="s">
        <v>35</v>
      </c>
      <c r="E284" s="16" t="s">
        <v>35</v>
      </c>
    </row>
    <row r="285" spans="1:5">
      <c r="A285" s="16" t="s">
        <v>35</v>
      </c>
      <c r="B285" s="16" t="s">
        <v>35</v>
      </c>
      <c r="C285" s="16" t="s">
        <v>35</v>
      </c>
      <c r="D285" s="16" t="s">
        <v>35</v>
      </c>
      <c r="E285" s="16" t="s">
        <v>35</v>
      </c>
    </row>
    <row r="286" spans="1:5">
      <c r="A286" s="16" t="s">
        <v>35</v>
      </c>
      <c r="B286" s="16" t="s">
        <v>35</v>
      </c>
      <c r="C286" s="16" t="s">
        <v>35</v>
      </c>
      <c r="D286" s="16" t="s">
        <v>35</v>
      </c>
      <c r="E286" s="16" t="s">
        <v>35</v>
      </c>
    </row>
    <row r="287" spans="1:5">
      <c r="A287" s="16" t="s">
        <v>35</v>
      </c>
      <c r="B287" s="16" t="s">
        <v>35</v>
      </c>
      <c r="C287" s="16" t="s">
        <v>35</v>
      </c>
      <c r="D287" s="16" t="s">
        <v>35</v>
      </c>
      <c r="E287" s="16" t="s">
        <v>35</v>
      </c>
    </row>
    <row r="288" spans="1:5">
      <c r="A288" s="16" t="s">
        <v>35</v>
      </c>
      <c r="B288" s="16" t="s">
        <v>35</v>
      </c>
      <c r="C288" s="16" t="s">
        <v>35</v>
      </c>
      <c r="D288" s="16" t="s">
        <v>35</v>
      </c>
      <c r="E288" s="16" t="s">
        <v>35</v>
      </c>
    </row>
    <row r="289" spans="1:5">
      <c r="A289" s="16" t="s">
        <v>35</v>
      </c>
      <c r="B289" s="16" t="s">
        <v>35</v>
      </c>
      <c r="C289" s="16" t="s">
        <v>35</v>
      </c>
      <c r="D289" s="16" t="s">
        <v>35</v>
      </c>
      <c r="E289" s="16" t="s">
        <v>35</v>
      </c>
    </row>
    <row r="290" spans="1:5">
      <c r="A290" s="16" t="s">
        <v>35</v>
      </c>
      <c r="B290" s="16" t="s">
        <v>35</v>
      </c>
      <c r="C290" s="16" t="s">
        <v>35</v>
      </c>
      <c r="D290" s="16" t="s">
        <v>35</v>
      </c>
      <c r="E290" s="16" t="s">
        <v>35</v>
      </c>
    </row>
    <row r="291" spans="1:5">
      <c r="A291" s="16" t="s">
        <v>35</v>
      </c>
      <c r="B291" s="16" t="s">
        <v>35</v>
      </c>
      <c r="C291" s="16" t="s">
        <v>35</v>
      </c>
      <c r="D291" s="16" t="s">
        <v>35</v>
      </c>
      <c r="E291" s="16" t="s">
        <v>35</v>
      </c>
    </row>
    <row r="292" spans="1:5">
      <c r="A292" s="16" t="s">
        <v>35</v>
      </c>
      <c r="B292" s="16" t="s">
        <v>35</v>
      </c>
      <c r="C292" s="16" t="s">
        <v>35</v>
      </c>
      <c r="D292" s="16" t="s">
        <v>35</v>
      </c>
      <c r="E292" s="16" t="s">
        <v>35</v>
      </c>
    </row>
    <row r="293" spans="1:5">
      <c r="A293" s="16" t="s">
        <v>35</v>
      </c>
      <c r="B293" s="16" t="s">
        <v>35</v>
      </c>
      <c r="C293" s="16" t="s">
        <v>35</v>
      </c>
      <c r="D293" s="16" t="s">
        <v>35</v>
      </c>
      <c r="E293" s="16" t="s">
        <v>35</v>
      </c>
    </row>
    <row r="294" spans="1:5">
      <c r="A294" s="16" t="s">
        <v>35</v>
      </c>
      <c r="B294" s="16" t="s">
        <v>35</v>
      </c>
      <c r="C294" s="16" t="s">
        <v>35</v>
      </c>
      <c r="D294" s="16" t="s">
        <v>35</v>
      </c>
      <c r="E294" s="16" t="s">
        <v>35</v>
      </c>
    </row>
    <row r="295" spans="1:5">
      <c r="A295" s="16" t="s">
        <v>35</v>
      </c>
      <c r="B295" s="16" t="s">
        <v>35</v>
      </c>
      <c r="C295" s="16" t="s">
        <v>35</v>
      </c>
      <c r="D295" s="16" t="s">
        <v>35</v>
      </c>
      <c r="E295" s="16" t="s">
        <v>35</v>
      </c>
    </row>
    <row r="296" spans="1:5">
      <c r="A296" s="16" t="s">
        <v>35</v>
      </c>
      <c r="B296" s="16" t="s">
        <v>35</v>
      </c>
      <c r="C296" s="16" t="s">
        <v>35</v>
      </c>
      <c r="D296" s="16" t="s">
        <v>35</v>
      </c>
      <c r="E296" s="16" t="s">
        <v>35</v>
      </c>
    </row>
    <row r="297" spans="1:5">
      <c r="A297" s="16" t="s">
        <v>35</v>
      </c>
      <c r="B297" s="16" t="s">
        <v>35</v>
      </c>
      <c r="C297" s="16" t="s">
        <v>35</v>
      </c>
      <c r="D297" s="16" t="s">
        <v>35</v>
      </c>
      <c r="E297" s="16" t="s">
        <v>35</v>
      </c>
    </row>
    <row r="298" spans="1:5">
      <c r="A298" s="16" t="s">
        <v>35</v>
      </c>
      <c r="B298" s="16" t="s">
        <v>35</v>
      </c>
      <c r="C298" s="16" t="s">
        <v>35</v>
      </c>
      <c r="D298" s="16" t="s">
        <v>35</v>
      </c>
      <c r="E298" s="16" t="s">
        <v>35</v>
      </c>
    </row>
    <row r="299" spans="1:5">
      <c r="A299" s="16" t="s">
        <v>35</v>
      </c>
      <c r="B299" s="16" t="s">
        <v>35</v>
      </c>
      <c r="C299" s="16" t="s">
        <v>35</v>
      </c>
      <c r="D299" s="16" t="s">
        <v>35</v>
      </c>
      <c r="E299" s="16" t="s">
        <v>35</v>
      </c>
    </row>
    <row r="300" spans="1:5">
      <c r="A300" s="16" t="s">
        <v>35</v>
      </c>
      <c r="B300" s="16" t="s">
        <v>35</v>
      </c>
      <c r="C300" s="16" t="s">
        <v>35</v>
      </c>
      <c r="D300" s="16" t="s">
        <v>35</v>
      </c>
      <c r="E300" s="16" t="s">
        <v>35</v>
      </c>
    </row>
    <row r="301" spans="1:5">
      <c r="A301" s="16" t="s">
        <v>35</v>
      </c>
      <c r="B301" s="16" t="s">
        <v>35</v>
      </c>
      <c r="C301" s="16" t="s">
        <v>35</v>
      </c>
      <c r="D301" s="16" t="s">
        <v>35</v>
      </c>
      <c r="E301" s="16" t="s">
        <v>35</v>
      </c>
    </row>
    <row r="302" spans="1:5">
      <c r="A302" s="16" t="s">
        <v>35</v>
      </c>
      <c r="B302" s="16" t="s">
        <v>35</v>
      </c>
      <c r="C302" s="16" t="s">
        <v>35</v>
      </c>
      <c r="D302" s="16" t="s">
        <v>35</v>
      </c>
      <c r="E302" s="16" t="s">
        <v>35</v>
      </c>
    </row>
    <row r="303" spans="1:5">
      <c r="A303" s="16" t="s">
        <v>35</v>
      </c>
      <c r="B303" s="16" t="s">
        <v>35</v>
      </c>
      <c r="C303" s="16" t="s">
        <v>35</v>
      </c>
      <c r="D303" s="16" t="s">
        <v>35</v>
      </c>
      <c r="E303" s="16" t="s">
        <v>35</v>
      </c>
    </row>
    <row r="304" spans="1:5">
      <c r="A304" s="16" t="s">
        <v>35</v>
      </c>
      <c r="B304" s="16" t="s">
        <v>35</v>
      </c>
      <c r="C304" s="16" t="s">
        <v>35</v>
      </c>
      <c r="D304" s="16" t="s">
        <v>35</v>
      </c>
      <c r="E304" s="16" t="s">
        <v>35</v>
      </c>
    </row>
    <row r="305" spans="1:5">
      <c r="A305" s="16" t="s">
        <v>35</v>
      </c>
      <c r="B305" s="16" t="s">
        <v>35</v>
      </c>
      <c r="C305" s="16" t="s">
        <v>35</v>
      </c>
      <c r="D305" s="16" t="s">
        <v>35</v>
      </c>
      <c r="E305" s="16" t="s">
        <v>35</v>
      </c>
    </row>
    <row r="306" spans="1:5">
      <c r="A306" s="16" t="s">
        <v>35</v>
      </c>
      <c r="B306" s="16" t="s">
        <v>35</v>
      </c>
      <c r="C306" s="16" t="s">
        <v>35</v>
      </c>
      <c r="D306" s="16" t="s">
        <v>35</v>
      </c>
      <c r="E306" s="16" t="s">
        <v>35</v>
      </c>
    </row>
    <row r="307" spans="1:5">
      <c r="A307" s="16" t="s">
        <v>35</v>
      </c>
      <c r="B307" s="16" t="s">
        <v>35</v>
      </c>
      <c r="C307" s="16" t="s">
        <v>35</v>
      </c>
      <c r="D307" s="16" t="s">
        <v>35</v>
      </c>
      <c r="E307" s="16" t="s">
        <v>35</v>
      </c>
    </row>
    <row r="308" spans="1:5">
      <c r="A308" s="16" t="s">
        <v>35</v>
      </c>
      <c r="B308" s="16" t="s">
        <v>35</v>
      </c>
      <c r="C308" s="16" t="s">
        <v>35</v>
      </c>
      <c r="D308" s="16" t="s">
        <v>35</v>
      </c>
      <c r="E308" s="16" t="s">
        <v>35</v>
      </c>
    </row>
    <row r="309" spans="1:5">
      <c r="A309" s="16" t="s">
        <v>35</v>
      </c>
      <c r="B309" s="16" t="s">
        <v>35</v>
      </c>
      <c r="C309" s="16" t="s">
        <v>35</v>
      </c>
      <c r="D309" s="16" t="s">
        <v>35</v>
      </c>
      <c r="E309" s="16" t="s">
        <v>35</v>
      </c>
    </row>
    <row r="310" spans="1:5">
      <c r="A310" s="16" t="s">
        <v>35</v>
      </c>
      <c r="B310" s="16" t="s">
        <v>35</v>
      </c>
      <c r="C310" s="16" t="s">
        <v>35</v>
      </c>
      <c r="D310" s="16" t="s">
        <v>35</v>
      </c>
      <c r="E310" s="16" t="s">
        <v>35</v>
      </c>
    </row>
    <row r="311" spans="1:5">
      <c r="A311" s="16" t="s">
        <v>35</v>
      </c>
      <c r="B311" s="16" t="s">
        <v>35</v>
      </c>
      <c r="C311" s="16" t="s">
        <v>35</v>
      </c>
      <c r="D311" s="16" t="s">
        <v>35</v>
      </c>
      <c r="E311" s="16" t="s">
        <v>35</v>
      </c>
    </row>
    <row r="312" spans="1:5">
      <c r="A312" s="16" t="s">
        <v>35</v>
      </c>
      <c r="B312" s="16" t="s">
        <v>35</v>
      </c>
      <c r="C312" s="16" t="s">
        <v>35</v>
      </c>
      <c r="D312" s="16" t="s">
        <v>35</v>
      </c>
      <c r="E312" s="16" t="s">
        <v>35</v>
      </c>
    </row>
    <row r="313" spans="1:5">
      <c r="A313" s="16" t="s">
        <v>35</v>
      </c>
      <c r="B313" s="16" t="s">
        <v>35</v>
      </c>
      <c r="C313" s="16" t="s">
        <v>35</v>
      </c>
      <c r="D313" s="16" t="s">
        <v>35</v>
      </c>
      <c r="E313" s="16" t="s">
        <v>35</v>
      </c>
    </row>
    <row r="314" spans="1:5">
      <c r="A314" s="16" t="s">
        <v>35</v>
      </c>
      <c r="B314" s="16" t="s">
        <v>35</v>
      </c>
      <c r="C314" s="16" t="s">
        <v>35</v>
      </c>
      <c r="D314" s="16" t="s">
        <v>35</v>
      </c>
      <c r="E314" s="16" t="s">
        <v>35</v>
      </c>
    </row>
    <row r="315" spans="1:5">
      <c r="A315" s="16" t="s">
        <v>35</v>
      </c>
      <c r="B315" s="16" t="s">
        <v>35</v>
      </c>
      <c r="C315" s="16" t="s">
        <v>35</v>
      </c>
      <c r="D315" s="16" t="s">
        <v>35</v>
      </c>
      <c r="E315" s="16" t="s">
        <v>35</v>
      </c>
    </row>
    <row r="316" spans="1:5">
      <c r="A316" s="16" t="s">
        <v>35</v>
      </c>
      <c r="B316" s="16" t="s">
        <v>35</v>
      </c>
      <c r="C316" s="16" t="s">
        <v>35</v>
      </c>
      <c r="D316" s="16" t="s">
        <v>35</v>
      </c>
      <c r="E316" s="16" t="s">
        <v>35</v>
      </c>
    </row>
    <row r="317" spans="1:5">
      <c r="A317" s="16" t="s">
        <v>35</v>
      </c>
      <c r="B317" s="16" t="s">
        <v>35</v>
      </c>
      <c r="C317" s="16" t="s">
        <v>35</v>
      </c>
      <c r="D317" s="16" t="s">
        <v>35</v>
      </c>
      <c r="E317" s="16" t="s">
        <v>35</v>
      </c>
    </row>
    <row r="318" spans="1:5">
      <c r="A318" s="16" t="s">
        <v>35</v>
      </c>
      <c r="B318" s="16" t="s">
        <v>35</v>
      </c>
      <c r="C318" s="16" t="s">
        <v>35</v>
      </c>
      <c r="D318" s="16" t="s">
        <v>35</v>
      </c>
      <c r="E318" s="16" t="s">
        <v>35</v>
      </c>
    </row>
    <row r="319" spans="1:5">
      <c r="A319" s="16" t="s">
        <v>35</v>
      </c>
      <c r="B319" s="16" t="s">
        <v>35</v>
      </c>
      <c r="C319" s="16" t="s">
        <v>35</v>
      </c>
      <c r="D319" s="16" t="s">
        <v>35</v>
      </c>
      <c r="E319" s="16" t="s">
        <v>35</v>
      </c>
    </row>
    <row r="320" spans="1:5">
      <c r="A320" s="16" t="s">
        <v>35</v>
      </c>
      <c r="B320" s="16" t="s">
        <v>35</v>
      </c>
      <c r="C320" s="16" t="s">
        <v>35</v>
      </c>
      <c r="D320" s="16" t="s">
        <v>35</v>
      </c>
      <c r="E320" s="16" t="s">
        <v>35</v>
      </c>
    </row>
    <row r="321" spans="1:5">
      <c r="A321" s="16" t="s">
        <v>35</v>
      </c>
      <c r="B321" s="16" t="s">
        <v>35</v>
      </c>
      <c r="C321" s="16" t="s">
        <v>35</v>
      </c>
      <c r="D321" s="16" t="s">
        <v>35</v>
      </c>
      <c r="E321" s="16" t="s">
        <v>35</v>
      </c>
    </row>
    <row r="322" spans="1:5">
      <c r="A322" s="16" t="s">
        <v>35</v>
      </c>
      <c r="B322" s="16" t="s">
        <v>35</v>
      </c>
      <c r="C322" s="16" t="s">
        <v>35</v>
      </c>
      <c r="D322" s="16" t="s">
        <v>35</v>
      </c>
      <c r="E322" s="16" t="s">
        <v>35</v>
      </c>
    </row>
    <row r="323" spans="1:5">
      <c r="A323" s="16" t="s">
        <v>35</v>
      </c>
      <c r="B323" s="16" t="s">
        <v>35</v>
      </c>
      <c r="C323" s="16" t="s">
        <v>35</v>
      </c>
      <c r="D323" s="16" t="s">
        <v>35</v>
      </c>
      <c r="E323" s="16" t="s">
        <v>35</v>
      </c>
    </row>
    <row r="324" spans="1:5">
      <c r="A324" s="16" t="s">
        <v>35</v>
      </c>
      <c r="B324" s="16" t="s">
        <v>35</v>
      </c>
      <c r="C324" s="16" t="s">
        <v>35</v>
      </c>
      <c r="D324" s="16" t="s">
        <v>35</v>
      </c>
      <c r="E324" s="16" t="s">
        <v>35</v>
      </c>
    </row>
    <row r="325" spans="1:5">
      <c r="A325" s="16" t="s">
        <v>35</v>
      </c>
      <c r="B325" s="16" t="s">
        <v>35</v>
      </c>
      <c r="C325" s="16" t="s">
        <v>35</v>
      </c>
      <c r="D325" s="16" t="s">
        <v>35</v>
      </c>
      <c r="E325" s="16" t="s">
        <v>35</v>
      </c>
    </row>
    <row r="326" spans="1:5">
      <c r="A326" s="16" t="s">
        <v>35</v>
      </c>
      <c r="B326" s="16" t="s">
        <v>35</v>
      </c>
      <c r="C326" s="16" t="s">
        <v>35</v>
      </c>
      <c r="D326" s="16" t="s">
        <v>35</v>
      </c>
      <c r="E326" s="16" t="s">
        <v>35</v>
      </c>
    </row>
    <row r="327" spans="1:5">
      <c r="A327" s="16" t="s">
        <v>35</v>
      </c>
      <c r="B327" s="16" t="s">
        <v>35</v>
      </c>
      <c r="C327" s="16" t="s">
        <v>35</v>
      </c>
      <c r="D327" s="16" t="s">
        <v>35</v>
      </c>
      <c r="E327" s="16" t="s">
        <v>35</v>
      </c>
    </row>
    <row r="328" spans="1:5">
      <c r="A328" s="16" t="s">
        <v>35</v>
      </c>
      <c r="B328" s="16" t="s">
        <v>35</v>
      </c>
      <c r="C328" s="16" t="s">
        <v>35</v>
      </c>
      <c r="D328" s="16" t="s">
        <v>35</v>
      </c>
      <c r="E328" s="16" t="s">
        <v>35</v>
      </c>
    </row>
    <row r="329" spans="1:5">
      <c r="A329" s="16" t="s">
        <v>35</v>
      </c>
      <c r="B329" s="16" t="s">
        <v>35</v>
      </c>
      <c r="C329" s="16" t="s">
        <v>35</v>
      </c>
      <c r="D329" s="16" t="s">
        <v>35</v>
      </c>
      <c r="E329" s="16" t="s">
        <v>35</v>
      </c>
    </row>
    <row r="330" spans="1:5">
      <c r="A330" s="16" t="s">
        <v>35</v>
      </c>
      <c r="B330" s="16" t="s">
        <v>35</v>
      </c>
      <c r="C330" s="16" t="s">
        <v>35</v>
      </c>
      <c r="D330" s="16" t="s">
        <v>35</v>
      </c>
      <c r="E330" s="16" t="s">
        <v>35</v>
      </c>
    </row>
    <row r="331" spans="1:5">
      <c r="A331" s="16" t="s">
        <v>35</v>
      </c>
      <c r="B331" s="16" t="s">
        <v>35</v>
      </c>
      <c r="C331" s="16" t="s">
        <v>35</v>
      </c>
      <c r="D331" s="16" t="s">
        <v>35</v>
      </c>
      <c r="E331" s="16" t="s">
        <v>35</v>
      </c>
    </row>
    <row r="332" spans="1:5">
      <c r="A332" s="16" t="s">
        <v>35</v>
      </c>
      <c r="B332" s="16" t="s">
        <v>35</v>
      </c>
      <c r="C332" s="16" t="s">
        <v>35</v>
      </c>
      <c r="D332" s="16" t="s">
        <v>35</v>
      </c>
      <c r="E332" s="16" t="s">
        <v>35</v>
      </c>
    </row>
    <row r="333" spans="1:5">
      <c r="A333" s="16" t="s">
        <v>35</v>
      </c>
      <c r="B333" s="16" t="s">
        <v>35</v>
      </c>
      <c r="C333" s="16" t="s">
        <v>35</v>
      </c>
      <c r="D333" s="16" t="s">
        <v>35</v>
      </c>
      <c r="E333" s="16" t="s">
        <v>35</v>
      </c>
    </row>
    <row r="334" spans="1:5">
      <c r="A334" s="16" t="s">
        <v>35</v>
      </c>
      <c r="B334" s="16" t="s">
        <v>35</v>
      </c>
      <c r="C334" s="16" t="s">
        <v>35</v>
      </c>
      <c r="D334" s="16" t="s">
        <v>35</v>
      </c>
      <c r="E334" s="16" t="s">
        <v>35</v>
      </c>
    </row>
    <row r="335" spans="1:5">
      <c r="A335" s="16" t="s">
        <v>35</v>
      </c>
      <c r="B335" s="16" t="s">
        <v>35</v>
      </c>
      <c r="C335" s="16" t="s">
        <v>35</v>
      </c>
      <c r="D335" s="16" t="s">
        <v>35</v>
      </c>
      <c r="E335" s="16" t="s">
        <v>35</v>
      </c>
    </row>
    <row r="336" spans="1:5">
      <c r="A336" s="16" t="s">
        <v>35</v>
      </c>
      <c r="B336" s="16" t="s">
        <v>35</v>
      </c>
      <c r="C336" s="16" t="s">
        <v>35</v>
      </c>
      <c r="D336" s="16" t="s">
        <v>35</v>
      </c>
      <c r="E336" s="16" t="s">
        <v>35</v>
      </c>
    </row>
    <row r="337" spans="1:5">
      <c r="A337" s="16" t="s">
        <v>35</v>
      </c>
      <c r="B337" s="16" t="s">
        <v>35</v>
      </c>
      <c r="C337" s="16" t="s">
        <v>35</v>
      </c>
      <c r="D337" s="16" t="s">
        <v>35</v>
      </c>
      <c r="E337" s="16" t="s">
        <v>35</v>
      </c>
    </row>
    <row r="338" spans="1:5">
      <c r="A338" s="16" t="s">
        <v>35</v>
      </c>
      <c r="B338" s="16" t="s">
        <v>35</v>
      </c>
      <c r="C338" s="16" t="s">
        <v>35</v>
      </c>
      <c r="D338" s="16" t="s">
        <v>35</v>
      </c>
      <c r="E338" s="16" t="s">
        <v>35</v>
      </c>
    </row>
    <row r="339" spans="1:5">
      <c r="A339" s="16" t="s">
        <v>35</v>
      </c>
      <c r="B339" s="16" t="s">
        <v>35</v>
      </c>
      <c r="C339" s="16" t="s">
        <v>35</v>
      </c>
      <c r="D339" s="16" t="s">
        <v>35</v>
      </c>
      <c r="E339" s="16" t="s">
        <v>35</v>
      </c>
    </row>
    <row r="340" spans="1:5">
      <c r="A340" s="16" t="s">
        <v>35</v>
      </c>
      <c r="B340" s="16" t="s">
        <v>35</v>
      </c>
      <c r="C340" s="16" t="s">
        <v>35</v>
      </c>
      <c r="D340" s="16" t="s">
        <v>35</v>
      </c>
      <c r="E340" s="16" t="s">
        <v>35</v>
      </c>
    </row>
    <row r="341" spans="1:5">
      <c r="A341" s="16" t="s">
        <v>35</v>
      </c>
      <c r="B341" s="16" t="s">
        <v>35</v>
      </c>
      <c r="C341" s="16" t="s">
        <v>35</v>
      </c>
      <c r="D341" s="16" t="s">
        <v>35</v>
      </c>
      <c r="E341" s="16" t="s">
        <v>35</v>
      </c>
    </row>
    <row r="342" spans="1:5">
      <c r="A342" s="16" t="s">
        <v>35</v>
      </c>
      <c r="B342" s="16" t="s">
        <v>35</v>
      </c>
      <c r="C342" s="16" t="s">
        <v>35</v>
      </c>
      <c r="D342" s="16" t="s">
        <v>35</v>
      </c>
      <c r="E342" s="16" t="s">
        <v>35</v>
      </c>
    </row>
    <row r="343" spans="1:5">
      <c r="A343" s="16" t="s">
        <v>35</v>
      </c>
      <c r="B343" s="16" t="s">
        <v>35</v>
      </c>
      <c r="C343" s="16" t="s">
        <v>35</v>
      </c>
      <c r="D343" s="16" t="s">
        <v>35</v>
      </c>
      <c r="E343" s="16" t="s">
        <v>35</v>
      </c>
    </row>
    <row r="344" spans="1:5">
      <c r="A344" s="16" t="s">
        <v>35</v>
      </c>
      <c r="B344" s="16" t="s">
        <v>35</v>
      </c>
      <c r="C344" s="16" t="s">
        <v>35</v>
      </c>
      <c r="D344" s="16" t="s">
        <v>35</v>
      </c>
      <c r="E344" s="16" t="s">
        <v>35</v>
      </c>
    </row>
    <row r="345" spans="1:5">
      <c r="A345" s="16" t="s">
        <v>35</v>
      </c>
      <c r="B345" s="16" t="s">
        <v>35</v>
      </c>
      <c r="C345" s="16" t="s">
        <v>35</v>
      </c>
      <c r="D345" s="16" t="s">
        <v>35</v>
      </c>
      <c r="E345" s="16" t="s">
        <v>35</v>
      </c>
    </row>
    <row r="346" spans="1:5">
      <c r="A346" s="16" t="s">
        <v>35</v>
      </c>
      <c r="B346" s="16" t="s">
        <v>35</v>
      </c>
      <c r="C346" s="16" t="s">
        <v>35</v>
      </c>
      <c r="D346" s="16" t="s">
        <v>35</v>
      </c>
      <c r="E346" s="16" t="s">
        <v>35</v>
      </c>
    </row>
    <row r="347" spans="1:5">
      <c r="A347" s="16" t="s">
        <v>35</v>
      </c>
      <c r="B347" s="16" t="s">
        <v>35</v>
      </c>
      <c r="C347" s="16" t="s">
        <v>35</v>
      </c>
      <c r="D347" s="16" t="s">
        <v>35</v>
      </c>
      <c r="E347" s="16" t="s">
        <v>35</v>
      </c>
    </row>
    <row r="348" spans="1:5">
      <c r="A348" s="16" t="s">
        <v>35</v>
      </c>
      <c r="B348" s="16" t="s">
        <v>35</v>
      </c>
      <c r="C348" s="16" t="s">
        <v>35</v>
      </c>
      <c r="D348" s="16" t="s">
        <v>35</v>
      </c>
      <c r="E348" s="16" t="s">
        <v>35</v>
      </c>
    </row>
    <row r="349" spans="1:5">
      <c r="A349" s="16" t="s">
        <v>35</v>
      </c>
      <c r="B349" s="16" t="s">
        <v>35</v>
      </c>
      <c r="C349" s="16" t="s">
        <v>35</v>
      </c>
      <c r="D349" s="16" t="s">
        <v>35</v>
      </c>
      <c r="E349" s="16" t="s">
        <v>35</v>
      </c>
    </row>
    <row r="350" spans="1:5">
      <c r="A350" s="16" t="s">
        <v>35</v>
      </c>
      <c r="B350" s="16" t="s">
        <v>35</v>
      </c>
      <c r="C350" s="16" t="s">
        <v>35</v>
      </c>
      <c r="D350" s="16" t="s">
        <v>35</v>
      </c>
      <c r="E350" s="16" t="s">
        <v>35</v>
      </c>
    </row>
    <row r="351" spans="1:5">
      <c r="A351" s="16" t="s">
        <v>35</v>
      </c>
      <c r="B351" s="16" t="s">
        <v>35</v>
      </c>
      <c r="C351" s="16" t="s">
        <v>35</v>
      </c>
      <c r="D351" s="16" t="s">
        <v>35</v>
      </c>
      <c r="E351" s="16" t="s">
        <v>35</v>
      </c>
    </row>
    <row r="352" spans="1:5">
      <c r="A352" s="16" t="s">
        <v>35</v>
      </c>
      <c r="B352" s="16" t="s">
        <v>35</v>
      </c>
      <c r="C352" s="16" t="s">
        <v>35</v>
      </c>
      <c r="D352" s="16" t="s">
        <v>35</v>
      </c>
      <c r="E352" s="16" t="s">
        <v>35</v>
      </c>
    </row>
    <row r="353" spans="1:5">
      <c r="A353" s="16" t="s">
        <v>35</v>
      </c>
      <c r="B353" s="16" t="s">
        <v>35</v>
      </c>
      <c r="C353" s="16" t="s">
        <v>35</v>
      </c>
      <c r="D353" s="16" t="s">
        <v>35</v>
      </c>
      <c r="E353" s="16" t="s">
        <v>35</v>
      </c>
    </row>
    <row r="354" spans="1:5">
      <c r="A354" s="16" t="s">
        <v>35</v>
      </c>
      <c r="B354" s="16" t="s">
        <v>35</v>
      </c>
      <c r="C354" s="16" t="s">
        <v>35</v>
      </c>
      <c r="D354" s="16" t="s">
        <v>35</v>
      </c>
      <c r="E354" s="16" t="s">
        <v>35</v>
      </c>
    </row>
    <row r="355" spans="1:5">
      <c r="A355" s="16" t="s">
        <v>35</v>
      </c>
      <c r="B355" s="16" t="s">
        <v>35</v>
      </c>
      <c r="C355" s="16" t="s">
        <v>35</v>
      </c>
      <c r="D355" s="16" t="s">
        <v>35</v>
      </c>
      <c r="E355" s="16" t="s">
        <v>35</v>
      </c>
    </row>
    <row r="356" spans="1:5">
      <c r="A356" s="16" t="s">
        <v>35</v>
      </c>
      <c r="B356" s="16" t="s">
        <v>35</v>
      </c>
      <c r="C356" s="16" t="s">
        <v>35</v>
      </c>
      <c r="D356" s="16" t="s">
        <v>35</v>
      </c>
      <c r="E356" s="16" t="s">
        <v>35</v>
      </c>
    </row>
    <row r="357" spans="1:5">
      <c r="A357" s="16" t="s">
        <v>35</v>
      </c>
      <c r="B357" s="16" t="s">
        <v>35</v>
      </c>
      <c r="C357" s="16" t="s">
        <v>35</v>
      </c>
      <c r="D357" s="16" t="s">
        <v>35</v>
      </c>
      <c r="E357" s="16" t="s">
        <v>35</v>
      </c>
    </row>
    <row r="358" spans="1:5">
      <c r="A358" s="16" t="s">
        <v>35</v>
      </c>
      <c r="B358" s="16" t="s">
        <v>35</v>
      </c>
      <c r="C358" s="16" t="s">
        <v>35</v>
      </c>
      <c r="D358" s="16" t="s">
        <v>35</v>
      </c>
      <c r="E358" s="16" t="s">
        <v>35</v>
      </c>
    </row>
    <row r="359" spans="1:5">
      <c r="A359" s="16" t="s">
        <v>35</v>
      </c>
      <c r="B359" s="16" t="s">
        <v>35</v>
      </c>
      <c r="C359" s="16" t="s">
        <v>35</v>
      </c>
      <c r="D359" s="16" t="s">
        <v>35</v>
      </c>
      <c r="E359" s="16" t="s">
        <v>35</v>
      </c>
    </row>
    <row r="360" spans="1:5">
      <c r="A360" s="16" t="s">
        <v>35</v>
      </c>
      <c r="B360" s="16" t="s">
        <v>35</v>
      </c>
      <c r="C360" s="16" t="s">
        <v>35</v>
      </c>
      <c r="D360" s="16" t="s">
        <v>35</v>
      </c>
      <c r="E360" s="16" t="s">
        <v>35</v>
      </c>
    </row>
    <row r="361" spans="1:5">
      <c r="A361" s="16" t="s">
        <v>35</v>
      </c>
      <c r="B361" s="16" t="s">
        <v>35</v>
      </c>
      <c r="C361" s="16" t="s">
        <v>35</v>
      </c>
      <c r="D361" s="16" t="s">
        <v>35</v>
      </c>
      <c r="E361" s="16" t="s">
        <v>35</v>
      </c>
    </row>
    <row r="362" spans="1:5">
      <c r="A362" s="16" t="s">
        <v>35</v>
      </c>
      <c r="B362" s="16" t="s">
        <v>35</v>
      </c>
      <c r="C362" s="16" t="s">
        <v>35</v>
      </c>
      <c r="D362" s="16" t="s">
        <v>35</v>
      </c>
      <c r="E362" s="16" t="s">
        <v>35</v>
      </c>
    </row>
    <row r="363" spans="1:5">
      <c r="A363" s="16" t="s">
        <v>35</v>
      </c>
      <c r="B363" s="16" t="s">
        <v>35</v>
      </c>
      <c r="C363" s="16" t="s">
        <v>35</v>
      </c>
      <c r="D363" s="16" t="s">
        <v>35</v>
      </c>
      <c r="E363" s="16" t="s">
        <v>35</v>
      </c>
    </row>
    <row r="364" spans="1:5">
      <c r="A364" s="16" t="s">
        <v>35</v>
      </c>
      <c r="B364" s="16" t="s">
        <v>35</v>
      </c>
      <c r="C364" s="16" t="s">
        <v>35</v>
      </c>
      <c r="D364" s="16" t="s">
        <v>35</v>
      </c>
      <c r="E364" s="16" t="s">
        <v>35</v>
      </c>
    </row>
    <row r="365" spans="1:5">
      <c r="A365" s="16" t="s">
        <v>35</v>
      </c>
      <c r="B365" s="16" t="s">
        <v>35</v>
      </c>
      <c r="C365" s="16" t="s">
        <v>35</v>
      </c>
      <c r="D365" s="16" t="s">
        <v>35</v>
      </c>
      <c r="E365" s="16" t="s">
        <v>35</v>
      </c>
    </row>
    <row r="366" spans="1:5">
      <c r="A366" s="16" t="s">
        <v>35</v>
      </c>
      <c r="B366" s="16" t="s">
        <v>35</v>
      </c>
      <c r="C366" s="16" t="s">
        <v>35</v>
      </c>
      <c r="D366" s="16" t="s">
        <v>35</v>
      </c>
      <c r="E366" s="16" t="s">
        <v>35</v>
      </c>
    </row>
    <row r="367" spans="1:5">
      <c r="A367" s="16" t="s">
        <v>35</v>
      </c>
      <c r="B367" s="16" t="s">
        <v>35</v>
      </c>
      <c r="C367" s="16" t="s">
        <v>35</v>
      </c>
      <c r="D367" s="16" t="s">
        <v>35</v>
      </c>
      <c r="E367" s="16" t="s">
        <v>35</v>
      </c>
    </row>
    <row r="368" spans="1:5">
      <c r="A368" s="16" t="s">
        <v>35</v>
      </c>
      <c r="B368" s="16" t="s">
        <v>35</v>
      </c>
      <c r="C368" s="16" t="s">
        <v>35</v>
      </c>
      <c r="D368" s="16" t="s">
        <v>35</v>
      </c>
      <c r="E368" s="16" t="s">
        <v>35</v>
      </c>
    </row>
    <row r="369" spans="1:5">
      <c r="A369" s="16" t="s">
        <v>35</v>
      </c>
      <c r="B369" s="16" t="s">
        <v>35</v>
      </c>
      <c r="C369" s="16" t="s">
        <v>35</v>
      </c>
      <c r="D369" s="16" t="s">
        <v>35</v>
      </c>
      <c r="E369" s="16" t="s">
        <v>35</v>
      </c>
    </row>
    <row r="370" spans="1:5">
      <c r="A370" s="16" t="s">
        <v>35</v>
      </c>
      <c r="B370" s="16" t="s">
        <v>35</v>
      </c>
      <c r="C370" s="16" t="s">
        <v>35</v>
      </c>
      <c r="D370" s="16" t="s">
        <v>35</v>
      </c>
      <c r="E370" s="16" t="s">
        <v>35</v>
      </c>
    </row>
    <row r="371" spans="1:5">
      <c r="A371" s="16" t="s">
        <v>35</v>
      </c>
      <c r="B371" s="16" t="s">
        <v>35</v>
      </c>
      <c r="C371" s="16" t="s">
        <v>35</v>
      </c>
      <c r="D371" s="16" t="s">
        <v>35</v>
      </c>
      <c r="E371" s="16" t="s">
        <v>35</v>
      </c>
    </row>
    <row r="372" spans="1:5">
      <c r="A372" s="16" t="s">
        <v>35</v>
      </c>
      <c r="B372" s="16" t="s">
        <v>35</v>
      </c>
      <c r="C372" s="16" t="s">
        <v>35</v>
      </c>
      <c r="D372" s="16" t="s">
        <v>35</v>
      </c>
      <c r="E372" s="16" t="s">
        <v>35</v>
      </c>
    </row>
    <row r="373" spans="1:5">
      <c r="A373" s="16" t="s">
        <v>35</v>
      </c>
      <c r="B373" s="16" t="s">
        <v>35</v>
      </c>
      <c r="C373" s="16" t="s">
        <v>35</v>
      </c>
      <c r="D373" s="16" t="s">
        <v>35</v>
      </c>
      <c r="E373" s="16" t="s">
        <v>35</v>
      </c>
    </row>
    <row r="374" spans="1:5">
      <c r="A374" s="16" t="s">
        <v>35</v>
      </c>
      <c r="B374" s="16" t="s">
        <v>35</v>
      </c>
      <c r="C374" s="16" t="s">
        <v>35</v>
      </c>
      <c r="D374" s="16" t="s">
        <v>35</v>
      </c>
      <c r="E374" s="16" t="s">
        <v>35</v>
      </c>
    </row>
    <row r="375" spans="1:5">
      <c r="A375" s="16" t="s">
        <v>35</v>
      </c>
      <c r="B375" s="16" t="s">
        <v>35</v>
      </c>
      <c r="C375" s="16" t="s">
        <v>35</v>
      </c>
      <c r="D375" s="16" t="s">
        <v>35</v>
      </c>
      <c r="E375" s="16" t="s">
        <v>35</v>
      </c>
    </row>
    <row r="376" spans="1:5">
      <c r="A376" s="16" t="s">
        <v>35</v>
      </c>
      <c r="B376" s="16" t="s">
        <v>35</v>
      </c>
      <c r="C376" s="16" t="s">
        <v>35</v>
      </c>
      <c r="D376" s="16" t="s">
        <v>35</v>
      </c>
      <c r="E376" s="16" t="s">
        <v>35</v>
      </c>
    </row>
    <row r="377" spans="1:5">
      <c r="A377" s="16" t="s">
        <v>35</v>
      </c>
      <c r="B377" s="16" t="s">
        <v>35</v>
      </c>
      <c r="C377" s="16" t="s">
        <v>35</v>
      </c>
      <c r="D377" s="16" t="s">
        <v>35</v>
      </c>
      <c r="E377" s="16" t="s">
        <v>35</v>
      </c>
    </row>
    <row r="378" spans="1:5">
      <c r="A378" s="16" t="s">
        <v>35</v>
      </c>
      <c r="B378" s="16" t="s">
        <v>35</v>
      </c>
      <c r="C378" s="16" t="s">
        <v>35</v>
      </c>
      <c r="D378" s="16" t="s">
        <v>35</v>
      </c>
      <c r="E378" s="16" t="s">
        <v>35</v>
      </c>
    </row>
    <row r="379" spans="1:5">
      <c r="A379" s="16" t="s">
        <v>35</v>
      </c>
      <c r="B379" s="16" t="s">
        <v>35</v>
      </c>
      <c r="C379" s="16" t="s">
        <v>35</v>
      </c>
      <c r="D379" s="16" t="s">
        <v>35</v>
      </c>
      <c r="E379" s="16" t="s">
        <v>35</v>
      </c>
    </row>
    <row r="380" spans="1:5">
      <c r="A380" s="16" t="s">
        <v>35</v>
      </c>
      <c r="B380" s="16" t="s">
        <v>35</v>
      </c>
      <c r="C380" s="16" t="s">
        <v>35</v>
      </c>
      <c r="D380" s="16" t="s">
        <v>35</v>
      </c>
      <c r="E380" s="16" t="s">
        <v>35</v>
      </c>
    </row>
    <row r="381" spans="1:5">
      <c r="A381" s="16" t="s">
        <v>35</v>
      </c>
      <c r="B381" s="16" t="s">
        <v>35</v>
      </c>
      <c r="C381" s="16" t="s">
        <v>35</v>
      </c>
      <c r="D381" s="16" t="s">
        <v>35</v>
      </c>
      <c r="E381" s="16" t="s">
        <v>35</v>
      </c>
    </row>
    <row r="382" spans="1:5">
      <c r="A382" s="16" t="s">
        <v>35</v>
      </c>
      <c r="B382" s="16" t="s">
        <v>35</v>
      </c>
      <c r="C382" s="16" t="s">
        <v>35</v>
      </c>
      <c r="D382" s="16" t="s">
        <v>35</v>
      </c>
      <c r="E382" s="16" t="s">
        <v>35</v>
      </c>
    </row>
    <row r="383" spans="1:5">
      <c r="A383" s="16" t="s">
        <v>35</v>
      </c>
      <c r="B383" s="16" t="s">
        <v>35</v>
      </c>
      <c r="C383" s="16" t="s">
        <v>35</v>
      </c>
      <c r="D383" s="16" t="s">
        <v>35</v>
      </c>
      <c r="E383" s="16" t="s">
        <v>35</v>
      </c>
    </row>
    <row r="384" spans="1:5">
      <c r="A384" s="16" t="s">
        <v>35</v>
      </c>
      <c r="B384" s="16" t="s">
        <v>35</v>
      </c>
      <c r="C384" s="16" t="s">
        <v>35</v>
      </c>
      <c r="D384" s="16" t="s">
        <v>35</v>
      </c>
      <c r="E384" s="16" t="s">
        <v>35</v>
      </c>
    </row>
    <row r="385" spans="1:5">
      <c r="A385" s="16" t="s">
        <v>35</v>
      </c>
      <c r="B385" s="16" t="s">
        <v>35</v>
      </c>
      <c r="C385" s="16" t="s">
        <v>35</v>
      </c>
      <c r="D385" s="16" t="s">
        <v>35</v>
      </c>
      <c r="E385" s="16" t="s">
        <v>35</v>
      </c>
    </row>
    <row r="386" spans="1:5">
      <c r="A386" s="16" t="s">
        <v>35</v>
      </c>
      <c r="B386" s="16" t="s">
        <v>35</v>
      </c>
      <c r="C386" s="16" t="s">
        <v>35</v>
      </c>
      <c r="D386" s="16" t="s">
        <v>35</v>
      </c>
      <c r="E386" s="16" t="s">
        <v>35</v>
      </c>
    </row>
    <row r="387" spans="1:5">
      <c r="A387" s="16" t="s">
        <v>35</v>
      </c>
      <c r="B387" s="16" t="s">
        <v>35</v>
      </c>
      <c r="C387" s="16" t="s">
        <v>35</v>
      </c>
      <c r="D387" s="16" t="s">
        <v>35</v>
      </c>
      <c r="E387" s="16" t="s">
        <v>35</v>
      </c>
    </row>
    <row r="388" spans="1:5">
      <c r="A388" s="16" t="s">
        <v>35</v>
      </c>
      <c r="B388" s="16" t="s">
        <v>35</v>
      </c>
      <c r="C388" s="16" t="s">
        <v>35</v>
      </c>
      <c r="D388" s="16" t="s">
        <v>35</v>
      </c>
      <c r="E388" s="16" t="s">
        <v>35</v>
      </c>
    </row>
    <row r="389" spans="1:5">
      <c r="A389" s="16" t="s">
        <v>35</v>
      </c>
      <c r="B389" s="16" t="s">
        <v>35</v>
      </c>
      <c r="C389" s="16" t="s">
        <v>35</v>
      </c>
      <c r="D389" s="16" t="s">
        <v>35</v>
      </c>
      <c r="E389" s="16" t="s">
        <v>35</v>
      </c>
    </row>
    <row r="390" spans="1:5">
      <c r="A390" s="16" t="s">
        <v>35</v>
      </c>
      <c r="B390" s="16" t="s">
        <v>35</v>
      </c>
      <c r="C390" s="16" t="s">
        <v>35</v>
      </c>
      <c r="D390" s="16" t="s">
        <v>35</v>
      </c>
      <c r="E390" s="16" t="s">
        <v>35</v>
      </c>
    </row>
    <row r="391" spans="1:5">
      <c r="A391" s="16" t="s">
        <v>35</v>
      </c>
      <c r="B391" s="16" t="s">
        <v>35</v>
      </c>
      <c r="C391" s="16" t="s">
        <v>35</v>
      </c>
      <c r="D391" s="16" t="s">
        <v>35</v>
      </c>
      <c r="E391" s="16" t="s">
        <v>35</v>
      </c>
    </row>
    <row r="392" spans="1:5">
      <c r="A392" s="16" t="s">
        <v>35</v>
      </c>
      <c r="B392" s="16" t="s">
        <v>35</v>
      </c>
      <c r="C392" s="16" t="s">
        <v>35</v>
      </c>
      <c r="D392" s="16" t="s">
        <v>35</v>
      </c>
      <c r="E392" s="16" t="s">
        <v>35</v>
      </c>
    </row>
    <row r="393" spans="1:5">
      <c r="A393" s="16" t="s">
        <v>35</v>
      </c>
      <c r="B393" s="16" t="s">
        <v>35</v>
      </c>
      <c r="C393" s="16" t="s">
        <v>35</v>
      </c>
      <c r="D393" s="16" t="s">
        <v>35</v>
      </c>
      <c r="E393" s="16" t="s">
        <v>35</v>
      </c>
    </row>
    <row r="394" spans="1:5">
      <c r="A394" s="16" t="s">
        <v>35</v>
      </c>
      <c r="B394" s="16" t="s">
        <v>35</v>
      </c>
      <c r="C394" s="16" t="s">
        <v>35</v>
      </c>
      <c r="D394" s="16" t="s">
        <v>35</v>
      </c>
      <c r="E394" s="16" t="s">
        <v>35</v>
      </c>
    </row>
    <row r="395" spans="1:5">
      <c r="A395" s="16" t="s">
        <v>35</v>
      </c>
      <c r="B395" s="16" t="s">
        <v>35</v>
      </c>
      <c r="C395" s="16" t="s">
        <v>35</v>
      </c>
      <c r="D395" s="16" t="s">
        <v>35</v>
      </c>
      <c r="E395" s="16" t="s">
        <v>35</v>
      </c>
    </row>
    <row r="396" spans="1:5">
      <c r="A396" s="16" t="s">
        <v>35</v>
      </c>
      <c r="B396" s="16" t="s">
        <v>35</v>
      </c>
      <c r="C396" s="16" t="s">
        <v>35</v>
      </c>
      <c r="D396" s="16" t="s">
        <v>35</v>
      </c>
      <c r="E396" s="16" t="s">
        <v>35</v>
      </c>
    </row>
    <row r="397" spans="1:5">
      <c r="A397" s="16" t="s">
        <v>35</v>
      </c>
      <c r="B397" s="16" t="s">
        <v>35</v>
      </c>
      <c r="C397" s="16" t="s">
        <v>35</v>
      </c>
      <c r="D397" s="16" t="s">
        <v>35</v>
      </c>
      <c r="E397" s="16" t="s">
        <v>35</v>
      </c>
    </row>
    <row r="398" spans="1:5">
      <c r="A398" s="16" t="s">
        <v>35</v>
      </c>
      <c r="B398" s="16" t="s">
        <v>35</v>
      </c>
      <c r="C398" s="16" t="s">
        <v>35</v>
      </c>
      <c r="D398" s="16" t="s">
        <v>35</v>
      </c>
      <c r="E398" s="16" t="s">
        <v>35</v>
      </c>
    </row>
    <row r="399" spans="1:5">
      <c r="A399" s="16" t="s">
        <v>35</v>
      </c>
      <c r="B399" s="16" t="s">
        <v>35</v>
      </c>
      <c r="C399" s="16" t="s">
        <v>35</v>
      </c>
      <c r="D399" s="16" t="s">
        <v>35</v>
      </c>
      <c r="E399" s="16" t="s">
        <v>35</v>
      </c>
    </row>
    <row r="400" spans="1:5">
      <c r="A400" s="16" t="s">
        <v>35</v>
      </c>
      <c r="B400" s="16" t="s">
        <v>35</v>
      </c>
      <c r="C400" s="16" t="s">
        <v>35</v>
      </c>
      <c r="D400" s="16" t="s">
        <v>35</v>
      </c>
      <c r="E400" s="16" t="s">
        <v>35</v>
      </c>
    </row>
    <row r="401" spans="1:5">
      <c r="A401" s="16" t="s">
        <v>35</v>
      </c>
      <c r="B401" s="16" t="s">
        <v>35</v>
      </c>
      <c r="C401" s="16" t="s">
        <v>35</v>
      </c>
      <c r="D401" s="16" t="s">
        <v>35</v>
      </c>
      <c r="E401" s="16" t="s">
        <v>35</v>
      </c>
    </row>
    <row r="402" spans="1:5">
      <c r="A402" s="16" t="s">
        <v>35</v>
      </c>
      <c r="B402" s="16" t="s">
        <v>35</v>
      </c>
      <c r="C402" s="16" t="s">
        <v>35</v>
      </c>
      <c r="D402" s="16" t="s">
        <v>35</v>
      </c>
      <c r="E402" s="16" t="s">
        <v>35</v>
      </c>
    </row>
    <row r="403" spans="1:5">
      <c r="A403" s="16" t="s">
        <v>35</v>
      </c>
      <c r="B403" s="16" t="s">
        <v>35</v>
      </c>
      <c r="C403" s="16" t="s">
        <v>35</v>
      </c>
      <c r="D403" s="16" t="s">
        <v>35</v>
      </c>
      <c r="E403" s="16" t="s">
        <v>35</v>
      </c>
    </row>
    <row r="404" spans="1:5">
      <c r="A404" s="16" t="s">
        <v>35</v>
      </c>
      <c r="B404" s="16" t="s">
        <v>35</v>
      </c>
      <c r="C404" s="16" t="s">
        <v>35</v>
      </c>
      <c r="D404" s="16" t="s">
        <v>35</v>
      </c>
      <c r="E404" s="16" t="s">
        <v>35</v>
      </c>
    </row>
    <row r="405" spans="1:5">
      <c r="A405" s="16" t="s">
        <v>35</v>
      </c>
      <c r="B405" s="16" t="s">
        <v>35</v>
      </c>
      <c r="C405" s="16" t="s">
        <v>35</v>
      </c>
      <c r="D405" s="16" t="s">
        <v>35</v>
      </c>
      <c r="E405" s="16" t="s">
        <v>35</v>
      </c>
    </row>
    <row r="406" spans="1:5">
      <c r="A406" s="16" t="s">
        <v>35</v>
      </c>
      <c r="B406" s="16" t="s">
        <v>35</v>
      </c>
      <c r="C406" s="16" t="s">
        <v>35</v>
      </c>
      <c r="D406" s="16" t="s">
        <v>35</v>
      </c>
      <c r="E406" s="16" t="s">
        <v>35</v>
      </c>
    </row>
    <row r="407" spans="1:5">
      <c r="A407" s="16" t="s">
        <v>35</v>
      </c>
      <c r="B407" s="16" t="s">
        <v>35</v>
      </c>
      <c r="C407" s="16" t="s">
        <v>35</v>
      </c>
      <c r="D407" s="16" t="s">
        <v>35</v>
      </c>
      <c r="E407" s="16" t="s">
        <v>35</v>
      </c>
    </row>
    <row r="408" spans="1:5">
      <c r="A408" s="16" t="s">
        <v>35</v>
      </c>
      <c r="B408" s="16" t="s">
        <v>35</v>
      </c>
      <c r="C408" s="16" t="s">
        <v>35</v>
      </c>
      <c r="D408" s="16" t="s">
        <v>35</v>
      </c>
      <c r="E408" s="16" t="s">
        <v>35</v>
      </c>
    </row>
    <row r="409" spans="1:5">
      <c r="A409" s="16" t="s">
        <v>35</v>
      </c>
      <c r="B409" s="16" t="s">
        <v>35</v>
      </c>
      <c r="C409" s="16" t="s">
        <v>35</v>
      </c>
      <c r="D409" s="16" t="s">
        <v>35</v>
      </c>
      <c r="E409" s="16" t="s">
        <v>35</v>
      </c>
    </row>
    <row r="410" spans="1:5">
      <c r="A410" s="16" t="s">
        <v>35</v>
      </c>
      <c r="B410" s="16" t="s">
        <v>35</v>
      </c>
      <c r="C410" s="16" t="s">
        <v>35</v>
      </c>
      <c r="D410" s="16" t="s">
        <v>35</v>
      </c>
      <c r="E410" s="16" t="s">
        <v>35</v>
      </c>
    </row>
    <row r="411" spans="1:5">
      <c r="A411" s="16" t="s">
        <v>35</v>
      </c>
      <c r="B411" s="16" t="s">
        <v>35</v>
      </c>
      <c r="C411" s="16" t="s">
        <v>35</v>
      </c>
      <c r="D411" s="16" t="s">
        <v>35</v>
      </c>
      <c r="E411" s="16" t="s">
        <v>35</v>
      </c>
    </row>
    <row r="412" spans="1:5">
      <c r="A412" s="16" t="s">
        <v>35</v>
      </c>
      <c r="B412" s="16" t="s">
        <v>35</v>
      </c>
      <c r="C412" s="16" t="s">
        <v>35</v>
      </c>
      <c r="D412" s="16" t="s">
        <v>35</v>
      </c>
      <c r="E412" s="16" t="s">
        <v>35</v>
      </c>
    </row>
    <row r="413" spans="1:5">
      <c r="A413" s="16" t="s">
        <v>35</v>
      </c>
      <c r="B413" s="16" t="s">
        <v>35</v>
      </c>
      <c r="C413" s="16" t="s">
        <v>35</v>
      </c>
      <c r="D413" s="16" t="s">
        <v>35</v>
      </c>
      <c r="E413" s="16" t="s">
        <v>35</v>
      </c>
    </row>
    <row r="414" spans="1:5">
      <c r="A414" s="16" t="s">
        <v>35</v>
      </c>
      <c r="B414" s="16" t="s">
        <v>35</v>
      </c>
      <c r="C414" s="16" t="s">
        <v>35</v>
      </c>
      <c r="D414" s="16" t="s">
        <v>35</v>
      </c>
      <c r="E414" s="16" t="s">
        <v>35</v>
      </c>
    </row>
    <row r="415" spans="1:5">
      <c r="A415" s="16" t="s">
        <v>35</v>
      </c>
      <c r="B415" s="16" t="s">
        <v>35</v>
      </c>
      <c r="C415" s="16" t="s">
        <v>35</v>
      </c>
      <c r="D415" s="16" t="s">
        <v>35</v>
      </c>
      <c r="E415" s="16" t="s">
        <v>35</v>
      </c>
    </row>
    <row r="416" spans="1:5">
      <c r="A416" s="16" t="s">
        <v>35</v>
      </c>
      <c r="B416" s="16" t="s">
        <v>35</v>
      </c>
      <c r="C416" s="16" t="s">
        <v>35</v>
      </c>
      <c r="D416" s="16" t="s">
        <v>35</v>
      </c>
      <c r="E416" s="16" t="s">
        <v>35</v>
      </c>
    </row>
    <row r="417" spans="1:5">
      <c r="A417" s="16" t="s">
        <v>35</v>
      </c>
      <c r="B417" s="16" t="s">
        <v>35</v>
      </c>
      <c r="C417" s="16" t="s">
        <v>35</v>
      </c>
      <c r="D417" s="16" t="s">
        <v>35</v>
      </c>
      <c r="E417" s="16" t="s">
        <v>35</v>
      </c>
    </row>
    <row r="418" spans="1:5">
      <c r="A418" s="16" t="s">
        <v>35</v>
      </c>
      <c r="B418" s="16" t="s">
        <v>35</v>
      </c>
      <c r="C418" s="16" t="s">
        <v>35</v>
      </c>
      <c r="D418" s="16" t="s">
        <v>35</v>
      </c>
      <c r="E418" s="16" t="s">
        <v>35</v>
      </c>
    </row>
    <row r="419" spans="1:5">
      <c r="A419" s="16" t="s">
        <v>35</v>
      </c>
      <c r="B419" s="16" t="s">
        <v>35</v>
      </c>
      <c r="C419" s="16" t="s">
        <v>35</v>
      </c>
      <c r="D419" s="16" t="s">
        <v>35</v>
      </c>
      <c r="E419" s="16" t="s">
        <v>35</v>
      </c>
    </row>
    <row r="420" spans="1:5">
      <c r="A420" s="16" t="s">
        <v>35</v>
      </c>
      <c r="B420" s="16" t="s">
        <v>35</v>
      </c>
      <c r="C420" s="16" t="s">
        <v>35</v>
      </c>
      <c r="D420" s="16" t="s">
        <v>35</v>
      </c>
      <c r="E420" s="16" t="s">
        <v>35</v>
      </c>
    </row>
    <row r="421" spans="1:5">
      <c r="A421" s="16" t="s">
        <v>35</v>
      </c>
      <c r="B421" s="16" t="s">
        <v>35</v>
      </c>
      <c r="C421" s="16" t="s">
        <v>35</v>
      </c>
      <c r="D421" s="16" t="s">
        <v>35</v>
      </c>
      <c r="E421" s="16" t="s">
        <v>35</v>
      </c>
    </row>
    <row r="422" spans="1:5">
      <c r="A422" s="16" t="s">
        <v>35</v>
      </c>
      <c r="B422" s="16" t="s">
        <v>35</v>
      </c>
      <c r="C422" s="16" t="s">
        <v>35</v>
      </c>
      <c r="D422" s="16" t="s">
        <v>35</v>
      </c>
      <c r="E422" s="16" t="s">
        <v>35</v>
      </c>
    </row>
    <row r="423" spans="1:5">
      <c r="A423" s="16" t="s">
        <v>35</v>
      </c>
      <c r="B423" s="16" t="s">
        <v>35</v>
      </c>
      <c r="C423" s="16" t="s">
        <v>35</v>
      </c>
      <c r="D423" s="16" t="s">
        <v>35</v>
      </c>
      <c r="E423" s="16" t="s">
        <v>35</v>
      </c>
    </row>
    <row r="424" spans="1:5">
      <c r="A424" s="16" t="s">
        <v>35</v>
      </c>
      <c r="B424" s="16" t="s">
        <v>35</v>
      </c>
      <c r="C424" s="16" t="s">
        <v>35</v>
      </c>
      <c r="D424" s="16" t="s">
        <v>35</v>
      </c>
      <c r="E424" s="16" t="s">
        <v>35</v>
      </c>
    </row>
    <row r="425" spans="1:5">
      <c r="A425" s="16" t="s">
        <v>35</v>
      </c>
      <c r="B425" s="16" t="s">
        <v>35</v>
      </c>
      <c r="C425" s="16" t="s">
        <v>35</v>
      </c>
      <c r="D425" s="16" t="s">
        <v>35</v>
      </c>
      <c r="E425" s="16" t="s">
        <v>35</v>
      </c>
    </row>
    <row r="426" spans="1:5">
      <c r="A426" s="16" t="s">
        <v>35</v>
      </c>
      <c r="B426" s="16" t="s">
        <v>35</v>
      </c>
      <c r="C426" s="16" t="s">
        <v>35</v>
      </c>
      <c r="D426" s="16" t="s">
        <v>35</v>
      </c>
      <c r="E426" s="16" t="s">
        <v>35</v>
      </c>
    </row>
    <row r="427" spans="1:5">
      <c r="A427" s="16" t="s">
        <v>35</v>
      </c>
      <c r="B427" s="16" t="s">
        <v>35</v>
      </c>
      <c r="C427" s="16" t="s">
        <v>35</v>
      </c>
      <c r="D427" s="16" t="s">
        <v>35</v>
      </c>
      <c r="E427" s="16" t="s">
        <v>35</v>
      </c>
    </row>
    <row r="428" spans="1:5">
      <c r="A428" s="16" t="s">
        <v>35</v>
      </c>
      <c r="B428" s="16" t="s">
        <v>35</v>
      </c>
      <c r="C428" s="16" t="s">
        <v>35</v>
      </c>
      <c r="D428" s="16" t="s">
        <v>35</v>
      </c>
      <c r="E428" s="16" t="s">
        <v>35</v>
      </c>
    </row>
    <row r="429" spans="1:5">
      <c r="A429" s="16" t="s">
        <v>35</v>
      </c>
      <c r="B429" s="16" t="s">
        <v>35</v>
      </c>
      <c r="C429" s="16" t="s">
        <v>35</v>
      </c>
      <c r="D429" s="16" t="s">
        <v>35</v>
      </c>
      <c r="E429" s="16" t="s">
        <v>35</v>
      </c>
    </row>
    <row r="430" spans="1:5">
      <c r="A430" s="16" t="s">
        <v>35</v>
      </c>
      <c r="B430" s="16" t="s">
        <v>35</v>
      </c>
      <c r="C430" s="16" t="s">
        <v>35</v>
      </c>
      <c r="D430" s="16" t="s">
        <v>35</v>
      </c>
      <c r="E430" s="16" t="s">
        <v>35</v>
      </c>
    </row>
    <row r="431" spans="1:5">
      <c r="A431" s="16" t="s">
        <v>35</v>
      </c>
      <c r="B431" s="16" t="s">
        <v>35</v>
      </c>
      <c r="C431" s="16" t="s">
        <v>35</v>
      </c>
      <c r="D431" s="16" t="s">
        <v>35</v>
      </c>
      <c r="E431" s="16" t="s">
        <v>35</v>
      </c>
    </row>
    <row r="432" spans="1:5">
      <c r="A432" s="16" t="s">
        <v>35</v>
      </c>
      <c r="B432" s="16" t="s">
        <v>35</v>
      </c>
      <c r="C432" s="16" t="s">
        <v>35</v>
      </c>
      <c r="D432" s="16" t="s">
        <v>35</v>
      </c>
      <c r="E432" s="16" t="s">
        <v>35</v>
      </c>
    </row>
    <row r="433" spans="1:5">
      <c r="A433" s="16" t="s">
        <v>35</v>
      </c>
      <c r="B433" s="16" t="s">
        <v>35</v>
      </c>
      <c r="C433" s="16" t="s">
        <v>35</v>
      </c>
      <c r="D433" s="16" t="s">
        <v>35</v>
      </c>
      <c r="E433" s="16" t="s">
        <v>35</v>
      </c>
    </row>
    <row r="434" spans="1:5">
      <c r="A434" s="16" t="s">
        <v>35</v>
      </c>
      <c r="B434" s="16" t="s">
        <v>35</v>
      </c>
      <c r="C434" s="16" t="s">
        <v>35</v>
      </c>
      <c r="D434" s="16" t="s">
        <v>35</v>
      </c>
      <c r="E434" s="16" t="s">
        <v>35</v>
      </c>
    </row>
    <row r="435" spans="1:5">
      <c r="A435" s="16" t="s">
        <v>35</v>
      </c>
      <c r="B435" s="16" t="s">
        <v>35</v>
      </c>
      <c r="C435" s="16" t="s">
        <v>35</v>
      </c>
      <c r="D435" s="16" t="s">
        <v>35</v>
      </c>
      <c r="E435" s="16" t="s">
        <v>35</v>
      </c>
    </row>
    <row r="436" spans="1:5">
      <c r="A436" s="16" t="s">
        <v>35</v>
      </c>
      <c r="B436" s="16" t="s">
        <v>35</v>
      </c>
      <c r="C436" s="16" t="s">
        <v>35</v>
      </c>
      <c r="D436" s="16" t="s">
        <v>35</v>
      </c>
      <c r="E436" s="16" t="s">
        <v>35</v>
      </c>
    </row>
    <row r="437" spans="1:5">
      <c r="A437" s="16" t="s">
        <v>35</v>
      </c>
      <c r="B437" s="16" t="s">
        <v>35</v>
      </c>
      <c r="C437" s="16" t="s">
        <v>35</v>
      </c>
      <c r="D437" s="16" t="s">
        <v>35</v>
      </c>
      <c r="E437" s="16" t="s">
        <v>35</v>
      </c>
    </row>
    <row r="438" spans="1:5">
      <c r="A438" s="16" t="s">
        <v>35</v>
      </c>
      <c r="B438" s="16" t="s">
        <v>35</v>
      </c>
      <c r="C438" s="16" t="s">
        <v>35</v>
      </c>
      <c r="D438" s="16" t="s">
        <v>35</v>
      </c>
      <c r="E438" s="16" t="s">
        <v>35</v>
      </c>
    </row>
    <row r="439" spans="1:5">
      <c r="A439" s="16" t="s">
        <v>35</v>
      </c>
      <c r="B439" s="16" t="s">
        <v>35</v>
      </c>
      <c r="C439" s="16" t="s">
        <v>35</v>
      </c>
      <c r="D439" s="16" t="s">
        <v>35</v>
      </c>
      <c r="E439" s="16" t="s">
        <v>35</v>
      </c>
    </row>
    <row r="440" spans="1:5">
      <c r="A440" s="16" t="s">
        <v>35</v>
      </c>
      <c r="B440" s="16" t="s">
        <v>35</v>
      </c>
      <c r="C440" s="16" t="s">
        <v>35</v>
      </c>
      <c r="D440" s="16" t="s">
        <v>35</v>
      </c>
      <c r="E440" s="16" t="s">
        <v>35</v>
      </c>
    </row>
    <row r="441" spans="1:5">
      <c r="A441" s="16" t="s">
        <v>35</v>
      </c>
      <c r="B441" s="16" t="s">
        <v>35</v>
      </c>
      <c r="C441" s="16" t="s">
        <v>35</v>
      </c>
      <c r="D441" s="16" t="s">
        <v>35</v>
      </c>
      <c r="E441" s="16" t="s">
        <v>35</v>
      </c>
    </row>
    <row r="442" spans="1:5">
      <c r="A442" s="16" t="s">
        <v>35</v>
      </c>
      <c r="B442" s="16" t="s">
        <v>35</v>
      </c>
      <c r="C442" s="16" t="s">
        <v>35</v>
      </c>
      <c r="D442" s="16" t="s">
        <v>35</v>
      </c>
      <c r="E442" s="16" t="s">
        <v>35</v>
      </c>
    </row>
    <row r="443" spans="1:5">
      <c r="A443" s="16" t="s">
        <v>35</v>
      </c>
      <c r="B443" s="16" t="s">
        <v>35</v>
      </c>
      <c r="C443" s="16" t="s">
        <v>35</v>
      </c>
      <c r="D443" s="16" t="s">
        <v>35</v>
      </c>
      <c r="E443" s="16" t="s">
        <v>35</v>
      </c>
    </row>
    <row r="444" spans="1:5">
      <c r="A444" s="16" t="s">
        <v>35</v>
      </c>
      <c r="B444" s="16" t="s">
        <v>35</v>
      </c>
      <c r="C444" s="16" t="s">
        <v>35</v>
      </c>
      <c r="D444" s="16" t="s">
        <v>35</v>
      </c>
      <c r="E444" s="16" t="s">
        <v>35</v>
      </c>
    </row>
    <row r="445" spans="1:5">
      <c r="A445" s="16" t="s">
        <v>35</v>
      </c>
      <c r="B445" s="16" t="s">
        <v>35</v>
      </c>
      <c r="C445" s="16" t="s">
        <v>35</v>
      </c>
      <c r="D445" s="16" t="s">
        <v>35</v>
      </c>
      <c r="E445" s="16" t="s">
        <v>35</v>
      </c>
    </row>
    <row r="446" spans="1:5">
      <c r="A446" s="16" t="s">
        <v>35</v>
      </c>
      <c r="B446" s="16" t="s">
        <v>35</v>
      </c>
      <c r="C446" s="16" t="s">
        <v>35</v>
      </c>
      <c r="D446" s="16" t="s">
        <v>35</v>
      </c>
      <c r="E446" s="16" t="s">
        <v>35</v>
      </c>
    </row>
    <row r="447" spans="1:5">
      <c r="A447" s="16" t="s">
        <v>35</v>
      </c>
      <c r="B447" s="16" t="s">
        <v>35</v>
      </c>
      <c r="C447" s="16" t="s">
        <v>35</v>
      </c>
      <c r="D447" s="16" t="s">
        <v>35</v>
      </c>
      <c r="E447" s="16" t="s">
        <v>35</v>
      </c>
    </row>
    <row r="448" spans="1:5">
      <c r="A448" s="16" t="s">
        <v>35</v>
      </c>
      <c r="B448" s="16" t="s">
        <v>35</v>
      </c>
      <c r="C448" s="16" t="s">
        <v>35</v>
      </c>
      <c r="D448" s="16" t="s">
        <v>35</v>
      </c>
      <c r="E448" s="16" t="s">
        <v>35</v>
      </c>
    </row>
    <row r="449" spans="1:5">
      <c r="A449" s="16" t="s">
        <v>35</v>
      </c>
      <c r="B449" s="16" t="s">
        <v>35</v>
      </c>
      <c r="C449" s="16" t="s">
        <v>35</v>
      </c>
      <c r="D449" s="16" t="s">
        <v>35</v>
      </c>
      <c r="E449" s="16" t="s">
        <v>35</v>
      </c>
    </row>
    <row r="450" spans="1:5">
      <c r="A450" s="16" t="s">
        <v>35</v>
      </c>
      <c r="B450" s="16" t="s">
        <v>35</v>
      </c>
      <c r="C450" s="16" t="s">
        <v>35</v>
      </c>
      <c r="D450" s="16" t="s">
        <v>35</v>
      </c>
      <c r="E450" s="16" t="s">
        <v>35</v>
      </c>
    </row>
    <row r="451" spans="1:5">
      <c r="A451" s="16" t="s">
        <v>35</v>
      </c>
      <c r="B451" s="16" t="s">
        <v>35</v>
      </c>
      <c r="C451" s="16" t="s">
        <v>35</v>
      </c>
      <c r="D451" s="16" t="s">
        <v>35</v>
      </c>
      <c r="E451" s="16" t="s">
        <v>35</v>
      </c>
    </row>
    <row r="452" spans="1:5">
      <c r="A452" s="16" t="s">
        <v>35</v>
      </c>
      <c r="B452" s="16" t="s">
        <v>35</v>
      </c>
      <c r="C452" s="16" t="s">
        <v>35</v>
      </c>
      <c r="D452" s="16" t="s">
        <v>35</v>
      </c>
      <c r="E452" s="16" t="s">
        <v>35</v>
      </c>
    </row>
    <row r="453" spans="1:5">
      <c r="A453" s="16" t="s">
        <v>35</v>
      </c>
      <c r="B453" s="16" t="s">
        <v>35</v>
      </c>
      <c r="C453" s="16" t="s">
        <v>35</v>
      </c>
      <c r="D453" s="16" t="s">
        <v>35</v>
      </c>
      <c r="E453" s="16" t="s">
        <v>35</v>
      </c>
    </row>
    <row r="454" spans="1:5">
      <c r="A454" s="16" t="s">
        <v>35</v>
      </c>
      <c r="B454" s="16" t="s">
        <v>35</v>
      </c>
      <c r="C454" s="16" t="s">
        <v>35</v>
      </c>
      <c r="D454" s="16" t="s">
        <v>35</v>
      </c>
      <c r="E454" s="16" t="s">
        <v>35</v>
      </c>
    </row>
    <row r="455" spans="1:5">
      <c r="A455" s="16" t="s">
        <v>35</v>
      </c>
      <c r="B455" s="16" t="s">
        <v>35</v>
      </c>
      <c r="C455" s="16" t="s">
        <v>35</v>
      </c>
      <c r="D455" s="16" t="s">
        <v>35</v>
      </c>
      <c r="E455" s="16" t="s">
        <v>35</v>
      </c>
    </row>
    <row r="456" spans="1:5">
      <c r="A456" s="16" t="s">
        <v>35</v>
      </c>
      <c r="B456" s="16" t="s">
        <v>35</v>
      </c>
      <c r="C456" s="16" t="s">
        <v>35</v>
      </c>
      <c r="D456" s="16" t="s">
        <v>35</v>
      </c>
      <c r="E456" s="16" t="s">
        <v>35</v>
      </c>
    </row>
    <row r="457" spans="1:5">
      <c r="A457" s="16" t="s">
        <v>35</v>
      </c>
      <c r="B457" s="16" t="s">
        <v>35</v>
      </c>
      <c r="C457" s="16" t="s">
        <v>35</v>
      </c>
      <c r="D457" s="16" t="s">
        <v>35</v>
      </c>
      <c r="E457" s="16" t="s">
        <v>35</v>
      </c>
    </row>
    <row r="458" spans="1:5">
      <c r="A458" s="16" t="s">
        <v>35</v>
      </c>
      <c r="B458" s="16" t="s">
        <v>35</v>
      </c>
      <c r="C458" s="16" t="s">
        <v>35</v>
      </c>
      <c r="D458" s="16" t="s">
        <v>35</v>
      </c>
      <c r="E458" s="16" t="s">
        <v>35</v>
      </c>
    </row>
    <row r="459" spans="1:5">
      <c r="A459" s="16" t="s">
        <v>35</v>
      </c>
      <c r="B459" s="16" t="s">
        <v>35</v>
      </c>
      <c r="C459" s="16" t="s">
        <v>35</v>
      </c>
      <c r="D459" s="16" t="s">
        <v>35</v>
      </c>
      <c r="E459" s="16" t="s">
        <v>35</v>
      </c>
    </row>
    <row r="460" spans="1:5">
      <c r="A460" s="16" t="s">
        <v>35</v>
      </c>
      <c r="B460" s="16" t="s">
        <v>35</v>
      </c>
      <c r="C460" s="16" t="s">
        <v>35</v>
      </c>
      <c r="D460" s="16" t="s">
        <v>35</v>
      </c>
      <c r="E460" s="16" t="s">
        <v>35</v>
      </c>
    </row>
    <row r="461" spans="1:5">
      <c r="A461" s="16" t="s">
        <v>35</v>
      </c>
      <c r="B461" s="16" t="s">
        <v>35</v>
      </c>
      <c r="C461" s="16" t="s">
        <v>35</v>
      </c>
      <c r="D461" s="16" t="s">
        <v>35</v>
      </c>
      <c r="E461" s="16" t="s">
        <v>35</v>
      </c>
    </row>
    <row r="462" spans="1:5">
      <c r="A462" s="16" t="s">
        <v>35</v>
      </c>
      <c r="B462" s="16" t="s">
        <v>35</v>
      </c>
      <c r="C462" s="16" t="s">
        <v>35</v>
      </c>
      <c r="D462" s="16" t="s">
        <v>35</v>
      </c>
      <c r="E462" s="16" t="s">
        <v>35</v>
      </c>
    </row>
    <row r="463" spans="1:5">
      <c r="A463" s="16" t="s">
        <v>35</v>
      </c>
      <c r="B463" s="16" t="s">
        <v>35</v>
      </c>
      <c r="C463" s="16" t="s">
        <v>35</v>
      </c>
      <c r="D463" s="16" t="s">
        <v>35</v>
      </c>
      <c r="E463" s="16" t="s">
        <v>35</v>
      </c>
    </row>
    <row r="464" spans="1:5">
      <c r="A464" s="16" t="s">
        <v>35</v>
      </c>
      <c r="B464" s="16" t="s">
        <v>35</v>
      </c>
      <c r="C464" s="16" t="s">
        <v>35</v>
      </c>
      <c r="D464" s="16" t="s">
        <v>35</v>
      </c>
      <c r="E464" s="16" t="s">
        <v>35</v>
      </c>
    </row>
    <row r="465" spans="1:5">
      <c r="A465" s="16" t="s">
        <v>35</v>
      </c>
      <c r="B465" s="16" t="s">
        <v>35</v>
      </c>
      <c r="C465" s="16" t="s">
        <v>35</v>
      </c>
      <c r="D465" s="16" t="s">
        <v>35</v>
      </c>
      <c r="E465" s="16" t="s">
        <v>35</v>
      </c>
    </row>
    <row r="466" spans="1:5">
      <c r="A466" s="16" t="s">
        <v>35</v>
      </c>
      <c r="B466" s="16" t="s">
        <v>35</v>
      </c>
      <c r="C466" s="16" t="s">
        <v>35</v>
      </c>
      <c r="D466" s="16" t="s">
        <v>35</v>
      </c>
      <c r="E466" s="16" t="s">
        <v>35</v>
      </c>
    </row>
    <row r="467" spans="1:5">
      <c r="A467" s="16" t="s">
        <v>35</v>
      </c>
      <c r="B467" s="16" t="s">
        <v>35</v>
      </c>
      <c r="C467" s="16" t="s">
        <v>35</v>
      </c>
      <c r="D467" s="16" t="s">
        <v>35</v>
      </c>
      <c r="E467" s="16" t="s">
        <v>35</v>
      </c>
    </row>
    <row r="468" spans="1:5">
      <c r="A468" s="16" t="s">
        <v>35</v>
      </c>
      <c r="B468" s="16" t="s">
        <v>35</v>
      </c>
      <c r="C468" s="16" t="s">
        <v>35</v>
      </c>
      <c r="D468" s="16" t="s">
        <v>35</v>
      </c>
      <c r="E468" s="16" t="s">
        <v>35</v>
      </c>
    </row>
    <row r="469" spans="1:5">
      <c r="A469" s="16" t="s">
        <v>35</v>
      </c>
      <c r="B469" s="16" t="s">
        <v>35</v>
      </c>
      <c r="C469" s="16" t="s">
        <v>35</v>
      </c>
      <c r="D469" s="16" t="s">
        <v>35</v>
      </c>
      <c r="E469" s="16" t="s">
        <v>35</v>
      </c>
    </row>
    <row r="470" spans="1:5">
      <c r="A470" s="16" t="s">
        <v>35</v>
      </c>
      <c r="B470" s="16" t="s">
        <v>35</v>
      </c>
      <c r="C470" s="16" t="s">
        <v>35</v>
      </c>
      <c r="D470" s="16" t="s">
        <v>35</v>
      </c>
      <c r="E470" s="16" t="s">
        <v>35</v>
      </c>
    </row>
    <row r="471" spans="1:5">
      <c r="A471" s="16" t="s">
        <v>35</v>
      </c>
      <c r="B471" s="16" t="s">
        <v>35</v>
      </c>
      <c r="C471" s="16" t="s">
        <v>35</v>
      </c>
      <c r="D471" s="16" t="s">
        <v>35</v>
      </c>
      <c r="E471" s="16" t="s">
        <v>35</v>
      </c>
    </row>
    <row r="472" spans="1:5">
      <c r="A472" s="16" t="s">
        <v>35</v>
      </c>
      <c r="B472" s="16" t="s">
        <v>35</v>
      </c>
      <c r="C472" s="16" t="s">
        <v>35</v>
      </c>
      <c r="D472" s="16" t="s">
        <v>35</v>
      </c>
      <c r="E472" s="16" t="s">
        <v>35</v>
      </c>
    </row>
    <row r="473" spans="1:5">
      <c r="A473" s="16" t="s">
        <v>35</v>
      </c>
      <c r="B473" s="16" t="s">
        <v>35</v>
      </c>
      <c r="C473" s="16" t="s">
        <v>35</v>
      </c>
      <c r="D473" s="16" t="s">
        <v>35</v>
      </c>
      <c r="E473" s="16" t="s">
        <v>35</v>
      </c>
    </row>
    <row r="474" spans="1:5">
      <c r="A474" s="16" t="s">
        <v>35</v>
      </c>
      <c r="B474" s="16" t="s">
        <v>35</v>
      </c>
      <c r="C474" s="16" t="s">
        <v>35</v>
      </c>
      <c r="D474" s="16" t="s">
        <v>35</v>
      </c>
      <c r="E474" s="16" t="s">
        <v>35</v>
      </c>
    </row>
    <row r="475" spans="1:5">
      <c r="A475" s="16" t="s">
        <v>35</v>
      </c>
      <c r="B475" s="16" t="s">
        <v>35</v>
      </c>
      <c r="C475" s="16" t="s">
        <v>35</v>
      </c>
      <c r="D475" s="16" t="s">
        <v>35</v>
      </c>
      <c r="E475" s="16" t="s">
        <v>35</v>
      </c>
    </row>
    <row r="476" spans="1:5">
      <c r="A476" s="16" t="s">
        <v>35</v>
      </c>
      <c r="B476" s="16" t="s">
        <v>35</v>
      </c>
      <c r="C476" s="16" t="s">
        <v>35</v>
      </c>
      <c r="D476" s="16" t="s">
        <v>35</v>
      </c>
      <c r="E476" s="16" t="s">
        <v>35</v>
      </c>
    </row>
    <row r="477" spans="1:5">
      <c r="A477" s="16" t="s">
        <v>35</v>
      </c>
      <c r="B477" s="16" t="s">
        <v>35</v>
      </c>
      <c r="C477" s="16" t="s">
        <v>35</v>
      </c>
      <c r="D477" s="16" t="s">
        <v>35</v>
      </c>
      <c r="E477" s="16" t="s">
        <v>35</v>
      </c>
    </row>
    <row r="478" spans="1:5">
      <c r="A478" s="16" t="s">
        <v>35</v>
      </c>
      <c r="B478" s="16" t="s">
        <v>35</v>
      </c>
      <c r="C478" s="16" t="s">
        <v>35</v>
      </c>
      <c r="D478" s="16" t="s">
        <v>35</v>
      </c>
      <c r="E478" s="16" t="s">
        <v>35</v>
      </c>
    </row>
    <row r="479" spans="1:5">
      <c r="A479" s="16" t="s">
        <v>35</v>
      </c>
      <c r="B479" s="16" t="s">
        <v>35</v>
      </c>
      <c r="C479" s="16" t="s">
        <v>35</v>
      </c>
      <c r="D479" s="16" t="s">
        <v>35</v>
      </c>
      <c r="E479" s="16" t="s">
        <v>35</v>
      </c>
    </row>
    <row r="480" spans="1:5">
      <c r="A480" s="16" t="s">
        <v>35</v>
      </c>
      <c r="B480" s="16" t="s">
        <v>35</v>
      </c>
      <c r="C480" s="16" t="s">
        <v>35</v>
      </c>
      <c r="D480" s="16" t="s">
        <v>35</v>
      </c>
      <c r="E480" s="16" t="s">
        <v>35</v>
      </c>
    </row>
    <row r="481" spans="1:5">
      <c r="A481" s="16" t="s">
        <v>35</v>
      </c>
      <c r="B481" s="16" t="s">
        <v>35</v>
      </c>
      <c r="C481" s="16" t="s">
        <v>35</v>
      </c>
      <c r="D481" s="16" t="s">
        <v>35</v>
      </c>
      <c r="E481" s="16" t="s">
        <v>35</v>
      </c>
    </row>
    <row r="482" spans="1:5">
      <c r="A482" s="16" t="s">
        <v>35</v>
      </c>
      <c r="B482" s="16" t="s">
        <v>35</v>
      </c>
      <c r="C482" s="16" t="s">
        <v>35</v>
      </c>
      <c r="D482" s="16" t="s">
        <v>35</v>
      </c>
      <c r="E482" s="16" t="s">
        <v>35</v>
      </c>
    </row>
    <row r="483" spans="1:5">
      <c r="A483" s="16" t="s">
        <v>35</v>
      </c>
      <c r="B483" s="16" t="s">
        <v>35</v>
      </c>
      <c r="C483" s="16" t="s">
        <v>35</v>
      </c>
      <c r="D483" s="16" t="s">
        <v>35</v>
      </c>
      <c r="E483" s="16" t="s">
        <v>35</v>
      </c>
    </row>
    <row r="484" spans="1:5">
      <c r="A484" s="16" t="s">
        <v>35</v>
      </c>
      <c r="B484" s="16" t="s">
        <v>35</v>
      </c>
      <c r="C484" s="16" t="s">
        <v>35</v>
      </c>
      <c r="D484" s="16" t="s">
        <v>35</v>
      </c>
      <c r="E484" s="16" t="s">
        <v>35</v>
      </c>
    </row>
    <row r="485" spans="1:5">
      <c r="A485" s="16" t="s">
        <v>35</v>
      </c>
      <c r="B485" s="16" t="s">
        <v>35</v>
      </c>
      <c r="C485" s="16" t="s">
        <v>35</v>
      </c>
      <c r="D485" s="16" t="s">
        <v>35</v>
      </c>
      <c r="E485" s="16" t="s">
        <v>35</v>
      </c>
    </row>
    <row r="486" spans="1:5">
      <c r="A486" s="16" t="s">
        <v>35</v>
      </c>
      <c r="B486" s="16" t="s">
        <v>35</v>
      </c>
      <c r="C486" s="16" t="s">
        <v>35</v>
      </c>
      <c r="D486" s="16" t="s">
        <v>35</v>
      </c>
      <c r="E486" s="16" t="s">
        <v>35</v>
      </c>
    </row>
    <row r="487" spans="1:5">
      <c r="A487" s="16" t="s">
        <v>35</v>
      </c>
      <c r="B487" s="16" t="s">
        <v>35</v>
      </c>
      <c r="C487" s="16" t="s">
        <v>35</v>
      </c>
      <c r="D487" s="16" t="s">
        <v>35</v>
      </c>
      <c r="E487" s="16" t="s">
        <v>35</v>
      </c>
    </row>
    <row r="488" spans="1:5">
      <c r="A488" s="16" t="s">
        <v>35</v>
      </c>
      <c r="B488" s="16" t="s">
        <v>35</v>
      </c>
      <c r="C488" s="16" t="s">
        <v>35</v>
      </c>
      <c r="D488" s="16" t="s">
        <v>35</v>
      </c>
      <c r="E488" s="16" t="s">
        <v>35</v>
      </c>
    </row>
    <row r="489" spans="1:5">
      <c r="A489" s="16" t="s">
        <v>35</v>
      </c>
      <c r="B489" s="16" t="s">
        <v>35</v>
      </c>
      <c r="C489" s="16" t="s">
        <v>35</v>
      </c>
      <c r="D489" s="16" t="s">
        <v>35</v>
      </c>
      <c r="E489" s="16" t="s">
        <v>35</v>
      </c>
    </row>
    <row r="490" spans="1:5">
      <c r="A490" s="16" t="s">
        <v>35</v>
      </c>
      <c r="B490" s="16" t="s">
        <v>35</v>
      </c>
      <c r="C490" s="16" t="s">
        <v>35</v>
      </c>
      <c r="D490" s="16" t="s">
        <v>35</v>
      </c>
      <c r="E490" s="16" t="s">
        <v>35</v>
      </c>
    </row>
    <row r="491" spans="1:5">
      <c r="A491" s="16" t="s">
        <v>35</v>
      </c>
      <c r="B491" s="16" t="s">
        <v>35</v>
      </c>
      <c r="C491" s="16" t="s">
        <v>35</v>
      </c>
      <c r="D491" s="16" t="s">
        <v>35</v>
      </c>
      <c r="E491" s="16" t="s">
        <v>35</v>
      </c>
    </row>
    <row r="492" spans="1:5">
      <c r="A492" s="16" t="s">
        <v>35</v>
      </c>
      <c r="B492" s="16" t="s">
        <v>35</v>
      </c>
      <c r="C492" s="16" t="s">
        <v>35</v>
      </c>
      <c r="D492" s="16" t="s">
        <v>35</v>
      </c>
      <c r="E492" s="16" t="s">
        <v>35</v>
      </c>
    </row>
    <row r="493" spans="1:5">
      <c r="A493" s="16" t="s">
        <v>35</v>
      </c>
      <c r="B493" s="16" t="s">
        <v>35</v>
      </c>
      <c r="C493" s="16" t="s">
        <v>35</v>
      </c>
      <c r="D493" s="16" t="s">
        <v>35</v>
      </c>
      <c r="E493" s="16" t="s">
        <v>35</v>
      </c>
    </row>
    <row r="494" spans="1:5">
      <c r="A494" s="16" t="s">
        <v>35</v>
      </c>
      <c r="B494" s="16" t="s">
        <v>35</v>
      </c>
      <c r="C494" s="16" t="s">
        <v>35</v>
      </c>
      <c r="D494" s="16" t="s">
        <v>35</v>
      </c>
      <c r="E494" s="16" t="s">
        <v>35</v>
      </c>
    </row>
    <row r="495" spans="1:5">
      <c r="A495" s="16" t="s">
        <v>35</v>
      </c>
      <c r="B495" s="16" t="s">
        <v>35</v>
      </c>
      <c r="C495" s="16" t="s">
        <v>35</v>
      </c>
      <c r="D495" s="16" t="s">
        <v>35</v>
      </c>
      <c r="E495" s="16" t="s">
        <v>35</v>
      </c>
    </row>
    <row r="496" spans="1:5">
      <c r="A496" s="16" t="s">
        <v>35</v>
      </c>
      <c r="B496" s="16" t="s">
        <v>35</v>
      </c>
      <c r="C496" s="16" t="s">
        <v>35</v>
      </c>
      <c r="D496" s="16" t="s">
        <v>35</v>
      </c>
      <c r="E496" s="16" t="s">
        <v>35</v>
      </c>
    </row>
    <row r="497" spans="1:5">
      <c r="A497" s="16" t="s">
        <v>35</v>
      </c>
      <c r="B497" s="16" t="s">
        <v>35</v>
      </c>
      <c r="C497" s="16" t="s">
        <v>35</v>
      </c>
      <c r="D497" s="16" t="s">
        <v>35</v>
      </c>
      <c r="E497" s="16" t="s">
        <v>35</v>
      </c>
    </row>
    <row r="498" spans="1:5">
      <c r="A498" s="16" t="s">
        <v>35</v>
      </c>
      <c r="B498" s="16" t="s">
        <v>35</v>
      </c>
      <c r="C498" s="16" t="s">
        <v>35</v>
      </c>
      <c r="D498" s="16" t="s">
        <v>35</v>
      </c>
      <c r="E498" s="16" t="s">
        <v>35</v>
      </c>
    </row>
    <row r="499" spans="1:5">
      <c r="A499" s="16" t="s">
        <v>35</v>
      </c>
      <c r="B499" s="16" t="s">
        <v>35</v>
      </c>
      <c r="C499" s="16" t="s">
        <v>35</v>
      </c>
      <c r="D499" s="16" t="s">
        <v>35</v>
      </c>
      <c r="E499" s="16" t="s">
        <v>35</v>
      </c>
    </row>
    <row r="500" spans="1:5">
      <c r="A500" s="16" t="s">
        <v>35</v>
      </c>
      <c r="B500" s="16" t="s">
        <v>35</v>
      </c>
      <c r="C500" s="16" t="s">
        <v>35</v>
      </c>
      <c r="D500" s="16" t="s">
        <v>35</v>
      </c>
      <c r="E500" s="16" t="s">
        <v>35</v>
      </c>
    </row>
    <row r="501" spans="1:5">
      <c r="A501" s="16" t="s">
        <v>35</v>
      </c>
      <c r="B501" s="16" t="s">
        <v>35</v>
      </c>
      <c r="C501" s="16" t="s">
        <v>35</v>
      </c>
      <c r="D501" s="16" t="s">
        <v>35</v>
      </c>
      <c r="E501" s="16" t="s">
        <v>35</v>
      </c>
    </row>
    <row r="502" spans="1:5">
      <c r="A502" s="16" t="s">
        <v>35</v>
      </c>
      <c r="B502" s="16" t="s">
        <v>35</v>
      </c>
      <c r="C502" s="16" t="s">
        <v>35</v>
      </c>
      <c r="D502" s="16" t="s">
        <v>35</v>
      </c>
      <c r="E502" s="16" t="s">
        <v>35</v>
      </c>
    </row>
    <row r="503" spans="1:5">
      <c r="A503" s="16" t="s">
        <v>35</v>
      </c>
      <c r="B503" s="16" t="s">
        <v>35</v>
      </c>
      <c r="C503" s="16" t="s">
        <v>35</v>
      </c>
      <c r="D503" s="16" t="s">
        <v>35</v>
      </c>
      <c r="E503" s="16" t="s">
        <v>35</v>
      </c>
    </row>
    <row r="504" spans="1:5">
      <c r="A504" s="16" t="s">
        <v>35</v>
      </c>
      <c r="B504" s="16" t="s">
        <v>35</v>
      </c>
      <c r="C504" s="16" t="s">
        <v>35</v>
      </c>
      <c r="D504" s="16" t="s">
        <v>35</v>
      </c>
      <c r="E504" s="16" t="s">
        <v>35</v>
      </c>
    </row>
    <row r="505" spans="1:5">
      <c r="A505" s="16" t="s">
        <v>35</v>
      </c>
      <c r="B505" s="16" t="s">
        <v>35</v>
      </c>
      <c r="C505" s="16" t="s">
        <v>35</v>
      </c>
      <c r="D505" s="16" t="s">
        <v>35</v>
      </c>
      <c r="E505" s="16" t="s">
        <v>35</v>
      </c>
    </row>
    <row r="506" spans="1:5">
      <c r="A506" s="16" t="s">
        <v>35</v>
      </c>
      <c r="B506" s="16" t="s">
        <v>35</v>
      </c>
      <c r="C506" s="16" t="s">
        <v>35</v>
      </c>
      <c r="D506" s="16" t="s">
        <v>35</v>
      </c>
      <c r="E506" s="16" t="s">
        <v>35</v>
      </c>
    </row>
    <row r="507" spans="1:5">
      <c r="A507" s="16" t="s">
        <v>35</v>
      </c>
      <c r="B507" s="16" t="s">
        <v>35</v>
      </c>
      <c r="C507" s="16" t="s">
        <v>35</v>
      </c>
      <c r="D507" s="16" t="s">
        <v>35</v>
      </c>
      <c r="E507" s="16" t="s">
        <v>35</v>
      </c>
    </row>
    <row r="508" spans="1:5">
      <c r="A508" s="16" t="s">
        <v>35</v>
      </c>
      <c r="B508" s="16" t="s">
        <v>35</v>
      </c>
      <c r="C508" s="16" t="s">
        <v>35</v>
      </c>
      <c r="D508" s="16" t="s">
        <v>35</v>
      </c>
      <c r="E508" s="16" t="s">
        <v>35</v>
      </c>
    </row>
    <row r="509" spans="1:5">
      <c r="A509" s="16" t="s">
        <v>35</v>
      </c>
      <c r="B509" s="16" t="s">
        <v>35</v>
      </c>
      <c r="C509" s="16" t="s">
        <v>35</v>
      </c>
      <c r="D509" s="16" t="s">
        <v>35</v>
      </c>
      <c r="E509" s="16" t="s">
        <v>35</v>
      </c>
    </row>
    <row r="510" spans="1:5">
      <c r="A510" s="16" t="s">
        <v>35</v>
      </c>
      <c r="B510" s="16" t="s">
        <v>35</v>
      </c>
      <c r="C510" s="16" t="s">
        <v>35</v>
      </c>
      <c r="D510" s="16" t="s">
        <v>35</v>
      </c>
      <c r="E510" s="16" t="s">
        <v>35</v>
      </c>
    </row>
    <row r="511" spans="1:5">
      <c r="A511" s="16" t="s">
        <v>35</v>
      </c>
      <c r="B511" s="16" t="s">
        <v>35</v>
      </c>
      <c r="C511" s="16" t="s">
        <v>35</v>
      </c>
      <c r="D511" s="16" t="s">
        <v>35</v>
      </c>
      <c r="E511" s="16" t="s">
        <v>35</v>
      </c>
    </row>
    <row r="512" spans="1:5">
      <c r="A512" s="16" t="s">
        <v>35</v>
      </c>
      <c r="B512" s="16" t="s">
        <v>35</v>
      </c>
      <c r="C512" s="16" t="s">
        <v>35</v>
      </c>
      <c r="D512" s="16" t="s">
        <v>35</v>
      </c>
      <c r="E512" s="16" t="s">
        <v>35</v>
      </c>
    </row>
    <row r="513" spans="1:5">
      <c r="A513" s="16" t="s">
        <v>35</v>
      </c>
      <c r="B513" s="16" t="s">
        <v>35</v>
      </c>
      <c r="C513" s="16" t="s">
        <v>35</v>
      </c>
      <c r="D513" s="16" t="s">
        <v>35</v>
      </c>
      <c r="E513" s="16" t="s">
        <v>35</v>
      </c>
    </row>
    <row r="514" spans="1:5">
      <c r="A514" s="16" t="s">
        <v>35</v>
      </c>
      <c r="B514" s="16" t="s">
        <v>35</v>
      </c>
      <c r="C514" s="16" t="s">
        <v>35</v>
      </c>
      <c r="D514" s="16" t="s">
        <v>35</v>
      </c>
      <c r="E514" s="16" t="s">
        <v>35</v>
      </c>
    </row>
    <row r="515" spans="1:5">
      <c r="A515" s="16" t="s">
        <v>35</v>
      </c>
      <c r="B515" s="16" t="s">
        <v>35</v>
      </c>
      <c r="C515" s="16" t="s">
        <v>35</v>
      </c>
      <c r="D515" s="16" t="s">
        <v>35</v>
      </c>
      <c r="E515" s="16" t="s">
        <v>35</v>
      </c>
    </row>
    <row r="516" spans="1:5">
      <c r="A516" s="16" t="s">
        <v>35</v>
      </c>
      <c r="B516" s="16" t="s">
        <v>35</v>
      </c>
      <c r="C516" s="16" t="s">
        <v>35</v>
      </c>
      <c r="D516" s="16" t="s">
        <v>35</v>
      </c>
      <c r="E516" s="16" t="s">
        <v>35</v>
      </c>
    </row>
    <row r="517" spans="1:5">
      <c r="A517" s="16" t="s">
        <v>35</v>
      </c>
      <c r="B517" s="16" t="s">
        <v>35</v>
      </c>
      <c r="C517" s="16" t="s">
        <v>35</v>
      </c>
      <c r="D517" s="16" t="s">
        <v>35</v>
      </c>
      <c r="E517" s="16" t="s">
        <v>35</v>
      </c>
    </row>
    <row r="518" spans="1:5">
      <c r="A518" s="16" t="s">
        <v>35</v>
      </c>
      <c r="B518" s="16" t="s">
        <v>35</v>
      </c>
      <c r="C518" s="16" t="s">
        <v>35</v>
      </c>
      <c r="D518" s="16" t="s">
        <v>35</v>
      </c>
      <c r="E518" s="16" t="s">
        <v>35</v>
      </c>
    </row>
    <row r="519" spans="1:5">
      <c r="A519" s="16" t="s">
        <v>35</v>
      </c>
      <c r="B519" s="16" t="s">
        <v>35</v>
      </c>
      <c r="C519" s="16" t="s">
        <v>35</v>
      </c>
      <c r="D519" s="16" t="s">
        <v>35</v>
      </c>
      <c r="E519" s="16" t="s">
        <v>35</v>
      </c>
    </row>
    <row r="520" spans="1:5">
      <c r="A520" s="16" t="s">
        <v>35</v>
      </c>
      <c r="B520" s="16" t="s">
        <v>35</v>
      </c>
      <c r="C520" s="16" t="s">
        <v>35</v>
      </c>
      <c r="D520" s="16" t="s">
        <v>35</v>
      </c>
      <c r="E520" s="16" t="s">
        <v>35</v>
      </c>
    </row>
    <row r="521" spans="1:5">
      <c r="A521" s="16" t="s">
        <v>35</v>
      </c>
      <c r="B521" s="16" t="s">
        <v>35</v>
      </c>
      <c r="C521" s="16" t="s">
        <v>35</v>
      </c>
      <c r="D521" s="16" t="s">
        <v>35</v>
      </c>
      <c r="E521" s="16" t="s">
        <v>35</v>
      </c>
    </row>
    <row r="522" spans="1:5">
      <c r="A522" s="16" t="s">
        <v>35</v>
      </c>
      <c r="B522" s="16" t="s">
        <v>35</v>
      </c>
      <c r="C522" s="16" t="s">
        <v>35</v>
      </c>
      <c r="D522" s="16" t="s">
        <v>35</v>
      </c>
      <c r="E522" s="16" t="s">
        <v>35</v>
      </c>
    </row>
    <row r="523" spans="1:5">
      <c r="A523" s="16" t="s">
        <v>35</v>
      </c>
      <c r="B523" s="16" t="s">
        <v>35</v>
      </c>
      <c r="C523" s="16" t="s">
        <v>35</v>
      </c>
      <c r="D523" s="16" t="s">
        <v>35</v>
      </c>
      <c r="E523" s="16" t="s">
        <v>35</v>
      </c>
    </row>
    <row r="524" spans="1:5">
      <c r="A524" s="16" t="s">
        <v>35</v>
      </c>
      <c r="B524" s="16" t="s">
        <v>35</v>
      </c>
      <c r="C524" s="16" t="s">
        <v>35</v>
      </c>
      <c r="D524" s="16" t="s">
        <v>35</v>
      </c>
      <c r="E524" s="16" t="s">
        <v>35</v>
      </c>
    </row>
    <row r="525" spans="1:5">
      <c r="A525" s="16" t="s">
        <v>35</v>
      </c>
      <c r="B525" s="16" t="s">
        <v>35</v>
      </c>
      <c r="C525" s="16" t="s">
        <v>35</v>
      </c>
      <c r="D525" s="16" t="s">
        <v>35</v>
      </c>
      <c r="E525" s="16" t="s">
        <v>35</v>
      </c>
    </row>
    <row r="526" spans="1:5">
      <c r="A526" s="16" t="s">
        <v>35</v>
      </c>
      <c r="B526" s="16" t="s">
        <v>35</v>
      </c>
      <c r="C526" s="16" t="s">
        <v>35</v>
      </c>
      <c r="D526" s="16" t="s">
        <v>35</v>
      </c>
      <c r="E526" s="16" t="s">
        <v>35</v>
      </c>
    </row>
    <row r="527" spans="1:5">
      <c r="A527" s="16" t="s">
        <v>35</v>
      </c>
      <c r="B527" s="16" t="s">
        <v>35</v>
      </c>
      <c r="C527" s="16" t="s">
        <v>35</v>
      </c>
      <c r="D527" s="16" t="s">
        <v>35</v>
      </c>
      <c r="E527" s="16" t="s">
        <v>35</v>
      </c>
    </row>
    <row r="528" spans="1:5">
      <c r="A528" s="16" t="s">
        <v>35</v>
      </c>
      <c r="B528" s="16" t="s">
        <v>35</v>
      </c>
      <c r="C528" s="16" t="s">
        <v>35</v>
      </c>
      <c r="D528" s="16" t="s">
        <v>35</v>
      </c>
      <c r="E528" s="16" t="s">
        <v>35</v>
      </c>
    </row>
    <row r="529" spans="1:5">
      <c r="A529" s="16" t="s">
        <v>35</v>
      </c>
      <c r="B529" s="16" t="s">
        <v>35</v>
      </c>
      <c r="C529" s="16" t="s">
        <v>35</v>
      </c>
      <c r="D529" s="16" t="s">
        <v>35</v>
      </c>
      <c r="E529" s="16" t="s">
        <v>35</v>
      </c>
    </row>
    <row r="530" spans="1:5">
      <c r="A530" s="16" t="s">
        <v>35</v>
      </c>
      <c r="B530" s="16" t="s">
        <v>35</v>
      </c>
      <c r="C530" s="16" t="s">
        <v>35</v>
      </c>
      <c r="D530" s="16" t="s">
        <v>35</v>
      </c>
      <c r="E530" s="16" t="s">
        <v>35</v>
      </c>
    </row>
    <row r="531" spans="1:5">
      <c r="A531" s="16" t="s">
        <v>35</v>
      </c>
      <c r="B531" s="16" t="s">
        <v>35</v>
      </c>
      <c r="C531" s="16" t="s">
        <v>35</v>
      </c>
      <c r="D531" s="16" t="s">
        <v>35</v>
      </c>
      <c r="E531" s="16" t="s">
        <v>35</v>
      </c>
    </row>
    <row r="532" spans="1:5">
      <c r="A532" s="16" t="s">
        <v>35</v>
      </c>
      <c r="B532" s="16" t="s">
        <v>35</v>
      </c>
      <c r="C532" s="16" t="s">
        <v>35</v>
      </c>
      <c r="D532" s="16" t="s">
        <v>35</v>
      </c>
      <c r="E532" s="16" t="s">
        <v>35</v>
      </c>
    </row>
    <row r="533" spans="1:5">
      <c r="A533" s="16" t="s">
        <v>35</v>
      </c>
      <c r="B533" s="16" t="s">
        <v>35</v>
      </c>
      <c r="C533" s="16" t="s">
        <v>35</v>
      </c>
      <c r="D533" s="16" t="s">
        <v>35</v>
      </c>
      <c r="E533" s="16" t="s">
        <v>35</v>
      </c>
    </row>
    <row r="534" spans="1:5">
      <c r="A534" s="16" t="s">
        <v>35</v>
      </c>
      <c r="B534" s="16" t="s">
        <v>35</v>
      </c>
      <c r="C534" s="16" t="s">
        <v>35</v>
      </c>
      <c r="D534" s="16" t="s">
        <v>35</v>
      </c>
      <c r="E534" s="16" t="s">
        <v>35</v>
      </c>
    </row>
    <row r="535" spans="1:5">
      <c r="A535" s="16" t="s">
        <v>35</v>
      </c>
      <c r="B535" s="16" t="s">
        <v>35</v>
      </c>
      <c r="C535" s="16" t="s">
        <v>35</v>
      </c>
      <c r="D535" s="16" t="s">
        <v>35</v>
      </c>
      <c r="E535" s="16" t="s">
        <v>35</v>
      </c>
    </row>
    <row r="536" spans="1:5">
      <c r="A536" s="16" t="s">
        <v>35</v>
      </c>
      <c r="B536" s="16" t="s">
        <v>35</v>
      </c>
      <c r="C536" s="16" t="s">
        <v>35</v>
      </c>
      <c r="D536" s="16" t="s">
        <v>35</v>
      </c>
      <c r="E536" s="16" t="s">
        <v>35</v>
      </c>
    </row>
    <row r="537" spans="1:5">
      <c r="A537" s="16" t="s">
        <v>35</v>
      </c>
      <c r="B537" s="16" t="s">
        <v>35</v>
      </c>
      <c r="C537" s="16" t="s">
        <v>35</v>
      </c>
      <c r="D537" s="16" t="s">
        <v>35</v>
      </c>
      <c r="E537" s="16" t="s">
        <v>35</v>
      </c>
    </row>
    <row r="538" spans="1:5">
      <c r="A538" s="16" t="s">
        <v>35</v>
      </c>
      <c r="B538" s="16" t="s">
        <v>35</v>
      </c>
      <c r="C538" s="16" t="s">
        <v>35</v>
      </c>
      <c r="D538" s="16" t="s">
        <v>35</v>
      </c>
      <c r="E538" s="16" t="s">
        <v>35</v>
      </c>
    </row>
    <row r="539" spans="1:5">
      <c r="A539" s="16" t="s">
        <v>35</v>
      </c>
      <c r="B539" s="16" t="s">
        <v>35</v>
      </c>
      <c r="C539" s="16" t="s">
        <v>35</v>
      </c>
      <c r="D539" s="16" t="s">
        <v>35</v>
      </c>
      <c r="E539" s="16" t="s">
        <v>35</v>
      </c>
    </row>
    <row r="540" spans="1:5">
      <c r="A540" s="16" t="s">
        <v>35</v>
      </c>
      <c r="B540" s="16" t="s">
        <v>35</v>
      </c>
      <c r="C540" s="16" t="s">
        <v>35</v>
      </c>
      <c r="D540" s="16" t="s">
        <v>35</v>
      </c>
      <c r="E540" s="16" t="s">
        <v>35</v>
      </c>
    </row>
    <row r="541" spans="1:5">
      <c r="A541" s="16" t="s">
        <v>35</v>
      </c>
      <c r="B541" s="16" t="s">
        <v>35</v>
      </c>
      <c r="C541" s="16" t="s">
        <v>35</v>
      </c>
      <c r="D541" s="16" t="s">
        <v>35</v>
      </c>
      <c r="E541" s="16" t="s">
        <v>35</v>
      </c>
    </row>
    <row r="542" spans="1:5">
      <c r="A542" s="16" t="s">
        <v>35</v>
      </c>
      <c r="B542" s="16" t="s">
        <v>35</v>
      </c>
      <c r="C542" s="16" t="s">
        <v>35</v>
      </c>
      <c r="D542" s="16" t="s">
        <v>35</v>
      </c>
      <c r="E542" s="16" t="s">
        <v>35</v>
      </c>
    </row>
    <row r="543" spans="1:5">
      <c r="A543" s="16" t="s">
        <v>35</v>
      </c>
      <c r="B543" s="16" t="s">
        <v>35</v>
      </c>
      <c r="C543" s="16" t="s">
        <v>35</v>
      </c>
      <c r="D543" s="16" t="s">
        <v>35</v>
      </c>
      <c r="E543" s="16" t="s">
        <v>35</v>
      </c>
    </row>
    <row r="544" spans="1:5">
      <c r="A544" s="16" t="s">
        <v>35</v>
      </c>
      <c r="B544" s="16" t="s">
        <v>35</v>
      </c>
      <c r="C544" s="16" t="s">
        <v>35</v>
      </c>
      <c r="D544" s="16" t="s">
        <v>35</v>
      </c>
      <c r="E544" s="16" t="s">
        <v>35</v>
      </c>
    </row>
    <row r="545" spans="1:5">
      <c r="A545" s="16" t="s">
        <v>35</v>
      </c>
      <c r="B545" s="16" t="s">
        <v>35</v>
      </c>
      <c r="C545" s="16" t="s">
        <v>35</v>
      </c>
      <c r="D545" s="16" t="s">
        <v>35</v>
      </c>
      <c r="E545" s="16" t="s">
        <v>35</v>
      </c>
    </row>
    <row r="546" spans="1:5">
      <c r="A546" s="16" t="s">
        <v>35</v>
      </c>
      <c r="B546" s="16" t="s">
        <v>35</v>
      </c>
      <c r="C546" s="16" t="s">
        <v>35</v>
      </c>
      <c r="D546" s="16" t="s">
        <v>35</v>
      </c>
      <c r="E546" s="16" t="s">
        <v>35</v>
      </c>
    </row>
    <row r="547" spans="1:5">
      <c r="A547" s="16" t="s">
        <v>35</v>
      </c>
      <c r="B547" s="16" t="s">
        <v>35</v>
      </c>
      <c r="C547" s="16" t="s">
        <v>35</v>
      </c>
      <c r="D547" s="16" t="s">
        <v>35</v>
      </c>
      <c r="E547" s="16" t="s">
        <v>35</v>
      </c>
    </row>
    <row r="548" spans="1:5">
      <c r="A548" s="16" t="s">
        <v>35</v>
      </c>
      <c r="B548" s="16" t="s">
        <v>35</v>
      </c>
      <c r="C548" s="16" t="s">
        <v>35</v>
      </c>
      <c r="D548" s="16" t="s">
        <v>35</v>
      </c>
      <c r="E548" s="16" t="s">
        <v>35</v>
      </c>
    </row>
    <row r="549" spans="1:5">
      <c r="A549" s="16" t="s">
        <v>35</v>
      </c>
      <c r="B549" s="16" t="s">
        <v>35</v>
      </c>
      <c r="C549" s="16" t="s">
        <v>35</v>
      </c>
      <c r="D549" s="16" t="s">
        <v>35</v>
      </c>
      <c r="E549" s="16" t="s">
        <v>35</v>
      </c>
    </row>
    <row r="550" spans="1:5">
      <c r="A550" s="16" t="s">
        <v>35</v>
      </c>
      <c r="B550" s="16" t="s">
        <v>35</v>
      </c>
      <c r="C550" s="16" t="s">
        <v>35</v>
      </c>
      <c r="D550" s="16" t="s">
        <v>35</v>
      </c>
      <c r="E550" s="16" t="s">
        <v>35</v>
      </c>
    </row>
    <row r="551" spans="1:5">
      <c r="A551" s="16" t="s">
        <v>35</v>
      </c>
      <c r="B551" s="16" t="s">
        <v>35</v>
      </c>
      <c r="C551" s="16" t="s">
        <v>35</v>
      </c>
      <c r="D551" s="16" t="s">
        <v>35</v>
      </c>
      <c r="E551" s="16" t="s">
        <v>35</v>
      </c>
    </row>
    <row r="552" spans="1:5">
      <c r="A552" s="16" t="s">
        <v>35</v>
      </c>
      <c r="B552" s="16" t="s">
        <v>35</v>
      </c>
      <c r="C552" s="16" t="s">
        <v>35</v>
      </c>
      <c r="D552" s="16" t="s">
        <v>35</v>
      </c>
      <c r="E552" s="16" t="s">
        <v>35</v>
      </c>
    </row>
    <row r="553" spans="1:5">
      <c r="A553" s="16" t="s">
        <v>35</v>
      </c>
      <c r="B553" s="16" t="s">
        <v>35</v>
      </c>
      <c r="C553" s="16" t="s">
        <v>35</v>
      </c>
      <c r="D553" s="16" t="s">
        <v>35</v>
      </c>
      <c r="E553" s="16" t="s">
        <v>35</v>
      </c>
    </row>
    <row r="554" spans="1:5">
      <c r="A554" s="16" t="s">
        <v>35</v>
      </c>
      <c r="B554" s="16" t="s">
        <v>35</v>
      </c>
      <c r="C554" s="16" t="s">
        <v>35</v>
      </c>
      <c r="D554" s="16" t="s">
        <v>35</v>
      </c>
      <c r="E554" s="16" t="s">
        <v>35</v>
      </c>
    </row>
    <row r="555" spans="1:5">
      <c r="A555" s="16" t="s">
        <v>35</v>
      </c>
      <c r="B555" s="16" t="s">
        <v>35</v>
      </c>
      <c r="C555" s="16" t="s">
        <v>35</v>
      </c>
      <c r="D555" s="16" t="s">
        <v>35</v>
      </c>
      <c r="E555" s="16" t="s">
        <v>35</v>
      </c>
    </row>
    <row r="556" spans="1:5">
      <c r="A556" s="16" t="s">
        <v>35</v>
      </c>
      <c r="B556" s="16" t="s">
        <v>35</v>
      </c>
      <c r="C556" s="16" t="s">
        <v>35</v>
      </c>
      <c r="D556" s="16" t="s">
        <v>35</v>
      </c>
      <c r="E556" s="16" t="s">
        <v>35</v>
      </c>
    </row>
    <row r="557" spans="1:5">
      <c r="A557" s="16" t="s">
        <v>35</v>
      </c>
      <c r="B557" s="16" t="s">
        <v>35</v>
      </c>
      <c r="C557" s="16" t="s">
        <v>35</v>
      </c>
      <c r="D557" s="16" t="s">
        <v>35</v>
      </c>
      <c r="E557" s="16" t="s">
        <v>35</v>
      </c>
    </row>
    <row r="558" spans="1:5">
      <c r="A558" s="16" t="s">
        <v>35</v>
      </c>
      <c r="B558" s="16" t="s">
        <v>35</v>
      </c>
      <c r="C558" s="16" t="s">
        <v>35</v>
      </c>
      <c r="D558" s="16" t="s">
        <v>35</v>
      </c>
      <c r="E558" s="16" t="s">
        <v>35</v>
      </c>
    </row>
    <row r="559" spans="1:5">
      <c r="A559" s="16" t="s">
        <v>35</v>
      </c>
      <c r="B559" s="16" t="s">
        <v>35</v>
      </c>
      <c r="C559" s="16" t="s">
        <v>35</v>
      </c>
      <c r="D559" s="16" t="s">
        <v>35</v>
      </c>
      <c r="E559" s="16" t="s">
        <v>35</v>
      </c>
    </row>
    <row r="560" spans="1:5">
      <c r="A560" s="16" t="s">
        <v>35</v>
      </c>
      <c r="B560" s="16" t="s">
        <v>35</v>
      </c>
      <c r="C560" s="16" t="s">
        <v>35</v>
      </c>
      <c r="D560" s="16" t="s">
        <v>35</v>
      </c>
      <c r="E560" s="16" t="s">
        <v>35</v>
      </c>
    </row>
    <row r="561" spans="1:5">
      <c r="A561" s="16" t="s">
        <v>35</v>
      </c>
      <c r="B561" s="16" t="s">
        <v>35</v>
      </c>
      <c r="C561" s="16" t="s">
        <v>35</v>
      </c>
      <c r="D561" s="16" t="s">
        <v>35</v>
      </c>
      <c r="E561" s="16" t="s">
        <v>35</v>
      </c>
    </row>
    <row r="562" spans="1:5">
      <c r="A562" s="16" t="s">
        <v>35</v>
      </c>
      <c r="B562" s="16" t="s">
        <v>35</v>
      </c>
      <c r="C562" s="16" t="s">
        <v>35</v>
      </c>
      <c r="D562" s="16" t="s">
        <v>35</v>
      </c>
      <c r="E562" s="16" t="s">
        <v>35</v>
      </c>
    </row>
    <row r="563" spans="1:5">
      <c r="A563" s="16" t="s">
        <v>35</v>
      </c>
      <c r="B563" s="16" t="s">
        <v>35</v>
      </c>
      <c r="C563" s="16" t="s">
        <v>35</v>
      </c>
      <c r="D563" s="16" t="s">
        <v>35</v>
      </c>
      <c r="E563" s="16" t="s">
        <v>35</v>
      </c>
    </row>
    <row r="564" spans="1:5">
      <c r="A564" s="16" t="s">
        <v>35</v>
      </c>
      <c r="B564" s="16" t="s">
        <v>35</v>
      </c>
      <c r="C564" s="16" t="s">
        <v>35</v>
      </c>
      <c r="D564" s="16" t="s">
        <v>35</v>
      </c>
      <c r="E564" s="16" t="s">
        <v>35</v>
      </c>
    </row>
    <row r="565" spans="1:5">
      <c r="A565" s="16" t="s">
        <v>35</v>
      </c>
      <c r="B565" s="16" t="s">
        <v>35</v>
      </c>
      <c r="C565" s="16" t="s">
        <v>35</v>
      </c>
      <c r="D565" s="16" t="s">
        <v>35</v>
      </c>
      <c r="E565" s="16" t="s">
        <v>35</v>
      </c>
    </row>
    <row r="566" spans="1:5">
      <c r="A566" s="16" t="s">
        <v>35</v>
      </c>
      <c r="B566" s="16" t="s">
        <v>35</v>
      </c>
      <c r="C566" s="16" t="s">
        <v>35</v>
      </c>
      <c r="D566" s="16" t="s">
        <v>35</v>
      </c>
      <c r="E566" s="16" t="s">
        <v>35</v>
      </c>
    </row>
    <row r="567" spans="1:5">
      <c r="A567" s="16" t="s">
        <v>35</v>
      </c>
      <c r="B567" s="16" t="s">
        <v>35</v>
      </c>
      <c r="C567" s="16" t="s">
        <v>35</v>
      </c>
      <c r="D567" s="16" t="s">
        <v>35</v>
      </c>
      <c r="E567" s="16" t="s">
        <v>35</v>
      </c>
    </row>
    <row r="568" spans="1:5">
      <c r="A568" s="16" t="s">
        <v>35</v>
      </c>
      <c r="B568" s="16" t="s">
        <v>35</v>
      </c>
      <c r="C568" s="16" t="s">
        <v>35</v>
      </c>
      <c r="D568" s="16" t="s">
        <v>35</v>
      </c>
      <c r="E568" s="16" t="s">
        <v>35</v>
      </c>
    </row>
    <row r="569" spans="1:5">
      <c r="A569" s="16" t="s">
        <v>35</v>
      </c>
      <c r="B569" s="16" t="s">
        <v>35</v>
      </c>
      <c r="C569" s="16" t="s">
        <v>35</v>
      </c>
      <c r="D569" s="16" t="s">
        <v>35</v>
      </c>
      <c r="E569" s="16" t="s">
        <v>35</v>
      </c>
    </row>
    <row r="570" spans="1:5">
      <c r="A570" s="16" t="s">
        <v>35</v>
      </c>
      <c r="B570" s="16" t="s">
        <v>35</v>
      </c>
      <c r="C570" s="16" t="s">
        <v>35</v>
      </c>
      <c r="D570" s="16" t="s">
        <v>35</v>
      </c>
      <c r="E570" s="16" t="s">
        <v>35</v>
      </c>
    </row>
    <row r="571" spans="1:5">
      <c r="A571" s="16" t="s">
        <v>35</v>
      </c>
      <c r="B571" s="16" t="s">
        <v>35</v>
      </c>
      <c r="C571" s="16" t="s">
        <v>35</v>
      </c>
      <c r="D571" s="16" t="s">
        <v>35</v>
      </c>
      <c r="E571" s="16" t="s">
        <v>35</v>
      </c>
    </row>
    <row r="572" spans="1:5">
      <c r="A572" s="16" t="s">
        <v>35</v>
      </c>
      <c r="B572" s="16" t="s">
        <v>35</v>
      </c>
      <c r="C572" s="16" t="s">
        <v>35</v>
      </c>
      <c r="D572" s="16" t="s">
        <v>35</v>
      </c>
      <c r="E572" s="16" t="s">
        <v>35</v>
      </c>
    </row>
    <row r="573" spans="1:5">
      <c r="A573" s="16" t="s">
        <v>35</v>
      </c>
      <c r="B573" s="16" t="s">
        <v>35</v>
      </c>
      <c r="C573" s="16" t="s">
        <v>35</v>
      </c>
      <c r="D573" s="16" t="s">
        <v>35</v>
      </c>
      <c r="E573" s="16" t="s">
        <v>35</v>
      </c>
    </row>
    <row r="574" spans="1:5">
      <c r="A574" s="16" t="s">
        <v>35</v>
      </c>
      <c r="B574" s="16" t="s">
        <v>35</v>
      </c>
      <c r="C574" s="16" t="s">
        <v>35</v>
      </c>
      <c r="D574" s="16" t="s">
        <v>35</v>
      </c>
      <c r="E574" s="16" t="s">
        <v>35</v>
      </c>
    </row>
    <row r="575" spans="1:5">
      <c r="A575" s="16" t="s">
        <v>35</v>
      </c>
      <c r="B575" s="16" t="s">
        <v>35</v>
      </c>
      <c r="C575" s="16" t="s">
        <v>35</v>
      </c>
      <c r="D575" s="16" t="s">
        <v>35</v>
      </c>
      <c r="E575" s="16" t="s">
        <v>35</v>
      </c>
    </row>
    <row r="576" spans="1:5">
      <c r="A576" s="16" t="s">
        <v>35</v>
      </c>
      <c r="B576" s="16" t="s">
        <v>35</v>
      </c>
      <c r="C576" s="16" t="s">
        <v>35</v>
      </c>
      <c r="D576" s="16" t="s">
        <v>35</v>
      </c>
      <c r="E576" s="16" t="s">
        <v>35</v>
      </c>
    </row>
    <row r="577" spans="1:5">
      <c r="A577" s="16" t="s">
        <v>35</v>
      </c>
      <c r="B577" s="16" t="s">
        <v>35</v>
      </c>
      <c r="C577" s="16" t="s">
        <v>35</v>
      </c>
      <c r="D577" s="16" t="s">
        <v>35</v>
      </c>
      <c r="E577" s="16" t="s">
        <v>35</v>
      </c>
    </row>
    <row r="578" spans="1:5">
      <c r="A578" s="16" t="s">
        <v>35</v>
      </c>
      <c r="B578" s="16" t="s">
        <v>35</v>
      </c>
      <c r="C578" s="16" t="s">
        <v>35</v>
      </c>
      <c r="D578" s="16" t="s">
        <v>35</v>
      </c>
      <c r="E578" s="16" t="s">
        <v>35</v>
      </c>
    </row>
    <row r="579" spans="1:5">
      <c r="A579" s="16" t="s">
        <v>35</v>
      </c>
      <c r="B579" s="16" t="s">
        <v>35</v>
      </c>
      <c r="C579" s="16" t="s">
        <v>35</v>
      </c>
      <c r="D579" s="16" t="s">
        <v>35</v>
      </c>
      <c r="E579" s="16" t="s">
        <v>35</v>
      </c>
    </row>
    <row r="580" spans="1:5">
      <c r="A580" s="16" t="s">
        <v>35</v>
      </c>
      <c r="B580" s="16" t="s">
        <v>35</v>
      </c>
      <c r="C580" s="16" t="s">
        <v>35</v>
      </c>
      <c r="D580" s="16" t="s">
        <v>35</v>
      </c>
      <c r="E580" s="16" t="s">
        <v>35</v>
      </c>
    </row>
    <row r="581" spans="1:5">
      <c r="A581" s="16" t="s">
        <v>35</v>
      </c>
      <c r="B581" s="16" t="s">
        <v>35</v>
      </c>
      <c r="C581" s="16" t="s">
        <v>35</v>
      </c>
      <c r="D581" s="16" t="s">
        <v>35</v>
      </c>
      <c r="E581" s="16" t="s">
        <v>35</v>
      </c>
    </row>
    <row r="582" spans="1:5">
      <c r="A582" s="16" t="s">
        <v>35</v>
      </c>
      <c r="B582" s="16" t="s">
        <v>35</v>
      </c>
      <c r="C582" s="16" t="s">
        <v>35</v>
      </c>
      <c r="D582" s="16" t="s">
        <v>35</v>
      </c>
      <c r="E582" s="16" t="s">
        <v>35</v>
      </c>
    </row>
    <row r="583" spans="1:5">
      <c r="A583" s="16" t="s">
        <v>35</v>
      </c>
      <c r="B583" s="16" t="s">
        <v>35</v>
      </c>
      <c r="C583" s="16" t="s">
        <v>35</v>
      </c>
      <c r="D583" s="16" t="s">
        <v>35</v>
      </c>
      <c r="E583" s="16" t="s">
        <v>35</v>
      </c>
    </row>
    <row r="584" spans="1:5">
      <c r="A584" s="16" t="s">
        <v>35</v>
      </c>
      <c r="B584" s="16" t="s">
        <v>35</v>
      </c>
      <c r="C584" s="16" t="s">
        <v>35</v>
      </c>
      <c r="D584" s="16" t="s">
        <v>35</v>
      </c>
      <c r="E584" s="16" t="s">
        <v>35</v>
      </c>
    </row>
    <row r="585" spans="1:5">
      <c r="A585" s="16" t="s">
        <v>35</v>
      </c>
      <c r="B585" s="16" t="s">
        <v>35</v>
      </c>
      <c r="C585" s="16" t="s">
        <v>35</v>
      </c>
      <c r="D585" s="16" t="s">
        <v>35</v>
      </c>
      <c r="E585" s="16" t="s">
        <v>35</v>
      </c>
    </row>
    <row r="586" spans="1:5">
      <c r="A586" s="16" t="s">
        <v>35</v>
      </c>
      <c r="B586" s="16" t="s">
        <v>35</v>
      </c>
      <c r="C586" s="16" t="s">
        <v>35</v>
      </c>
      <c r="D586" s="16" t="s">
        <v>35</v>
      </c>
      <c r="E586" s="16" t="s">
        <v>35</v>
      </c>
    </row>
    <row r="587" spans="1:5">
      <c r="A587" s="16" t="s">
        <v>35</v>
      </c>
      <c r="B587" s="16" t="s">
        <v>35</v>
      </c>
      <c r="C587" s="16" t="s">
        <v>35</v>
      </c>
      <c r="D587" s="16" t="s">
        <v>35</v>
      </c>
      <c r="E587" s="16" t="s">
        <v>35</v>
      </c>
    </row>
    <row r="588" spans="1:5">
      <c r="A588" s="16" t="s">
        <v>35</v>
      </c>
      <c r="B588" s="16" t="s">
        <v>35</v>
      </c>
      <c r="C588" s="16" t="s">
        <v>35</v>
      </c>
      <c r="D588" s="16" t="s">
        <v>35</v>
      </c>
      <c r="E588" s="16" t="s">
        <v>35</v>
      </c>
    </row>
    <row r="589" spans="1:5">
      <c r="A589" s="16" t="s">
        <v>35</v>
      </c>
      <c r="B589" s="16" t="s">
        <v>35</v>
      </c>
      <c r="C589" s="16" t="s">
        <v>35</v>
      </c>
      <c r="D589" s="16" t="s">
        <v>35</v>
      </c>
      <c r="E589" s="16" t="s">
        <v>35</v>
      </c>
    </row>
    <row r="590" spans="1:5">
      <c r="A590" s="16" t="s">
        <v>35</v>
      </c>
      <c r="B590" s="16" t="s">
        <v>35</v>
      </c>
      <c r="C590" s="16" t="s">
        <v>35</v>
      </c>
      <c r="D590" s="16" t="s">
        <v>35</v>
      </c>
      <c r="E590" s="16" t="s">
        <v>35</v>
      </c>
    </row>
    <row r="591" spans="1:5">
      <c r="A591" s="16" t="s">
        <v>35</v>
      </c>
      <c r="B591" s="16" t="s">
        <v>35</v>
      </c>
      <c r="C591" s="16" t="s">
        <v>35</v>
      </c>
      <c r="D591" s="16" t="s">
        <v>35</v>
      </c>
      <c r="E591" s="16" t="s">
        <v>35</v>
      </c>
    </row>
    <row r="592" spans="1:5">
      <c r="A592" s="16" t="s">
        <v>35</v>
      </c>
      <c r="B592" s="16" t="s">
        <v>35</v>
      </c>
      <c r="C592" s="16" t="s">
        <v>35</v>
      </c>
      <c r="D592" s="16" t="s">
        <v>35</v>
      </c>
      <c r="E592" s="16" t="s">
        <v>35</v>
      </c>
    </row>
    <row r="593" spans="1:5">
      <c r="A593" s="16" t="s">
        <v>35</v>
      </c>
      <c r="B593" s="16" t="s">
        <v>35</v>
      </c>
      <c r="C593" s="16" t="s">
        <v>35</v>
      </c>
      <c r="D593" s="16" t="s">
        <v>35</v>
      </c>
      <c r="E593" s="16" t="s">
        <v>35</v>
      </c>
    </row>
    <row r="594" spans="1:5">
      <c r="A594" s="16" t="s">
        <v>35</v>
      </c>
      <c r="B594" s="16" t="s">
        <v>35</v>
      </c>
      <c r="C594" s="16" t="s">
        <v>35</v>
      </c>
      <c r="D594" s="16" t="s">
        <v>35</v>
      </c>
      <c r="E594" s="16" t="s">
        <v>35</v>
      </c>
    </row>
    <row r="595" spans="1:5">
      <c r="A595" s="16" t="s">
        <v>35</v>
      </c>
      <c r="B595" s="16" t="s">
        <v>35</v>
      </c>
      <c r="C595" s="16" t="s">
        <v>35</v>
      </c>
      <c r="D595" s="16" t="s">
        <v>35</v>
      </c>
      <c r="E595" s="16" t="s">
        <v>35</v>
      </c>
    </row>
    <row r="596" spans="1:5">
      <c r="A596" s="16" t="s">
        <v>35</v>
      </c>
      <c r="B596" s="16" t="s">
        <v>35</v>
      </c>
      <c r="C596" s="16" t="s">
        <v>35</v>
      </c>
      <c r="D596" s="16" t="s">
        <v>35</v>
      </c>
      <c r="E596" s="16" t="s">
        <v>35</v>
      </c>
    </row>
    <row r="597" spans="1:5">
      <c r="A597" s="16" t="s">
        <v>35</v>
      </c>
      <c r="B597" s="16" t="s">
        <v>35</v>
      </c>
      <c r="C597" s="16" t="s">
        <v>35</v>
      </c>
      <c r="D597" s="16" t="s">
        <v>35</v>
      </c>
      <c r="E597" s="16" t="s">
        <v>35</v>
      </c>
    </row>
    <row r="598" spans="1:5">
      <c r="A598" s="16" t="s">
        <v>35</v>
      </c>
      <c r="B598" s="16" t="s">
        <v>35</v>
      </c>
      <c r="C598" s="16" t="s">
        <v>35</v>
      </c>
      <c r="D598" s="16" t="s">
        <v>35</v>
      </c>
      <c r="E598" s="16" t="s">
        <v>35</v>
      </c>
    </row>
    <row r="599" spans="1:5">
      <c r="A599" s="16" t="s">
        <v>35</v>
      </c>
      <c r="B599" s="16" t="s">
        <v>35</v>
      </c>
      <c r="C599" s="16" t="s">
        <v>35</v>
      </c>
      <c r="D599" s="16" t="s">
        <v>35</v>
      </c>
      <c r="E599" s="16" t="s">
        <v>35</v>
      </c>
    </row>
    <row r="600" spans="1:5">
      <c r="A600" s="16" t="s">
        <v>35</v>
      </c>
      <c r="B600" s="16" t="s">
        <v>35</v>
      </c>
      <c r="C600" s="16" t="s">
        <v>35</v>
      </c>
      <c r="D600" s="16" t="s">
        <v>35</v>
      </c>
      <c r="E600" s="16" t="s">
        <v>35</v>
      </c>
    </row>
    <row r="601" spans="1:5">
      <c r="A601" s="16" t="s">
        <v>35</v>
      </c>
      <c r="B601" s="16" t="s">
        <v>35</v>
      </c>
      <c r="C601" s="16" t="s">
        <v>35</v>
      </c>
      <c r="D601" s="16" t="s">
        <v>35</v>
      </c>
      <c r="E601" s="16" t="s">
        <v>35</v>
      </c>
    </row>
    <row r="602" spans="1:5">
      <c r="A602" s="16" t="s">
        <v>35</v>
      </c>
      <c r="B602" s="16" t="s">
        <v>35</v>
      </c>
      <c r="C602" s="16" t="s">
        <v>35</v>
      </c>
      <c r="D602" s="16" t="s">
        <v>35</v>
      </c>
      <c r="E602" s="16" t="s">
        <v>35</v>
      </c>
    </row>
    <row r="603" spans="1:5">
      <c r="A603" s="16" t="s">
        <v>35</v>
      </c>
      <c r="B603" s="16" t="s">
        <v>35</v>
      </c>
      <c r="C603" s="16" t="s">
        <v>35</v>
      </c>
      <c r="D603" s="16" t="s">
        <v>35</v>
      </c>
      <c r="E603" s="16" t="s">
        <v>35</v>
      </c>
    </row>
    <row r="604" spans="1:5">
      <c r="A604" s="16" t="s">
        <v>35</v>
      </c>
      <c r="B604" s="16" t="s">
        <v>35</v>
      </c>
      <c r="C604" s="16" t="s">
        <v>35</v>
      </c>
      <c r="D604" s="16" t="s">
        <v>35</v>
      </c>
      <c r="E604" s="16" t="s">
        <v>35</v>
      </c>
    </row>
    <row r="605" spans="1:5">
      <c r="A605" s="16" t="s">
        <v>35</v>
      </c>
      <c r="B605" s="16" t="s">
        <v>35</v>
      </c>
      <c r="C605" s="16" t="s">
        <v>35</v>
      </c>
      <c r="D605" s="16" t="s">
        <v>35</v>
      </c>
      <c r="E605" s="16" t="s">
        <v>35</v>
      </c>
    </row>
    <row r="606" spans="1:5">
      <c r="A606" s="16" t="s">
        <v>35</v>
      </c>
      <c r="B606" s="16" t="s">
        <v>35</v>
      </c>
      <c r="C606" s="16" t="s">
        <v>35</v>
      </c>
      <c r="D606" s="16" t="s">
        <v>35</v>
      </c>
      <c r="E606" s="16" t="s">
        <v>35</v>
      </c>
    </row>
    <row r="607" spans="1:5">
      <c r="A607" s="16" t="s">
        <v>35</v>
      </c>
      <c r="B607" s="16" t="s">
        <v>35</v>
      </c>
      <c r="C607" s="16" t="s">
        <v>35</v>
      </c>
      <c r="D607" s="16" t="s">
        <v>35</v>
      </c>
      <c r="E607" s="16" t="s">
        <v>35</v>
      </c>
    </row>
    <row r="608" spans="1:5">
      <c r="A608" s="16" t="s">
        <v>35</v>
      </c>
      <c r="B608" s="16" t="s">
        <v>35</v>
      </c>
      <c r="C608" s="16" t="s">
        <v>35</v>
      </c>
      <c r="D608" s="16" t="s">
        <v>35</v>
      </c>
      <c r="E608" s="16" t="s">
        <v>35</v>
      </c>
    </row>
    <row r="609" spans="1:5">
      <c r="A609" s="16" t="s">
        <v>35</v>
      </c>
      <c r="B609" s="16" t="s">
        <v>35</v>
      </c>
      <c r="C609" s="16" t="s">
        <v>35</v>
      </c>
      <c r="D609" s="16" t="s">
        <v>35</v>
      </c>
      <c r="E609" s="16" t="s">
        <v>35</v>
      </c>
    </row>
    <row r="610" spans="1:5">
      <c r="A610" s="16" t="s">
        <v>35</v>
      </c>
      <c r="B610" s="16" t="s">
        <v>35</v>
      </c>
      <c r="C610" s="16" t="s">
        <v>35</v>
      </c>
      <c r="D610" s="16" t="s">
        <v>35</v>
      </c>
      <c r="E610" s="16" t="s">
        <v>35</v>
      </c>
    </row>
    <row r="611" spans="1:5">
      <c r="A611" s="16" t="s">
        <v>35</v>
      </c>
      <c r="B611" s="16" t="s">
        <v>35</v>
      </c>
      <c r="C611" s="16" t="s">
        <v>35</v>
      </c>
      <c r="D611" s="16" t="s">
        <v>35</v>
      </c>
      <c r="E611" s="16" t="s">
        <v>35</v>
      </c>
    </row>
    <row r="612" spans="1:5">
      <c r="A612" s="16" t="s">
        <v>35</v>
      </c>
      <c r="B612" s="16" t="s">
        <v>35</v>
      </c>
      <c r="C612" s="16" t="s">
        <v>35</v>
      </c>
      <c r="D612" s="16" t="s">
        <v>35</v>
      </c>
      <c r="E612" s="16" t="s">
        <v>35</v>
      </c>
    </row>
    <row r="613" spans="1:5">
      <c r="A613" s="16" t="s">
        <v>35</v>
      </c>
      <c r="B613" s="16" t="s">
        <v>35</v>
      </c>
      <c r="C613" s="16" t="s">
        <v>35</v>
      </c>
      <c r="D613" s="16" t="s">
        <v>35</v>
      </c>
      <c r="E613" s="16" t="s">
        <v>35</v>
      </c>
    </row>
    <row r="614" spans="1:5">
      <c r="A614" s="16" t="s">
        <v>35</v>
      </c>
      <c r="B614" s="16" t="s">
        <v>35</v>
      </c>
      <c r="C614" s="16" t="s">
        <v>35</v>
      </c>
      <c r="D614" s="16" t="s">
        <v>35</v>
      </c>
      <c r="E614" s="16" t="s">
        <v>35</v>
      </c>
    </row>
    <row r="615" spans="1:5">
      <c r="A615" s="16" t="s">
        <v>35</v>
      </c>
      <c r="B615" s="16" t="s">
        <v>35</v>
      </c>
      <c r="C615" s="16" t="s">
        <v>35</v>
      </c>
      <c r="D615" s="16" t="s">
        <v>35</v>
      </c>
      <c r="E615" s="16" t="s">
        <v>35</v>
      </c>
    </row>
    <row r="616" spans="1:5">
      <c r="A616" s="16" t="s">
        <v>35</v>
      </c>
      <c r="B616" s="16" t="s">
        <v>35</v>
      </c>
      <c r="C616" s="16" t="s">
        <v>35</v>
      </c>
      <c r="D616" s="16" t="s">
        <v>35</v>
      </c>
      <c r="E616" s="16" t="s">
        <v>35</v>
      </c>
    </row>
    <row r="617" spans="1:5">
      <c r="A617" s="16" t="s">
        <v>35</v>
      </c>
      <c r="B617" s="16" t="s">
        <v>35</v>
      </c>
      <c r="C617" s="16" t="s">
        <v>35</v>
      </c>
      <c r="D617" s="16" t="s">
        <v>35</v>
      </c>
      <c r="E617" s="16" t="s">
        <v>35</v>
      </c>
    </row>
    <row r="618" spans="1:5">
      <c r="A618" s="16" t="s">
        <v>35</v>
      </c>
      <c r="B618" s="16" t="s">
        <v>35</v>
      </c>
      <c r="C618" s="16" t="s">
        <v>35</v>
      </c>
      <c r="D618" s="16" t="s">
        <v>35</v>
      </c>
      <c r="E618" s="16" t="s">
        <v>35</v>
      </c>
    </row>
    <row r="619" spans="1:5">
      <c r="A619" s="16" t="s">
        <v>35</v>
      </c>
      <c r="B619" s="16" t="s">
        <v>35</v>
      </c>
      <c r="C619" s="16" t="s">
        <v>35</v>
      </c>
      <c r="D619" s="16" t="s">
        <v>35</v>
      </c>
      <c r="E619" s="16" t="s">
        <v>35</v>
      </c>
    </row>
    <row r="620" spans="1:5">
      <c r="A620" s="16" t="s">
        <v>35</v>
      </c>
      <c r="B620" s="16" t="s">
        <v>35</v>
      </c>
      <c r="C620" s="16" t="s">
        <v>35</v>
      </c>
      <c r="D620" s="16" t="s">
        <v>35</v>
      </c>
      <c r="E620" s="16" t="s">
        <v>35</v>
      </c>
    </row>
    <row r="621" spans="1:5">
      <c r="A621" s="16" t="s">
        <v>35</v>
      </c>
      <c r="B621" s="16" t="s">
        <v>35</v>
      </c>
      <c r="C621" s="16" t="s">
        <v>35</v>
      </c>
      <c r="D621" s="16" t="s">
        <v>35</v>
      </c>
      <c r="E621" s="16" t="s">
        <v>35</v>
      </c>
    </row>
    <row r="622" spans="1:5">
      <c r="A622" s="16" t="s">
        <v>35</v>
      </c>
      <c r="B622" s="16" t="s">
        <v>35</v>
      </c>
      <c r="C622" s="16" t="s">
        <v>35</v>
      </c>
      <c r="D622" s="16" t="s">
        <v>35</v>
      </c>
      <c r="E622" s="16" t="s">
        <v>35</v>
      </c>
    </row>
    <row r="623" spans="1:5">
      <c r="A623" s="16" t="s">
        <v>35</v>
      </c>
      <c r="B623" s="16" t="s">
        <v>35</v>
      </c>
      <c r="C623" s="16" t="s">
        <v>35</v>
      </c>
      <c r="D623" s="16" t="s">
        <v>35</v>
      </c>
      <c r="E623" s="16" t="s">
        <v>35</v>
      </c>
    </row>
    <row r="624" spans="1:5">
      <c r="A624" s="16" t="s">
        <v>35</v>
      </c>
      <c r="B624" s="16" t="s">
        <v>35</v>
      </c>
      <c r="C624" s="16" t="s">
        <v>35</v>
      </c>
      <c r="D624" s="16" t="s">
        <v>35</v>
      </c>
      <c r="E624" s="16" t="s">
        <v>35</v>
      </c>
    </row>
    <row r="625" spans="1:5">
      <c r="A625" s="16" t="s">
        <v>35</v>
      </c>
      <c r="B625" s="16" t="s">
        <v>35</v>
      </c>
      <c r="C625" s="16" t="s">
        <v>35</v>
      </c>
      <c r="D625" s="16" t="s">
        <v>35</v>
      </c>
      <c r="E625" s="16" t="s">
        <v>35</v>
      </c>
    </row>
    <row r="626" spans="1:5">
      <c r="A626" s="16" t="s">
        <v>35</v>
      </c>
      <c r="B626" s="16" t="s">
        <v>35</v>
      </c>
      <c r="C626" s="16" t="s">
        <v>35</v>
      </c>
      <c r="D626" s="16" t="s">
        <v>35</v>
      </c>
      <c r="E626" s="16" t="s">
        <v>35</v>
      </c>
    </row>
    <row r="627" spans="1:5">
      <c r="A627" s="16" t="s">
        <v>35</v>
      </c>
      <c r="B627" s="16" t="s">
        <v>35</v>
      </c>
      <c r="C627" s="16" t="s">
        <v>35</v>
      </c>
      <c r="D627" s="16" t="s">
        <v>35</v>
      </c>
      <c r="E627" s="16" t="s">
        <v>35</v>
      </c>
    </row>
    <row r="628" spans="1:5">
      <c r="A628" s="16" t="s">
        <v>35</v>
      </c>
      <c r="B628" s="16" t="s">
        <v>35</v>
      </c>
      <c r="C628" s="16" t="s">
        <v>35</v>
      </c>
      <c r="D628" s="16" t="s">
        <v>35</v>
      </c>
      <c r="E628" s="16" t="s">
        <v>35</v>
      </c>
    </row>
    <row r="629" spans="1:5">
      <c r="A629" s="16" t="s">
        <v>35</v>
      </c>
      <c r="B629" s="16" t="s">
        <v>35</v>
      </c>
      <c r="C629" s="16" t="s">
        <v>35</v>
      </c>
      <c r="D629" s="16" t="s">
        <v>35</v>
      </c>
      <c r="E629" s="16" t="s">
        <v>35</v>
      </c>
    </row>
    <row r="630" spans="1:5">
      <c r="A630" s="16" t="s">
        <v>35</v>
      </c>
      <c r="B630" s="16" t="s">
        <v>35</v>
      </c>
      <c r="C630" s="16" t="s">
        <v>35</v>
      </c>
      <c r="D630" s="16" t="s">
        <v>35</v>
      </c>
      <c r="E630" s="16" t="s">
        <v>35</v>
      </c>
    </row>
    <row r="631" spans="1:5">
      <c r="A631" s="16" t="s">
        <v>35</v>
      </c>
      <c r="B631" s="16" t="s">
        <v>35</v>
      </c>
      <c r="C631" s="16" t="s">
        <v>35</v>
      </c>
      <c r="D631" s="16" t="s">
        <v>35</v>
      </c>
      <c r="E631" s="16" t="s">
        <v>35</v>
      </c>
    </row>
    <row r="632" spans="1:5">
      <c r="A632" s="16" t="s">
        <v>35</v>
      </c>
      <c r="B632" s="16" t="s">
        <v>35</v>
      </c>
      <c r="C632" s="16" t="s">
        <v>35</v>
      </c>
      <c r="D632" s="16" t="s">
        <v>35</v>
      </c>
      <c r="E632" s="16" t="s">
        <v>35</v>
      </c>
    </row>
    <row r="633" spans="1:5">
      <c r="A633" s="16" t="s">
        <v>35</v>
      </c>
      <c r="B633" s="16" t="s">
        <v>35</v>
      </c>
      <c r="C633" s="16" t="s">
        <v>35</v>
      </c>
      <c r="D633" s="16" t="s">
        <v>35</v>
      </c>
      <c r="E633" s="16" t="s">
        <v>35</v>
      </c>
    </row>
    <row r="634" spans="1:5">
      <c r="A634" s="16" t="s">
        <v>35</v>
      </c>
      <c r="B634" s="16" t="s">
        <v>35</v>
      </c>
      <c r="C634" s="16" t="s">
        <v>35</v>
      </c>
      <c r="D634" s="16" t="s">
        <v>35</v>
      </c>
      <c r="E634" s="16" t="s">
        <v>35</v>
      </c>
    </row>
    <row r="635" spans="1:5">
      <c r="A635" s="16" t="s">
        <v>35</v>
      </c>
      <c r="B635" s="16" t="s">
        <v>35</v>
      </c>
      <c r="C635" s="16" t="s">
        <v>35</v>
      </c>
      <c r="D635" s="16" t="s">
        <v>35</v>
      </c>
      <c r="E635" s="16" t="s">
        <v>35</v>
      </c>
    </row>
    <row r="636" spans="1:5">
      <c r="A636" s="16" t="s">
        <v>35</v>
      </c>
      <c r="B636" s="16" t="s">
        <v>35</v>
      </c>
      <c r="C636" s="16" t="s">
        <v>35</v>
      </c>
      <c r="D636" s="16" t="s">
        <v>35</v>
      </c>
      <c r="E636" s="16" t="s">
        <v>35</v>
      </c>
    </row>
    <row r="637" spans="1:5">
      <c r="A637" s="16" t="s">
        <v>35</v>
      </c>
      <c r="B637" s="16" t="s">
        <v>35</v>
      </c>
      <c r="C637" s="16" t="s">
        <v>35</v>
      </c>
      <c r="D637" s="16" t="s">
        <v>35</v>
      </c>
      <c r="E637" s="16" t="s">
        <v>35</v>
      </c>
    </row>
    <row r="638" spans="1:5">
      <c r="A638" s="16" t="s">
        <v>35</v>
      </c>
      <c r="B638" s="16" t="s">
        <v>35</v>
      </c>
      <c r="C638" s="16" t="s">
        <v>35</v>
      </c>
      <c r="D638" s="16" t="s">
        <v>35</v>
      </c>
      <c r="E638" s="16" t="s">
        <v>35</v>
      </c>
    </row>
    <row r="639" spans="1:5">
      <c r="A639" s="16" t="s">
        <v>35</v>
      </c>
      <c r="B639" s="16" t="s">
        <v>35</v>
      </c>
      <c r="C639" s="16" t="s">
        <v>35</v>
      </c>
      <c r="D639" s="16" t="s">
        <v>35</v>
      </c>
      <c r="E639" s="16" t="s">
        <v>35</v>
      </c>
    </row>
    <row r="640" spans="1:5">
      <c r="A640" s="16" t="s">
        <v>35</v>
      </c>
      <c r="B640" s="16" t="s">
        <v>35</v>
      </c>
      <c r="C640" s="16" t="s">
        <v>35</v>
      </c>
      <c r="D640" s="16" t="s">
        <v>35</v>
      </c>
      <c r="E640" s="16" t="s">
        <v>35</v>
      </c>
    </row>
    <row r="641" spans="1:5">
      <c r="A641" s="16" t="s">
        <v>35</v>
      </c>
      <c r="B641" s="16" t="s">
        <v>35</v>
      </c>
      <c r="C641" s="16" t="s">
        <v>35</v>
      </c>
      <c r="D641" s="16" t="s">
        <v>35</v>
      </c>
      <c r="E641" s="16" t="s">
        <v>35</v>
      </c>
    </row>
    <row r="642" spans="1:5">
      <c r="A642" s="16" t="s">
        <v>35</v>
      </c>
      <c r="B642" s="16" t="s">
        <v>35</v>
      </c>
      <c r="C642" s="16" t="s">
        <v>35</v>
      </c>
      <c r="D642" s="16" t="s">
        <v>35</v>
      </c>
      <c r="E642" s="16" t="s">
        <v>35</v>
      </c>
    </row>
    <row r="643" spans="1:5">
      <c r="A643" s="16" t="s">
        <v>35</v>
      </c>
      <c r="B643" s="16" t="s">
        <v>35</v>
      </c>
      <c r="C643" s="16" t="s">
        <v>35</v>
      </c>
      <c r="D643" s="16" t="s">
        <v>35</v>
      </c>
      <c r="E643" s="16" t="s">
        <v>35</v>
      </c>
    </row>
    <row r="644" spans="1:5">
      <c r="A644" s="16" t="s">
        <v>35</v>
      </c>
      <c r="B644" s="16" t="s">
        <v>35</v>
      </c>
      <c r="C644" s="16" t="s">
        <v>35</v>
      </c>
      <c r="D644" s="16" t="s">
        <v>35</v>
      </c>
      <c r="E644" s="16" t="s">
        <v>35</v>
      </c>
    </row>
    <row r="645" spans="1:5">
      <c r="A645" s="16" t="s">
        <v>35</v>
      </c>
      <c r="B645" s="16" t="s">
        <v>35</v>
      </c>
      <c r="C645" s="16" t="s">
        <v>35</v>
      </c>
      <c r="D645" s="16" t="s">
        <v>35</v>
      </c>
      <c r="E645" s="16" t="s">
        <v>35</v>
      </c>
    </row>
    <row r="646" spans="1:5">
      <c r="A646" s="16" t="s">
        <v>35</v>
      </c>
      <c r="B646" s="16" t="s">
        <v>35</v>
      </c>
      <c r="C646" s="16" t="s">
        <v>35</v>
      </c>
      <c r="D646" s="16" t="s">
        <v>35</v>
      </c>
      <c r="E646" s="16" t="s">
        <v>35</v>
      </c>
    </row>
    <row r="647" spans="1:5">
      <c r="A647" s="16" t="s">
        <v>35</v>
      </c>
      <c r="B647" s="16" t="s">
        <v>35</v>
      </c>
      <c r="C647" s="16" t="s">
        <v>35</v>
      </c>
      <c r="D647" s="16" t="s">
        <v>35</v>
      </c>
      <c r="E647" s="16" t="s">
        <v>35</v>
      </c>
    </row>
    <row r="648" spans="1:5">
      <c r="A648" s="16" t="s">
        <v>35</v>
      </c>
      <c r="B648" s="16" t="s">
        <v>35</v>
      </c>
      <c r="C648" s="16" t="s">
        <v>35</v>
      </c>
      <c r="D648" s="16" t="s">
        <v>35</v>
      </c>
      <c r="E648" s="16" t="s">
        <v>35</v>
      </c>
    </row>
    <row r="649" spans="1:5">
      <c r="A649" s="16" t="s">
        <v>35</v>
      </c>
      <c r="B649" s="16" t="s">
        <v>35</v>
      </c>
      <c r="C649" s="16" t="s">
        <v>35</v>
      </c>
      <c r="D649" s="16" t="s">
        <v>35</v>
      </c>
      <c r="E649" s="16" t="s">
        <v>35</v>
      </c>
    </row>
    <row r="650" spans="1:5">
      <c r="A650" s="16" t="s">
        <v>35</v>
      </c>
      <c r="B650" s="16" t="s">
        <v>35</v>
      </c>
      <c r="C650" s="16" t="s">
        <v>35</v>
      </c>
      <c r="D650" s="16" t="s">
        <v>35</v>
      </c>
      <c r="E650" s="16" t="s">
        <v>35</v>
      </c>
    </row>
    <row r="651" spans="1:5">
      <c r="A651" s="16" t="s">
        <v>35</v>
      </c>
      <c r="B651" s="16" t="s">
        <v>35</v>
      </c>
      <c r="C651" s="16" t="s">
        <v>35</v>
      </c>
      <c r="D651" s="16" t="s">
        <v>35</v>
      </c>
      <c r="E651" s="16" t="s">
        <v>35</v>
      </c>
    </row>
    <row r="652" spans="1:5">
      <c r="A652" s="16" t="s">
        <v>35</v>
      </c>
      <c r="B652" s="16" t="s">
        <v>35</v>
      </c>
      <c r="C652" s="16" t="s">
        <v>35</v>
      </c>
      <c r="D652" s="16" t="s">
        <v>35</v>
      </c>
      <c r="E652" s="16" t="s">
        <v>35</v>
      </c>
    </row>
    <row r="653" spans="1:5">
      <c r="A653" s="16" t="s">
        <v>35</v>
      </c>
      <c r="B653" s="16" t="s">
        <v>35</v>
      </c>
      <c r="C653" s="16" t="s">
        <v>35</v>
      </c>
      <c r="D653" s="16" t="s">
        <v>35</v>
      </c>
      <c r="E653" s="16" t="s">
        <v>35</v>
      </c>
    </row>
    <row r="654" spans="1:5">
      <c r="A654" s="16" t="s">
        <v>35</v>
      </c>
      <c r="B654" s="16" t="s">
        <v>35</v>
      </c>
      <c r="C654" s="16" t="s">
        <v>35</v>
      </c>
      <c r="D654" s="16" t="s">
        <v>35</v>
      </c>
      <c r="E654" s="16" t="s">
        <v>35</v>
      </c>
    </row>
    <row r="655" spans="1:5">
      <c r="A655" s="16" t="s">
        <v>35</v>
      </c>
      <c r="B655" s="16" t="s">
        <v>35</v>
      </c>
      <c r="C655" s="16" t="s">
        <v>35</v>
      </c>
      <c r="D655" s="16" t="s">
        <v>35</v>
      </c>
      <c r="E655" s="16" t="s">
        <v>35</v>
      </c>
    </row>
    <row r="656" spans="1:5">
      <c r="A656" s="16" t="s">
        <v>35</v>
      </c>
      <c r="B656" s="16" t="s">
        <v>35</v>
      </c>
      <c r="C656" s="16" t="s">
        <v>35</v>
      </c>
      <c r="D656" s="16" t="s">
        <v>35</v>
      </c>
      <c r="E656" s="16" t="s">
        <v>35</v>
      </c>
    </row>
    <row r="657" spans="1:5">
      <c r="A657" s="16" t="s">
        <v>35</v>
      </c>
      <c r="B657" s="16" t="s">
        <v>35</v>
      </c>
      <c r="C657" s="16" t="s">
        <v>35</v>
      </c>
      <c r="D657" s="16" t="s">
        <v>35</v>
      </c>
      <c r="E657" s="16" t="s">
        <v>35</v>
      </c>
    </row>
    <row r="658" spans="1:5">
      <c r="A658" s="16" t="s">
        <v>35</v>
      </c>
      <c r="B658" s="16" t="s">
        <v>35</v>
      </c>
      <c r="C658" s="16" t="s">
        <v>35</v>
      </c>
      <c r="D658" s="16" t="s">
        <v>35</v>
      </c>
      <c r="E658" s="16" t="s">
        <v>35</v>
      </c>
    </row>
    <row r="659" spans="1:5">
      <c r="A659" s="16" t="s">
        <v>35</v>
      </c>
      <c r="B659" s="16" t="s">
        <v>35</v>
      </c>
      <c r="C659" s="16" t="s">
        <v>35</v>
      </c>
      <c r="D659" s="16" t="s">
        <v>35</v>
      </c>
      <c r="E659" s="16" t="s">
        <v>35</v>
      </c>
    </row>
    <row r="660" spans="1:5">
      <c r="A660" s="16" t="s">
        <v>35</v>
      </c>
      <c r="B660" s="16" t="s">
        <v>35</v>
      </c>
      <c r="C660" s="16" t="s">
        <v>35</v>
      </c>
      <c r="D660" s="16" t="s">
        <v>35</v>
      </c>
      <c r="E660" s="16" t="s">
        <v>35</v>
      </c>
    </row>
    <row r="661" spans="1:5">
      <c r="A661" s="16" t="s">
        <v>35</v>
      </c>
      <c r="B661" s="16" t="s">
        <v>35</v>
      </c>
      <c r="C661" s="16" t="s">
        <v>35</v>
      </c>
      <c r="D661" s="16" t="s">
        <v>35</v>
      </c>
      <c r="E661" s="16" t="s">
        <v>35</v>
      </c>
    </row>
    <row r="662" spans="1:5">
      <c r="A662" s="16" t="s">
        <v>35</v>
      </c>
      <c r="B662" s="16" t="s">
        <v>35</v>
      </c>
      <c r="C662" s="16" t="s">
        <v>35</v>
      </c>
      <c r="D662" s="16" t="s">
        <v>35</v>
      </c>
      <c r="E662" s="16" t="s">
        <v>35</v>
      </c>
    </row>
    <row r="663" spans="1:5">
      <c r="A663" s="16" t="s">
        <v>35</v>
      </c>
      <c r="B663" s="16" t="s">
        <v>35</v>
      </c>
      <c r="C663" s="16" t="s">
        <v>35</v>
      </c>
      <c r="D663" s="16" t="s">
        <v>35</v>
      </c>
      <c r="E663" s="16" t="s">
        <v>35</v>
      </c>
    </row>
    <row r="664" spans="1:5">
      <c r="A664" s="16" t="s">
        <v>35</v>
      </c>
      <c r="B664" s="16" t="s">
        <v>35</v>
      </c>
      <c r="C664" s="16" t="s">
        <v>35</v>
      </c>
      <c r="D664" s="16" t="s">
        <v>35</v>
      </c>
      <c r="E664" s="16" t="s">
        <v>35</v>
      </c>
    </row>
    <row r="665" spans="1:5">
      <c r="A665" s="16" t="s">
        <v>35</v>
      </c>
      <c r="B665" s="16" t="s">
        <v>35</v>
      </c>
      <c r="C665" s="16" t="s">
        <v>35</v>
      </c>
      <c r="D665" s="16" t="s">
        <v>35</v>
      </c>
      <c r="E665" s="16" t="s">
        <v>35</v>
      </c>
    </row>
    <row r="666" spans="1:5">
      <c r="A666" s="16" t="s">
        <v>35</v>
      </c>
      <c r="B666" s="16" t="s">
        <v>35</v>
      </c>
      <c r="C666" s="16" t="s">
        <v>35</v>
      </c>
      <c r="D666" s="16" t="s">
        <v>35</v>
      </c>
      <c r="E666" s="16" t="s">
        <v>35</v>
      </c>
    </row>
    <row r="667" spans="1:5">
      <c r="A667" s="16" t="s">
        <v>35</v>
      </c>
      <c r="B667" s="16" t="s">
        <v>35</v>
      </c>
      <c r="C667" s="16" t="s">
        <v>35</v>
      </c>
      <c r="D667" s="16" t="s">
        <v>35</v>
      </c>
      <c r="E667" s="16" t="s">
        <v>35</v>
      </c>
    </row>
    <row r="668" spans="1:5">
      <c r="A668" s="16" t="s">
        <v>35</v>
      </c>
      <c r="B668" s="16" t="s">
        <v>35</v>
      </c>
      <c r="C668" s="16" t="s">
        <v>35</v>
      </c>
      <c r="D668" s="16" t="s">
        <v>35</v>
      </c>
      <c r="E668" s="16" t="s">
        <v>35</v>
      </c>
    </row>
    <row r="669" spans="1:5">
      <c r="A669" s="16" t="s">
        <v>35</v>
      </c>
      <c r="B669" s="16" t="s">
        <v>35</v>
      </c>
      <c r="C669" s="16" t="s">
        <v>35</v>
      </c>
      <c r="D669" s="16" t="s">
        <v>35</v>
      </c>
      <c r="E669" s="16" t="s">
        <v>35</v>
      </c>
    </row>
    <row r="670" spans="1:5">
      <c r="A670" s="16" t="s">
        <v>35</v>
      </c>
      <c r="B670" s="16" t="s">
        <v>35</v>
      </c>
      <c r="C670" s="16" t="s">
        <v>35</v>
      </c>
      <c r="D670" s="16" t="s">
        <v>35</v>
      </c>
      <c r="E670" s="16" t="s">
        <v>35</v>
      </c>
    </row>
    <row r="671" spans="1:5">
      <c r="A671" s="16" t="s">
        <v>35</v>
      </c>
      <c r="B671" s="16" t="s">
        <v>35</v>
      </c>
      <c r="C671" s="16" t="s">
        <v>35</v>
      </c>
      <c r="D671" s="16" t="s">
        <v>35</v>
      </c>
      <c r="E671" s="16" t="s">
        <v>35</v>
      </c>
    </row>
    <row r="672" spans="1:5">
      <c r="A672" s="16" t="s">
        <v>35</v>
      </c>
      <c r="B672" s="16" t="s">
        <v>35</v>
      </c>
      <c r="C672" s="16" t="s">
        <v>35</v>
      </c>
      <c r="D672" s="16" t="s">
        <v>35</v>
      </c>
      <c r="E672" s="16" t="s">
        <v>35</v>
      </c>
    </row>
    <row r="673" spans="1:5">
      <c r="A673" s="16" t="s">
        <v>35</v>
      </c>
      <c r="B673" s="16" t="s">
        <v>35</v>
      </c>
      <c r="C673" s="16" t="s">
        <v>35</v>
      </c>
      <c r="D673" s="16" t="s">
        <v>35</v>
      </c>
      <c r="E673" s="16" t="s">
        <v>35</v>
      </c>
    </row>
    <row r="674" spans="1:5">
      <c r="A674" s="16" t="s">
        <v>35</v>
      </c>
      <c r="B674" s="16" t="s">
        <v>35</v>
      </c>
      <c r="C674" s="16" t="s">
        <v>35</v>
      </c>
      <c r="D674" s="16" t="s">
        <v>35</v>
      </c>
      <c r="E674" s="16" t="s">
        <v>35</v>
      </c>
    </row>
    <row r="675" spans="1:5">
      <c r="A675" s="16" t="s">
        <v>35</v>
      </c>
      <c r="B675" s="16" t="s">
        <v>35</v>
      </c>
      <c r="C675" s="16" t="s">
        <v>35</v>
      </c>
      <c r="D675" s="16" t="s">
        <v>35</v>
      </c>
      <c r="E675" s="16" t="s">
        <v>35</v>
      </c>
    </row>
    <row r="676" spans="1:5">
      <c r="A676" s="16" t="s">
        <v>35</v>
      </c>
      <c r="B676" s="16" t="s">
        <v>35</v>
      </c>
      <c r="C676" s="16" t="s">
        <v>35</v>
      </c>
      <c r="D676" s="16" t="s">
        <v>35</v>
      </c>
      <c r="E676" s="16" t="s">
        <v>35</v>
      </c>
    </row>
    <row r="677" spans="1:5">
      <c r="A677" s="16" t="s">
        <v>35</v>
      </c>
      <c r="B677" s="16" t="s">
        <v>35</v>
      </c>
      <c r="C677" s="16" t="s">
        <v>35</v>
      </c>
      <c r="D677" s="16" t="s">
        <v>35</v>
      </c>
      <c r="E677" s="16" t="s">
        <v>35</v>
      </c>
    </row>
    <row r="678" spans="1:5">
      <c r="A678" s="16" t="s">
        <v>35</v>
      </c>
      <c r="B678" s="16" t="s">
        <v>35</v>
      </c>
      <c r="C678" s="16" t="s">
        <v>35</v>
      </c>
      <c r="D678" s="16" t="s">
        <v>35</v>
      </c>
      <c r="E678" s="16" t="s">
        <v>35</v>
      </c>
    </row>
    <row r="679" spans="1:5">
      <c r="A679" s="16" t="s">
        <v>35</v>
      </c>
      <c r="B679" s="16" t="s">
        <v>35</v>
      </c>
      <c r="C679" s="16" t="s">
        <v>35</v>
      </c>
      <c r="D679" s="16" t="s">
        <v>35</v>
      </c>
      <c r="E679" s="16" t="s">
        <v>35</v>
      </c>
    </row>
    <row r="680" spans="1:5">
      <c r="A680" s="16" t="s">
        <v>35</v>
      </c>
      <c r="B680" s="16" t="s">
        <v>35</v>
      </c>
      <c r="C680" s="16" t="s">
        <v>35</v>
      </c>
      <c r="D680" s="16" t="s">
        <v>35</v>
      </c>
      <c r="E680" s="16" t="s">
        <v>35</v>
      </c>
    </row>
    <row r="681" spans="1:5">
      <c r="A681" s="16" t="s">
        <v>35</v>
      </c>
      <c r="B681" s="16" t="s">
        <v>35</v>
      </c>
      <c r="C681" s="16" t="s">
        <v>35</v>
      </c>
      <c r="D681" s="16" t="s">
        <v>35</v>
      </c>
      <c r="E681" s="16" t="s">
        <v>35</v>
      </c>
    </row>
    <row r="682" spans="1:5">
      <c r="A682" s="16" t="s">
        <v>35</v>
      </c>
      <c r="B682" s="16" t="s">
        <v>35</v>
      </c>
      <c r="C682" s="16" t="s">
        <v>35</v>
      </c>
      <c r="D682" s="16" t="s">
        <v>35</v>
      </c>
      <c r="E682" s="16" t="s">
        <v>35</v>
      </c>
    </row>
    <row r="683" spans="1:5">
      <c r="A683" s="16" t="s">
        <v>35</v>
      </c>
      <c r="B683" s="16" t="s">
        <v>35</v>
      </c>
      <c r="C683" s="16" t="s">
        <v>35</v>
      </c>
      <c r="D683" s="16" t="s">
        <v>35</v>
      </c>
      <c r="E683" s="16" t="s">
        <v>35</v>
      </c>
    </row>
    <row r="684" spans="1:5">
      <c r="A684" s="16" t="s">
        <v>35</v>
      </c>
      <c r="B684" s="16" t="s">
        <v>35</v>
      </c>
      <c r="C684" s="16" t="s">
        <v>35</v>
      </c>
      <c r="D684" s="16" t="s">
        <v>35</v>
      </c>
      <c r="E684" s="16" t="s">
        <v>35</v>
      </c>
    </row>
    <row r="685" spans="1:5">
      <c r="A685" s="16" t="s">
        <v>35</v>
      </c>
      <c r="B685" s="16" t="s">
        <v>35</v>
      </c>
      <c r="C685" s="16" t="s">
        <v>35</v>
      </c>
      <c r="D685" s="16" t="s">
        <v>35</v>
      </c>
      <c r="E685" s="16" t="s">
        <v>35</v>
      </c>
    </row>
    <row r="686" spans="1:5">
      <c r="A686" s="16" t="s">
        <v>35</v>
      </c>
      <c r="B686" s="16" t="s">
        <v>35</v>
      </c>
      <c r="C686" s="16" t="s">
        <v>35</v>
      </c>
      <c r="D686" s="16" t="s">
        <v>35</v>
      </c>
      <c r="E686" s="16" t="s">
        <v>35</v>
      </c>
    </row>
    <row r="687" spans="1:5">
      <c r="A687" s="16" t="s">
        <v>35</v>
      </c>
      <c r="B687" s="16" t="s">
        <v>35</v>
      </c>
      <c r="C687" s="16" t="s">
        <v>35</v>
      </c>
      <c r="D687" s="16" t="s">
        <v>35</v>
      </c>
      <c r="E687" s="16" t="s">
        <v>35</v>
      </c>
    </row>
    <row r="688" spans="1:5">
      <c r="A688" s="16" t="s">
        <v>35</v>
      </c>
      <c r="B688" s="16" t="s">
        <v>35</v>
      </c>
      <c r="C688" s="16" t="s">
        <v>35</v>
      </c>
      <c r="D688" s="16" t="s">
        <v>35</v>
      </c>
      <c r="E688" s="16" t="s">
        <v>35</v>
      </c>
    </row>
    <row r="689" spans="1:5">
      <c r="A689" s="16" t="s">
        <v>35</v>
      </c>
      <c r="B689" s="16" t="s">
        <v>35</v>
      </c>
      <c r="C689" s="16" t="s">
        <v>35</v>
      </c>
      <c r="D689" s="16" t="s">
        <v>35</v>
      </c>
      <c r="E689" s="16" t="s">
        <v>35</v>
      </c>
    </row>
    <row r="690" spans="1:5">
      <c r="A690" s="16" t="s">
        <v>35</v>
      </c>
      <c r="B690" s="16" t="s">
        <v>35</v>
      </c>
      <c r="C690" s="16" t="s">
        <v>35</v>
      </c>
      <c r="D690" s="16" t="s">
        <v>35</v>
      </c>
      <c r="E690" s="16" t="s">
        <v>35</v>
      </c>
    </row>
    <row r="691" spans="1:5">
      <c r="A691" s="16" t="s">
        <v>35</v>
      </c>
      <c r="B691" s="16" t="s">
        <v>35</v>
      </c>
      <c r="C691" s="16" t="s">
        <v>35</v>
      </c>
      <c r="D691" s="16" t="s">
        <v>35</v>
      </c>
      <c r="E691" s="16" t="s">
        <v>35</v>
      </c>
    </row>
    <row r="692" spans="1:5">
      <c r="A692" s="16" t="s">
        <v>35</v>
      </c>
      <c r="B692" s="16" t="s">
        <v>35</v>
      </c>
      <c r="C692" s="16" t="s">
        <v>35</v>
      </c>
      <c r="D692" s="16" t="s">
        <v>35</v>
      </c>
      <c r="E692" s="16" t="s">
        <v>35</v>
      </c>
    </row>
    <row r="693" spans="1:5">
      <c r="A693" s="16" t="s">
        <v>35</v>
      </c>
      <c r="B693" s="16" t="s">
        <v>35</v>
      </c>
      <c r="C693" s="16" t="s">
        <v>35</v>
      </c>
      <c r="D693" s="16" t="s">
        <v>35</v>
      </c>
      <c r="E693" s="16" t="s">
        <v>35</v>
      </c>
    </row>
    <row r="694" spans="1:5">
      <c r="A694" s="16" t="s">
        <v>35</v>
      </c>
      <c r="B694" s="16" t="s">
        <v>35</v>
      </c>
      <c r="C694" s="16" t="s">
        <v>35</v>
      </c>
      <c r="D694" s="16" t="s">
        <v>35</v>
      </c>
      <c r="E694" s="16" t="s">
        <v>35</v>
      </c>
    </row>
    <row r="695" spans="1:5">
      <c r="A695" s="16" t="s">
        <v>35</v>
      </c>
      <c r="B695" s="16" t="s">
        <v>35</v>
      </c>
      <c r="C695" s="16" t="s">
        <v>35</v>
      </c>
      <c r="D695" s="16" t="s">
        <v>35</v>
      </c>
      <c r="E695" s="16" t="s">
        <v>35</v>
      </c>
    </row>
    <row r="696" spans="1:5">
      <c r="A696" s="16" t="s">
        <v>35</v>
      </c>
      <c r="B696" s="16" t="s">
        <v>35</v>
      </c>
      <c r="C696" s="16" t="s">
        <v>35</v>
      </c>
      <c r="D696" s="16" t="s">
        <v>35</v>
      </c>
      <c r="E696" s="16" t="s">
        <v>35</v>
      </c>
    </row>
    <row r="697" spans="1:5">
      <c r="A697" s="16" t="s">
        <v>35</v>
      </c>
      <c r="B697" s="16" t="s">
        <v>35</v>
      </c>
      <c r="C697" s="16" t="s">
        <v>35</v>
      </c>
      <c r="D697" s="16" t="s">
        <v>35</v>
      </c>
      <c r="E697" s="16" t="s">
        <v>35</v>
      </c>
    </row>
    <row r="698" spans="1:5">
      <c r="A698" s="16" t="s">
        <v>35</v>
      </c>
      <c r="B698" s="16" t="s">
        <v>35</v>
      </c>
      <c r="C698" s="16" t="s">
        <v>35</v>
      </c>
      <c r="D698" s="16" t="s">
        <v>35</v>
      </c>
      <c r="E698" s="16" t="s">
        <v>35</v>
      </c>
    </row>
    <row r="699" spans="1:5">
      <c r="A699" s="16" t="s">
        <v>35</v>
      </c>
      <c r="B699" s="16" t="s">
        <v>35</v>
      </c>
      <c r="C699" s="16" t="s">
        <v>35</v>
      </c>
      <c r="D699" s="16" t="s">
        <v>35</v>
      </c>
      <c r="E699" s="16" t="s">
        <v>35</v>
      </c>
    </row>
    <row r="700" spans="1:5">
      <c r="A700" s="16" t="s">
        <v>35</v>
      </c>
      <c r="B700" s="16" t="s">
        <v>35</v>
      </c>
      <c r="C700" s="16" t="s">
        <v>35</v>
      </c>
      <c r="D700" s="16" t="s">
        <v>35</v>
      </c>
      <c r="E700" s="16" t="s">
        <v>35</v>
      </c>
    </row>
    <row r="701" spans="1:5">
      <c r="A701" s="16" t="s">
        <v>35</v>
      </c>
      <c r="B701" s="16" t="s">
        <v>35</v>
      </c>
      <c r="C701" s="16" t="s">
        <v>35</v>
      </c>
      <c r="D701" s="16" t="s">
        <v>35</v>
      </c>
      <c r="E701" s="16" t="s">
        <v>35</v>
      </c>
    </row>
    <row r="702" spans="1:5">
      <c r="A702" s="16" t="s">
        <v>35</v>
      </c>
      <c r="B702" s="16" t="s">
        <v>35</v>
      </c>
      <c r="C702" s="16" t="s">
        <v>35</v>
      </c>
      <c r="D702" s="16" t="s">
        <v>35</v>
      </c>
      <c r="E702" s="16" t="s">
        <v>35</v>
      </c>
    </row>
    <row r="703" spans="1:5">
      <c r="A703" s="16" t="s">
        <v>35</v>
      </c>
      <c r="B703" s="16" t="s">
        <v>35</v>
      </c>
      <c r="C703" s="16" t="s">
        <v>35</v>
      </c>
      <c r="D703" s="16" t="s">
        <v>35</v>
      </c>
      <c r="E703" s="16" t="s">
        <v>35</v>
      </c>
    </row>
    <row r="704" spans="1:5">
      <c r="A704" s="16" t="s">
        <v>35</v>
      </c>
      <c r="B704" s="16" t="s">
        <v>35</v>
      </c>
      <c r="C704" s="16" t="s">
        <v>35</v>
      </c>
      <c r="D704" s="16" t="s">
        <v>35</v>
      </c>
      <c r="E704" s="16" t="s">
        <v>35</v>
      </c>
    </row>
    <row r="705" spans="1:5">
      <c r="A705" s="16" t="s">
        <v>35</v>
      </c>
      <c r="B705" s="16" t="s">
        <v>35</v>
      </c>
      <c r="C705" s="16" t="s">
        <v>35</v>
      </c>
      <c r="D705" s="16" t="s">
        <v>35</v>
      </c>
      <c r="E705" s="16" t="s">
        <v>35</v>
      </c>
    </row>
    <row r="706" spans="1:5">
      <c r="A706" s="16" t="s">
        <v>35</v>
      </c>
      <c r="B706" s="16" t="s">
        <v>35</v>
      </c>
      <c r="C706" s="16" t="s">
        <v>35</v>
      </c>
      <c r="D706" s="16" t="s">
        <v>35</v>
      </c>
      <c r="E706" s="16" t="s">
        <v>35</v>
      </c>
    </row>
    <row r="707" spans="1:5">
      <c r="A707" s="16" t="s">
        <v>35</v>
      </c>
      <c r="B707" s="16" t="s">
        <v>35</v>
      </c>
      <c r="C707" s="16" t="s">
        <v>35</v>
      </c>
      <c r="D707" s="16" t="s">
        <v>35</v>
      </c>
      <c r="E707" s="16" t="s">
        <v>35</v>
      </c>
    </row>
    <row r="708" spans="1:5">
      <c r="A708" s="16" t="s">
        <v>35</v>
      </c>
      <c r="B708" s="16" t="s">
        <v>35</v>
      </c>
      <c r="C708" s="16" t="s">
        <v>35</v>
      </c>
      <c r="D708" s="16" t="s">
        <v>35</v>
      </c>
      <c r="E708" s="16" t="s">
        <v>35</v>
      </c>
    </row>
    <row r="709" spans="1:5">
      <c r="A709" s="16" t="s">
        <v>35</v>
      </c>
      <c r="B709" s="16" t="s">
        <v>35</v>
      </c>
      <c r="C709" s="16" t="s">
        <v>35</v>
      </c>
      <c r="D709" s="16" t="s">
        <v>35</v>
      </c>
      <c r="E709" s="16" t="s">
        <v>35</v>
      </c>
    </row>
    <row r="710" spans="1:5">
      <c r="A710" s="16" t="s">
        <v>35</v>
      </c>
      <c r="B710" s="16" t="s">
        <v>35</v>
      </c>
      <c r="C710" s="16" t="s">
        <v>35</v>
      </c>
      <c r="D710" s="16" t="s">
        <v>35</v>
      </c>
      <c r="E710" s="16" t="s">
        <v>35</v>
      </c>
    </row>
    <row r="711" spans="1:5">
      <c r="A711" s="16" t="s">
        <v>35</v>
      </c>
      <c r="B711" s="16" t="s">
        <v>35</v>
      </c>
      <c r="C711" s="16" t="s">
        <v>35</v>
      </c>
      <c r="D711" s="16" t="s">
        <v>35</v>
      </c>
      <c r="E711" s="16" t="s">
        <v>35</v>
      </c>
    </row>
    <row r="712" spans="1:5">
      <c r="A712" s="16" t="s">
        <v>35</v>
      </c>
      <c r="B712" s="16" t="s">
        <v>35</v>
      </c>
      <c r="C712" s="16" t="s">
        <v>35</v>
      </c>
      <c r="D712" s="16" t="s">
        <v>35</v>
      </c>
      <c r="E712" s="16" t="s">
        <v>35</v>
      </c>
    </row>
    <row r="713" spans="1:5">
      <c r="A713" s="16" t="s">
        <v>35</v>
      </c>
      <c r="B713" s="16" t="s">
        <v>35</v>
      </c>
      <c r="C713" s="16" t="s">
        <v>35</v>
      </c>
      <c r="D713" s="16" t="s">
        <v>35</v>
      </c>
      <c r="E713" s="16" t="s">
        <v>35</v>
      </c>
    </row>
    <row r="714" spans="1:5">
      <c r="A714" s="16" t="s">
        <v>35</v>
      </c>
      <c r="B714" s="16" t="s">
        <v>35</v>
      </c>
      <c r="C714" s="16" t="s">
        <v>35</v>
      </c>
      <c r="D714" s="16" t="s">
        <v>35</v>
      </c>
      <c r="E714" s="16" t="s">
        <v>35</v>
      </c>
    </row>
    <row r="715" spans="1:5">
      <c r="A715" s="16" t="s">
        <v>35</v>
      </c>
      <c r="B715" s="16" t="s">
        <v>35</v>
      </c>
      <c r="C715" s="16" t="s">
        <v>35</v>
      </c>
      <c r="D715" s="16" t="s">
        <v>35</v>
      </c>
      <c r="E715" s="16" t="s">
        <v>35</v>
      </c>
    </row>
    <row r="716" spans="1:5">
      <c r="A716" s="16" t="s">
        <v>35</v>
      </c>
      <c r="B716" s="16" t="s">
        <v>35</v>
      </c>
      <c r="C716" s="16" t="s">
        <v>35</v>
      </c>
      <c r="D716" s="16" t="s">
        <v>35</v>
      </c>
      <c r="E716" s="16" t="s">
        <v>35</v>
      </c>
    </row>
    <row r="717" spans="1:5">
      <c r="A717" s="16" t="s">
        <v>35</v>
      </c>
      <c r="B717" s="16" t="s">
        <v>35</v>
      </c>
      <c r="C717" s="16" t="s">
        <v>35</v>
      </c>
      <c r="D717" s="16" t="s">
        <v>35</v>
      </c>
      <c r="E717" s="16" t="s">
        <v>35</v>
      </c>
    </row>
    <row r="718" spans="1:5">
      <c r="A718" s="16" t="s">
        <v>35</v>
      </c>
      <c r="B718" s="16" t="s">
        <v>35</v>
      </c>
      <c r="C718" s="16" t="s">
        <v>35</v>
      </c>
      <c r="D718" s="16" t="s">
        <v>35</v>
      </c>
      <c r="E718" s="16" t="s">
        <v>35</v>
      </c>
    </row>
    <row r="719" spans="1:5">
      <c r="A719" s="16" t="s">
        <v>35</v>
      </c>
      <c r="B719" s="16" t="s">
        <v>35</v>
      </c>
      <c r="C719" s="16" t="s">
        <v>35</v>
      </c>
      <c r="D719" s="16" t="s">
        <v>35</v>
      </c>
      <c r="E719" s="16" t="s">
        <v>35</v>
      </c>
    </row>
    <row r="720" spans="1:5">
      <c r="A720" s="16" t="s">
        <v>35</v>
      </c>
      <c r="B720" s="16" t="s">
        <v>35</v>
      </c>
      <c r="C720" s="16" t="s">
        <v>35</v>
      </c>
      <c r="D720" s="16" t="s">
        <v>35</v>
      </c>
      <c r="E720" s="16" t="s">
        <v>35</v>
      </c>
    </row>
    <row r="721" spans="1:5">
      <c r="A721" s="16" t="s">
        <v>35</v>
      </c>
      <c r="B721" s="16" t="s">
        <v>35</v>
      </c>
      <c r="C721" s="16" t="s">
        <v>35</v>
      </c>
      <c r="D721" s="16" t="s">
        <v>35</v>
      </c>
      <c r="E721" s="16" t="s">
        <v>35</v>
      </c>
    </row>
    <row r="722" spans="1:5">
      <c r="A722" s="16" t="s">
        <v>35</v>
      </c>
      <c r="B722" s="16" t="s">
        <v>35</v>
      </c>
      <c r="C722" s="16" t="s">
        <v>35</v>
      </c>
      <c r="D722" s="16" t="s">
        <v>35</v>
      </c>
      <c r="E722" s="16" t="s">
        <v>35</v>
      </c>
    </row>
    <row r="723" spans="1:5">
      <c r="A723" s="16" t="s">
        <v>35</v>
      </c>
      <c r="B723" s="16" t="s">
        <v>35</v>
      </c>
      <c r="C723" s="16" t="s">
        <v>35</v>
      </c>
      <c r="D723" s="16" t="s">
        <v>35</v>
      </c>
      <c r="E723" s="16" t="s">
        <v>35</v>
      </c>
    </row>
    <row r="724" spans="1:5">
      <c r="A724" s="16" t="s">
        <v>35</v>
      </c>
      <c r="B724" s="16" t="s">
        <v>35</v>
      </c>
      <c r="C724" s="16" t="s">
        <v>35</v>
      </c>
      <c r="D724" s="16" t="s">
        <v>35</v>
      </c>
      <c r="E724" s="16" t="s">
        <v>35</v>
      </c>
    </row>
    <row r="725" spans="1:5">
      <c r="A725" s="16" t="s">
        <v>35</v>
      </c>
      <c r="B725" s="16" t="s">
        <v>35</v>
      </c>
      <c r="C725" s="16" t="s">
        <v>35</v>
      </c>
      <c r="D725" s="16" t="s">
        <v>35</v>
      </c>
      <c r="E725" s="16" t="s">
        <v>35</v>
      </c>
    </row>
    <row r="726" spans="1:5">
      <c r="A726" s="16" t="s">
        <v>35</v>
      </c>
      <c r="B726" s="16" t="s">
        <v>35</v>
      </c>
      <c r="C726" s="16" t="s">
        <v>35</v>
      </c>
      <c r="D726" s="16" t="s">
        <v>35</v>
      </c>
      <c r="E726" s="16" t="s">
        <v>35</v>
      </c>
    </row>
    <row r="727" spans="1:5">
      <c r="A727" s="16" t="s">
        <v>35</v>
      </c>
      <c r="B727" s="16" t="s">
        <v>35</v>
      </c>
      <c r="C727" s="16" t="s">
        <v>35</v>
      </c>
      <c r="D727" s="16" t="s">
        <v>35</v>
      </c>
      <c r="E727" s="16" t="s">
        <v>35</v>
      </c>
    </row>
    <row r="728" spans="1:5">
      <c r="A728" s="16" t="s">
        <v>35</v>
      </c>
      <c r="B728" s="16" t="s">
        <v>35</v>
      </c>
      <c r="C728" s="16" t="s">
        <v>35</v>
      </c>
      <c r="D728" s="16" t="s">
        <v>35</v>
      </c>
      <c r="E728" s="16" t="s">
        <v>35</v>
      </c>
    </row>
    <row r="729" spans="1:5">
      <c r="A729" s="16" t="s">
        <v>35</v>
      </c>
      <c r="B729" s="16" t="s">
        <v>35</v>
      </c>
      <c r="C729" s="16" t="s">
        <v>35</v>
      </c>
      <c r="D729" s="16" t="s">
        <v>35</v>
      </c>
      <c r="E729" s="16" t="s">
        <v>35</v>
      </c>
    </row>
    <row r="730" spans="1:5">
      <c r="A730" s="16" t="s">
        <v>35</v>
      </c>
      <c r="B730" s="16" t="s">
        <v>35</v>
      </c>
      <c r="C730" s="16" t="s">
        <v>35</v>
      </c>
      <c r="D730" s="16" t="s">
        <v>35</v>
      </c>
      <c r="E730" s="16" t="s">
        <v>35</v>
      </c>
    </row>
    <row r="731" spans="1:5">
      <c r="A731" s="16" t="s">
        <v>35</v>
      </c>
      <c r="B731" s="16" t="s">
        <v>35</v>
      </c>
      <c r="C731" s="16" t="s">
        <v>35</v>
      </c>
      <c r="D731" s="16" t="s">
        <v>35</v>
      </c>
      <c r="E731" s="16" t="s">
        <v>35</v>
      </c>
    </row>
    <row r="732" spans="1:5">
      <c r="A732" s="16" t="s">
        <v>35</v>
      </c>
      <c r="B732" s="16" t="s">
        <v>35</v>
      </c>
      <c r="C732" s="16" t="s">
        <v>35</v>
      </c>
      <c r="D732" s="16" t="s">
        <v>35</v>
      </c>
      <c r="E732" s="16" t="s">
        <v>35</v>
      </c>
    </row>
    <row r="733" spans="1:5">
      <c r="A733" s="16" t="s">
        <v>35</v>
      </c>
      <c r="B733" s="16" t="s">
        <v>35</v>
      </c>
      <c r="C733" s="16" t="s">
        <v>35</v>
      </c>
      <c r="D733" s="16" t="s">
        <v>35</v>
      </c>
      <c r="E733" s="16" t="s">
        <v>35</v>
      </c>
    </row>
    <row r="734" spans="1:5">
      <c r="A734" s="16" t="s">
        <v>35</v>
      </c>
      <c r="B734" s="16" t="s">
        <v>35</v>
      </c>
      <c r="C734" s="16" t="s">
        <v>35</v>
      </c>
      <c r="D734" s="16" t="s">
        <v>35</v>
      </c>
      <c r="E734" s="16" t="s">
        <v>35</v>
      </c>
    </row>
    <row r="735" spans="1:5">
      <c r="A735" s="16" t="s">
        <v>35</v>
      </c>
      <c r="B735" s="16" t="s">
        <v>35</v>
      </c>
      <c r="C735" s="16" t="s">
        <v>35</v>
      </c>
      <c r="D735" s="16" t="s">
        <v>35</v>
      </c>
      <c r="E735" s="16" t="s">
        <v>35</v>
      </c>
    </row>
    <row r="736" spans="1:5">
      <c r="A736" s="16" t="s">
        <v>35</v>
      </c>
      <c r="B736" s="16" t="s">
        <v>35</v>
      </c>
      <c r="C736" s="16" t="s">
        <v>35</v>
      </c>
      <c r="D736" s="16" t="s">
        <v>35</v>
      </c>
      <c r="E736" s="16" t="s">
        <v>35</v>
      </c>
    </row>
    <row r="737" spans="1:5">
      <c r="A737" s="16" t="s">
        <v>35</v>
      </c>
      <c r="B737" s="16" t="s">
        <v>35</v>
      </c>
      <c r="C737" s="16" t="s">
        <v>35</v>
      </c>
      <c r="D737" s="16" t="s">
        <v>35</v>
      </c>
      <c r="E737" s="16" t="s">
        <v>35</v>
      </c>
    </row>
    <row r="738" spans="1:5">
      <c r="A738" s="16" t="s">
        <v>35</v>
      </c>
      <c r="B738" s="16" t="s">
        <v>35</v>
      </c>
      <c r="C738" s="16" t="s">
        <v>35</v>
      </c>
      <c r="D738" s="16" t="s">
        <v>35</v>
      </c>
      <c r="E738" s="16" t="s">
        <v>35</v>
      </c>
    </row>
    <row r="739" spans="1:5">
      <c r="A739" s="16" t="s">
        <v>35</v>
      </c>
      <c r="B739" s="16" t="s">
        <v>35</v>
      </c>
      <c r="C739" s="16" t="s">
        <v>35</v>
      </c>
      <c r="D739" s="16" t="s">
        <v>35</v>
      </c>
      <c r="E739" s="16" t="s">
        <v>35</v>
      </c>
    </row>
    <row r="740" spans="1:5">
      <c r="A740" s="16" t="s">
        <v>35</v>
      </c>
      <c r="B740" s="16" t="s">
        <v>35</v>
      </c>
      <c r="C740" s="16" t="s">
        <v>35</v>
      </c>
      <c r="D740" s="16" t="s">
        <v>35</v>
      </c>
      <c r="E740" s="16" t="s">
        <v>35</v>
      </c>
    </row>
    <row r="741" spans="1:5">
      <c r="A741" s="16" t="s">
        <v>35</v>
      </c>
      <c r="B741" s="16" t="s">
        <v>35</v>
      </c>
      <c r="C741" s="16" t="s">
        <v>35</v>
      </c>
      <c r="D741" s="16" t="s">
        <v>35</v>
      </c>
      <c r="E741" s="16" t="s">
        <v>35</v>
      </c>
    </row>
    <row r="742" spans="1:5">
      <c r="A742" s="16" t="s">
        <v>35</v>
      </c>
      <c r="B742" s="16" t="s">
        <v>35</v>
      </c>
      <c r="C742" s="16" t="s">
        <v>35</v>
      </c>
      <c r="D742" s="16" t="s">
        <v>35</v>
      </c>
      <c r="E742" s="16" t="s">
        <v>35</v>
      </c>
    </row>
    <row r="743" spans="1:5">
      <c r="A743" s="16" t="s">
        <v>35</v>
      </c>
      <c r="B743" s="16" t="s">
        <v>35</v>
      </c>
      <c r="C743" s="16" t="s">
        <v>35</v>
      </c>
      <c r="D743" s="16" t="s">
        <v>35</v>
      </c>
      <c r="E743" s="16" t="s">
        <v>35</v>
      </c>
    </row>
    <row r="744" spans="1:5">
      <c r="A744" s="16" t="s">
        <v>35</v>
      </c>
      <c r="B744" s="16" t="s">
        <v>35</v>
      </c>
      <c r="C744" s="16" t="s">
        <v>35</v>
      </c>
      <c r="D744" s="16" t="s">
        <v>35</v>
      </c>
      <c r="E744" s="16" t="s">
        <v>35</v>
      </c>
    </row>
    <row r="745" spans="1:5">
      <c r="A745" s="16" t="s">
        <v>35</v>
      </c>
      <c r="B745" s="16" t="s">
        <v>35</v>
      </c>
      <c r="C745" s="16" t="s">
        <v>35</v>
      </c>
      <c r="D745" s="16" t="s">
        <v>35</v>
      </c>
      <c r="E745" s="16" t="s">
        <v>35</v>
      </c>
    </row>
    <row r="746" spans="1:5">
      <c r="A746" s="16" t="s">
        <v>35</v>
      </c>
      <c r="B746" s="16" t="s">
        <v>35</v>
      </c>
      <c r="C746" s="16" t="s">
        <v>35</v>
      </c>
      <c r="D746" s="16" t="s">
        <v>35</v>
      </c>
      <c r="E746" s="16" t="s">
        <v>35</v>
      </c>
    </row>
    <row r="747" spans="1:5">
      <c r="A747" s="16" t="s">
        <v>35</v>
      </c>
      <c r="B747" s="16" t="s">
        <v>35</v>
      </c>
      <c r="C747" s="16" t="s">
        <v>35</v>
      </c>
      <c r="D747" s="16" t="s">
        <v>35</v>
      </c>
      <c r="E747" s="16" t="s">
        <v>35</v>
      </c>
    </row>
    <row r="748" spans="1:5">
      <c r="A748" s="16" t="s">
        <v>35</v>
      </c>
      <c r="B748" s="16" t="s">
        <v>35</v>
      </c>
      <c r="C748" s="16" t="s">
        <v>35</v>
      </c>
      <c r="D748" s="16" t="s">
        <v>35</v>
      </c>
      <c r="E748" s="16" t="s">
        <v>35</v>
      </c>
    </row>
    <row r="749" spans="1:5">
      <c r="A749" s="16" t="s">
        <v>35</v>
      </c>
      <c r="B749" s="16" t="s">
        <v>35</v>
      </c>
      <c r="C749" s="16" t="s">
        <v>35</v>
      </c>
      <c r="D749" s="16" t="s">
        <v>35</v>
      </c>
      <c r="E749" s="16" t="s">
        <v>35</v>
      </c>
    </row>
    <row r="750" spans="1:5">
      <c r="A750" s="16" t="s">
        <v>35</v>
      </c>
      <c r="B750" s="16" t="s">
        <v>35</v>
      </c>
      <c r="C750" s="16" t="s">
        <v>35</v>
      </c>
      <c r="D750" s="16" t="s">
        <v>35</v>
      </c>
      <c r="E750" s="16" t="s">
        <v>35</v>
      </c>
    </row>
    <row r="751" spans="1:5">
      <c r="A751" s="16" t="s">
        <v>35</v>
      </c>
      <c r="B751" s="16" t="s">
        <v>35</v>
      </c>
      <c r="C751" s="16" t="s">
        <v>35</v>
      </c>
      <c r="D751" s="16" t="s">
        <v>35</v>
      </c>
      <c r="E751" s="16" t="s">
        <v>35</v>
      </c>
    </row>
    <row r="752" spans="1:5">
      <c r="A752" s="16" t="s">
        <v>35</v>
      </c>
      <c r="B752" s="16" t="s">
        <v>35</v>
      </c>
      <c r="C752" s="16" t="s">
        <v>35</v>
      </c>
      <c r="D752" s="16" t="s">
        <v>35</v>
      </c>
      <c r="E752" s="16" t="s">
        <v>35</v>
      </c>
    </row>
    <row r="753" spans="1:5">
      <c r="A753" s="16" t="s">
        <v>35</v>
      </c>
      <c r="B753" s="16" t="s">
        <v>35</v>
      </c>
      <c r="C753" s="16" t="s">
        <v>35</v>
      </c>
      <c r="D753" s="16" t="s">
        <v>35</v>
      </c>
      <c r="E753" s="16" t="s">
        <v>35</v>
      </c>
    </row>
    <row r="754" spans="1:5">
      <c r="A754" s="16" t="s">
        <v>35</v>
      </c>
      <c r="B754" s="16" t="s">
        <v>35</v>
      </c>
      <c r="C754" s="16" t="s">
        <v>35</v>
      </c>
      <c r="D754" s="16" t="s">
        <v>35</v>
      </c>
      <c r="E754" s="16" t="s">
        <v>35</v>
      </c>
    </row>
    <row r="755" spans="1:5">
      <c r="A755" s="16" t="s">
        <v>35</v>
      </c>
      <c r="B755" s="16" t="s">
        <v>35</v>
      </c>
      <c r="C755" s="16" t="s">
        <v>35</v>
      </c>
      <c r="D755" s="16" t="s">
        <v>35</v>
      </c>
      <c r="E755" s="16" t="s">
        <v>35</v>
      </c>
    </row>
    <row r="756" spans="1:5">
      <c r="A756" s="16" t="s">
        <v>35</v>
      </c>
      <c r="B756" s="16" t="s">
        <v>35</v>
      </c>
      <c r="C756" s="16" t="s">
        <v>35</v>
      </c>
      <c r="D756" s="16" t="s">
        <v>35</v>
      </c>
      <c r="E756" s="16" t="s">
        <v>35</v>
      </c>
    </row>
    <row r="757" spans="1:5">
      <c r="A757" s="16" t="s">
        <v>35</v>
      </c>
      <c r="B757" s="16" t="s">
        <v>35</v>
      </c>
      <c r="C757" s="16" t="s">
        <v>35</v>
      </c>
      <c r="D757" s="16" t="s">
        <v>35</v>
      </c>
      <c r="E757" s="16" t="s">
        <v>35</v>
      </c>
    </row>
    <row r="758" spans="1:5">
      <c r="A758" s="16" t="s">
        <v>35</v>
      </c>
      <c r="B758" s="16" t="s">
        <v>35</v>
      </c>
      <c r="C758" s="16" t="s">
        <v>35</v>
      </c>
      <c r="D758" s="16" t="s">
        <v>35</v>
      </c>
      <c r="E758" s="16" t="s">
        <v>35</v>
      </c>
    </row>
    <row r="759" spans="1:5">
      <c r="A759" s="16" t="s">
        <v>35</v>
      </c>
      <c r="B759" s="16" t="s">
        <v>35</v>
      </c>
      <c r="C759" s="16" t="s">
        <v>35</v>
      </c>
      <c r="D759" s="16" t="s">
        <v>35</v>
      </c>
      <c r="E759" s="16" t="s">
        <v>35</v>
      </c>
    </row>
    <row r="760" spans="1:5">
      <c r="A760" s="16" t="s">
        <v>35</v>
      </c>
      <c r="B760" s="16" t="s">
        <v>35</v>
      </c>
      <c r="C760" s="16" t="s">
        <v>35</v>
      </c>
      <c r="D760" s="16" t="s">
        <v>35</v>
      </c>
      <c r="E760" s="16" t="s">
        <v>35</v>
      </c>
    </row>
    <row r="761" spans="1:5">
      <c r="A761" s="16" t="s">
        <v>35</v>
      </c>
      <c r="B761" s="16" t="s">
        <v>35</v>
      </c>
      <c r="C761" s="16" t="s">
        <v>35</v>
      </c>
      <c r="D761" s="16" t="s">
        <v>35</v>
      </c>
      <c r="E761" s="16" t="s">
        <v>35</v>
      </c>
    </row>
    <row r="762" spans="1:5">
      <c r="A762" s="16" t="s">
        <v>35</v>
      </c>
      <c r="B762" s="16" t="s">
        <v>35</v>
      </c>
      <c r="C762" s="16" t="s">
        <v>35</v>
      </c>
      <c r="D762" s="16" t="s">
        <v>35</v>
      </c>
      <c r="E762" s="16" t="s">
        <v>35</v>
      </c>
    </row>
    <row r="763" spans="1:5">
      <c r="A763" s="16" t="s">
        <v>35</v>
      </c>
      <c r="B763" s="16" t="s">
        <v>35</v>
      </c>
      <c r="C763" s="16" t="s">
        <v>35</v>
      </c>
      <c r="D763" s="16" t="s">
        <v>35</v>
      </c>
      <c r="E763" s="16" t="s">
        <v>35</v>
      </c>
    </row>
    <row r="764" spans="1:5">
      <c r="A764" s="16" t="s">
        <v>35</v>
      </c>
      <c r="B764" s="16" t="s">
        <v>35</v>
      </c>
      <c r="C764" s="16" t="s">
        <v>35</v>
      </c>
      <c r="D764" s="16" t="s">
        <v>35</v>
      </c>
      <c r="E764" s="16" t="s">
        <v>35</v>
      </c>
    </row>
    <row r="765" spans="1:5">
      <c r="A765" s="16" t="s">
        <v>35</v>
      </c>
      <c r="B765" s="16" t="s">
        <v>35</v>
      </c>
      <c r="C765" s="16" t="s">
        <v>35</v>
      </c>
      <c r="D765" s="16" t="s">
        <v>35</v>
      </c>
      <c r="E765" s="16" t="s">
        <v>35</v>
      </c>
    </row>
    <row r="766" spans="1:5">
      <c r="A766" s="16" t="s">
        <v>35</v>
      </c>
      <c r="B766" s="16" t="s">
        <v>35</v>
      </c>
      <c r="C766" s="16" t="s">
        <v>35</v>
      </c>
      <c r="D766" s="16" t="s">
        <v>35</v>
      </c>
      <c r="E766" s="16" t="s">
        <v>35</v>
      </c>
    </row>
    <row r="767" spans="1:5">
      <c r="A767" s="16" t="s">
        <v>35</v>
      </c>
      <c r="B767" s="16" t="s">
        <v>35</v>
      </c>
      <c r="C767" s="16" t="s">
        <v>35</v>
      </c>
      <c r="D767" s="16" t="s">
        <v>35</v>
      </c>
      <c r="E767" s="16" t="s">
        <v>35</v>
      </c>
    </row>
    <row r="768" spans="1:5">
      <c r="A768" s="16" t="s">
        <v>35</v>
      </c>
      <c r="B768" s="16" t="s">
        <v>35</v>
      </c>
      <c r="C768" s="16" t="s">
        <v>35</v>
      </c>
      <c r="D768" s="16" t="s">
        <v>35</v>
      </c>
      <c r="E768" s="16" t="s">
        <v>35</v>
      </c>
    </row>
    <row r="769" spans="1:5">
      <c r="A769" s="16" t="s">
        <v>35</v>
      </c>
      <c r="B769" s="16" t="s">
        <v>35</v>
      </c>
      <c r="C769" s="16" t="s">
        <v>35</v>
      </c>
      <c r="D769" s="16" t="s">
        <v>35</v>
      </c>
      <c r="E769" s="16" t="s">
        <v>35</v>
      </c>
    </row>
    <row r="770" spans="1:5">
      <c r="A770" s="16" t="s">
        <v>35</v>
      </c>
      <c r="B770" s="16" t="s">
        <v>35</v>
      </c>
      <c r="C770" s="16" t="s">
        <v>35</v>
      </c>
      <c r="D770" s="16" t="s">
        <v>35</v>
      </c>
      <c r="E770" s="16" t="s">
        <v>35</v>
      </c>
    </row>
    <row r="771" spans="1:5">
      <c r="A771" s="16" t="s">
        <v>35</v>
      </c>
      <c r="B771" s="16" t="s">
        <v>35</v>
      </c>
      <c r="C771" s="16" t="s">
        <v>35</v>
      </c>
      <c r="D771" s="16" t="s">
        <v>35</v>
      </c>
      <c r="E771" s="16" t="s">
        <v>35</v>
      </c>
    </row>
    <row r="772" spans="1:5">
      <c r="A772" s="16" t="s">
        <v>35</v>
      </c>
      <c r="B772" s="16" t="s">
        <v>35</v>
      </c>
      <c r="C772" s="16" t="s">
        <v>35</v>
      </c>
      <c r="D772" s="16" t="s">
        <v>35</v>
      </c>
      <c r="E772" s="16" t="s">
        <v>35</v>
      </c>
    </row>
    <row r="773" spans="1:5">
      <c r="A773" s="16" t="s">
        <v>35</v>
      </c>
      <c r="B773" s="16" t="s">
        <v>35</v>
      </c>
      <c r="C773" s="16" t="s">
        <v>35</v>
      </c>
      <c r="D773" s="16" t="s">
        <v>35</v>
      </c>
      <c r="E773" s="16" t="s">
        <v>35</v>
      </c>
    </row>
    <row r="774" spans="1:5">
      <c r="A774" s="16" t="s">
        <v>35</v>
      </c>
      <c r="B774" s="16" t="s">
        <v>35</v>
      </c>
      <c r="C774" s="16" t="s">
        <v>35</v>
      </c>
      <c r="D774" s="16" t="s">
        <v>35</v>
      </c>
      <c r="E774" s="16" t="s">
        <v>35</v>
      </c>
    </row>
    <row r="775" spans="1:5">
      <c r="A775" s="16" t="s">
        <v>35</v>
      </c>
      <c r="B775" s="16" t="s">
        <v>35</v>
      </c>
      <c r="C775" s="16" t="s">
        <v>35</v>
      </c>
      <c r="D775" s="16" t="s">
        <v>35</v>
      </c>
      <c r="E775" s="16" t="s">
        <v>35</v>
      </c>
    </row>
    <row r="776" spans="1:5">
      <c r="A776" s="16" t="s">
        <v>35</v>
      </c>
      <c r="B776" s="16" t="s">
        <v>35</v>
      </c>
      <c r="C776" s="16" t="s">
        <v>35</v>
      </c>
      <c r="D776" s="16" t="s">
        <v>35</v>
      </c>
      <c r="E776" s="16" t="s">
        <v>35</v>
      </c>
    </row>
    <row r="777" spans="1:5">
      <c r="A777" s="16" t="s">
        <v>35</v>
      </c>
      <c r="B777" s="16" t="s">
        <v>35</v>
      </c>
      <c r="C777" s="16" t="s">
        <v>35</v>
      </c>
      <c r="D777" s="16" t="s">
        <v>35</v>
      </c>
      <c r="E777" s="16" t="s">
        <v>35</v>
      </c>
    </row>
    <row r="778" spans="1:5">
      <c r="A778" s="16" t="s">
        <v>35</v>
      </c>
      <c r="B778" s="16" t="s">
        <v>35</v>
      </c>
      <c r="C778" s="16" t="s">
        <v>35</v>
      </c>
      <c r="D778" s="16" t="s">
        <v>35</v>
      </c>
      <c r="E778" s="16" t="s">
        <v>35</v>
      </c>
    </row>
    <row r="779" spans="1:5">
      <c r="A779" s="16" t="s">
        <v>35</v>
      </c>
      <c r="B779" s="16" t="s">
        <v>35</v>
      </c>
      <c r="C779" s="16" t="s">
        <v>35</v>
      </c>
      <c r="D779" s="16" t="s">
        <v>35</v>
      </c>
      <c r="E779" s="16" t="s">
        <v>35</v>
      </c>
    </row>
    <row r="780" spans="1:5">
      <c r="A780" s="16" t="s">
        <v>35</v>
      </c>
      <c r="B780" s="16" t="s">
        <v>35</v>
      </c>
      <c r="C780" s="16" t="s">
        <v>35</v>
      </c>
      <c r="D780" s="16" t="s">
        <v>35</v>
      </c>
      <c r="E780" s="16" t="s">
        <v>35</v>
      </c>
    </row>
    <row r="781" spans="1:5">
      <c r="A781" s="16" t="s">
        <v>35</v>
      </c>
      <c r="B781" s="16" t="s">
        <v>35</v>
      </c>
      <c r="C781" s="16" t="s">
        <v>35</v>
      </c>
      <c r="D781" s="16" t="s">
        <v>35</v>
      </c>
      <c r="E781" s="16" t="s">
        <v>35</v>
      </c>
    </row>
    <row r="782" spans="1:5">
      <c r="A782" s="16" t="s">
        <v>35</v>
      </c>
      <c r="B782" s="16" t="s">
        <v>35</v>
      </c>
      <c r="C782" s="16" t="s">
        <v>35</v>
      </c>
      <c r="D782" s="16" t="s">
        <v>35</v>
      </c>
      <c r="E782" s="16" t="s">
        <v>35</v>
      </c>
    </row>
    <row r="783" spans="1:5">
      <c r="A783" s="16" t="s">
        <v>35</v>
      </c>
      <c r="B783" s="16" t="s">
        <v>35</v>
      </c>
      <c r="C783" s="16" t="s">
        <v>35</v>
      </c>
      <c r="D783" s="16" t="s">
        <v>35</v>
      </c>
      <c r="E783" s="16" t="s">
        <v>35</v>
      </c>
    </row>
    <row r="784" spans="1:5">
      <c r="A784" s="16" t="s">
        <v>35</v>
      </c>
      <c r="B784" s="16" t="s">
        <v>35</v>
      </c>
      <c r="C784" s="16" t="s">
        <v>35</v>
      </c>
      <c r="D784" s="16" t="s">
        <v>35</v>
      </c>
      <c r="E784" s="16" t="s">
        <v>35</v>
      </c>
    </row>
    <row r="785" spans="1:5">
      <c r="A785" s="16" t="s">
        <v>35</v>
      </c>
      <c r="B785" s="16" t="s">
        <v>35</v>
      </c>
      <c r="C785" s="16" t="s">
        <v>35</v>
      </c>
      <c r="D785" s="16" t="s">
        <v>35</v>
      </c>
      <c r="E785" s="16" t="s">
        <v>35</v>
      </c>
    </row>
    <row r="786" spans="1:5">
      <c r="A786" s="16" t="s">
        <v>35</v>
      </c>
      <c r="B786" s="16" t="s">
        <v>35</v>
      </c>
      <c r="C786" s="16" t="s">
        <v>35</v>
      </c>
      <c r="D786" s="16" t="s">
        <v>35</v>
      </c>
      <c r="E786" s="16" t="s">
        <v>35</v>
      </c>
    </row>
    <row r="787" spans="1:5">
      <c r="A787" s="16" t="s">
        <v>35</v>
      </c>
      <c r="B787" s="16" t="s">
        <v>35</v>
      </c>
      <c r="C787" s="16" t="s">
        <v>35</v>
      </c>
      <c r="D787" s="16" t="s">
        <v>35</v>
      </c>
      <c r="E787" s="16" t="s">
        <v>35</v>
      </c>
    </row>
    <row r="788" spans="1:5">
      <c r="A788" s="16" t="s">
        <v>35</v>
      </c>
      <c r="B788" s="16" t="s">
        <v>35</v>
      </c>
      <c r="C788" s="16" t="s">
        <v>35</v>
      </c>
      <c r="D788" s="16" t="s">
        <v>35</v>
      </c>
      <c r="E788" s="16" t="s">
        <v>35</v>
      </c>
    </row>
    <row r="789" spans="1:5">
      <c r="A789" s="16" t="s">
        <v>35</v>
      </c>
      <c r="B789" s="16" t="s">
        <v>35</v>
      </c>
      <c r="C789" s="16" t="s">
        <v>35</v>
      </c>
      <c r="D789" s="16" t="s">
        <v>35</v>
      </c>
      <c r="E789" s="16" t="s">
        <v>35</v>
      </c>
    </row>
    <row r="790" spans="1:5">
      <c r="A790" s="16" t="s">
        <v>35</v>
      </c>
      <c r="B790" s="16" t="s">
        <v>35</v>
      </c>
      <c r="C790" s="16" t="s">
        <v>35</v>
      </c>
      <c r="D790" s="16" t="s">
        <v>35</v>
      </c>
      <c r="E790" s="16" t="s">
        <v>35</v>
      </c>
    </row>
    <row r="791" spans="1:5">
      <c r="A791" s="16" t="s">
        <v>35</v>
      </c>
      <c r="B791" s="16" t="s">
        <v>35</v>
      </c>
      <c r="C791" s="16" t="s">
        <v>35</v>
      </c>
      <c r="D791" s="16" t="s">
        <v>35</v>
      </c>
      <c r="E791" s="16" t="s">
        <v>35</v>
      </c>
    </row>
    <row r="792" spans="1:5">
      <c r="A792" s="16" t="s">
        <v>35</v>
      </c>
      <c r="B792" s="16" t="s">
        <v>35</v>
      </c>
      <c r="C792" s="16" t="s">
        <v>35</v>
      </c>
      <c r="D792" s="16" t="s">
        <v>35</v>
      </c>
      <c r="E792" s="16" t="s">
        <v>35</v>
      </c>
    </row>
    <row r="793" spans="1:5">
      <c r="A793" s="16" t="s">
        <v>35</v>
      </c>
      <c r="B793" s="16" t="s">
        <v>35</v>
      </c>
      <c r="C793" s="16" t="s">
        <v>35</v>
      </c>
      <c r="D793" s="16" t="s">
        <v>35</v>
      </c>
      <c r="E793" s="16" t="s">
        <v>35</v>
      </c>
    </row>
    <row r="794" spans="1:5">
      <c r="A794" s="16" t="s">
        <v>35</v>
      </c>
      <c r="B794" s="16" t="s">
        <v>35</v>
      </c>
      <c r="C794" s="16" t="s">
        <v>35</v>
      </c>
      <c r="D794" s="16" t="s">
        <v>35</v>
      </c>
      <c r="E794" s="16" t="s">
        <v>35</v>
      </c>
    </row>
    <row r="795" spans="1:5">
      <c r="A795" s="16" t="s">
        <v>35</v>
      </c>
      <c r="B795" s="16" t="s">
        <v>35</v>
      </c>
      <c r="C795" s="16" t="s">
        <v>35</v>
      </c>
      <c r="D795" s="16" t="s">
        <v>35</v>
      </c>
      <c r="E795" s="16" t="s">
        <v>35</v>
      </c>
    </row>
    <row r="796" spans="1:5">
      <c r="A796" s="16" t="s">
        <v>35</v>
      </c>
      <c r="B796" s="16" t="s">
        <v>35</v>
      </c>
      <c r="C796" s="16" t="s">
        <v>35</v>
      </c>
      <c r="D796" s="16" t="s">
        <v>35</v>
      </c>
      <c r="E796" s="16" t="s">
        <v>35</v>
      </c>
    </row>
    <row r="797" spans="1:5">
      <c r="A797" s="16" t="s">
        <v>35</v>
      </c>
      <c r="B797" s="16" t="s">
        <v>35</v>
      </c>
      <c r="C797" s="16" t="s">
        <v>35</v>
      </c>
      <c r="D797" s="16" t="s">
        <v>35</v>
      </c>
      <c r="E797" s="16" t="s">
        <v>35</v>
      </c>
    </row>
    <row r="798" spans="1:5">
      <c r="A798" s="16" t="s">
        <v>35</v>
      </c>
      <c r="B798" s="16" t="s">
        <v>35</v>
      </c>
      <c r="C798" s="16" t="s">
        <v>35</v>
      </c>
      <c r="D798" s="16" t="s">
        <v>35</v>
      </c>
      <c r="E798" s="16" t="s">
        <v>35</v>
      </c>
    </row>
    <row r="799" spans="1:5">
      <c r="A799" s="16" t="s">
        <v>35</v>
      </c>
      <c r="B799" s="16" t="s">
        <v>35</v>
      </c>
      <c r="C799" s="16" t="s">
        <v>35</v>
      </c>
      <c r="D799" s="16" t="s">
        <v>35</v>
      </c>
      <c r="E799" s="16" t="s">
        <v>35</v>
      </c>
    </row>
    <row r="800" spans="1:5">
      <c r="A800" s="16" t="s">
        <v>35</v>
      </c>
      <c r="B800" s="16" t="s">
        <v>35</v>
      </c>
      <c r="C800" s="16" t="s">
        <v>35</v>
      </c>
      <c r="D800" s="16" t="s">
        <v>35</v>
      </c>
      <c r="E800" s="16" t="s">
        <v>35</v>
      </c>
    </row>
    <row r="801" spans="1:5">
      <c r="A801" s="16" t="s">
        <v>35</v>
      </c>
      <c r="B801" s="16" t="s">
        <v>35</v>
      </c>
      <c r="C801" s="16" t="s">
        <v>35</v>
      </c>
      <c r="D801" s="16" t="s">
        <v>35</v>
      </c>
      <c r="E801" s="16" t="s">
        <v>35</v>
      </c>
    </row>
    <row r="802" spans="1:5">
      <c r="A802" s="16" t="s">
        <v>35</v>
      </c>
      <c r="B802" s="16" t="s">
        <v>35</v>
      </c>
      <c r="C802" s="16" t="s">
        <v>35</v>
      </c>
      <c r="D802" s="16" t="s">
        <v>35</v>
      </c>
      <c r="E802" s="16" t="s">
        <v>35</v>
      </c>
    </row>
    <row r="803" spans="1:5">
      <c r="A803" s="16" t="s">
        <v>35</v>
      </c>
      <c r="B803" s="16" t="s">
        <v>35</v>
      </c>
      <c r="C803" s="16" t="s">
        <v>35</v>
      </c>
      <c r="D803" s="16" t="s">
        <v>35</v>
      </c>
      <c r="E803" s="16" t="s">
        <v>35</v>
      </c>
    </row>
    <row r="804" spans="1:5">
      <c r="A804" s="16" t="s">
        <v>35</v>
      </c>
      <c r="B804" s="16" t="s">
        <v>35</v>
      </c>
      <c r="C804" s="16" t="s">
        <v>35</v>
      </c>
      <c r="D804" s="16" t="s">
        <v>35</v>
      </c>
      <c r="E804" s="16" t="s">
        <v>35</v>
      </c>
    </row>
    <row r="805" spans="1:5">
      <c r="A805" s="16" t="s">
        <v>35</v>
      </c>
      <c r="B805" s="16" t="s">
        <v>35</v>
      </c>
      <c r="C805" s="16" t="s">
        <v>35</v>
      </c>
      <c r="D805" s="16" t="s">
        <v>35</v>
      </c>
      <c r="E805" s="16" t="s">
        <v>35</v>
      </c>
    </row>
    <row r="806" spans="1:5">
      <c r="A806" s="16" t="s">
        <v>35</v>
      </c>
      <c r="B806" s="16" t="s">
        <v>35</v>
      </c>
      <c r="C806" s="16" t="s">
        <v>35</v>
      </c>
      <c r="D806" s="16" t="s">
        <v>35</v>
      </c>
      <c r="E806" s="16" t="s">
        <v>35</v>
      </c>
    </row>
    <row r="807" spans="1:5">
      <c r="A807" s="16" t="s">
        <v>35</v>
      </c>
      <c r="B807" s="16" t="s">
        <v>35</v>
      </c>
      <c r="C807" s="16" t="s">
        <v>35</v>
      </c>
      <c r="D807" s="16" t="s">
        <v>35</v>
      </c>
      <c r="E807" s="16" t="s">
        <v>35</v>
      </c>
    </row>
    <row r="808" spans="1:5">
      <c r="A808" s="16" t="s">
        <v>35</v>
      </c>
      <c r="B808" s="16" t="s">
        <v>35</v>
      </c>
      <c r="C808" s="16" t="s">
        <v>35</v>
      </c>
      <c r="D808" s="16" t="s">
        <v>35</v>
      </c>
      <c r="E808" s="16" t="s">
        <v>35</v>
      </c>
    </row>
    <row r="809" spans="1:5">
      <c r="A809" s="16" t="s">
        <v>35</v>
      </c>
      <c r="B809" s="16" t="s">
        <v>35</v>
      </c>
      <c r="C809" s="16" t="s">
        <v>35</v>
      </c>
      <c r="D809" s="16" t="s">
        <v>35</v>
      </c>
      <c r="E809" s="16" t="s">
        <v>35</v>
      </c>
    </row>
    <row r="810" spans="1:5">
      <c r="A810" s="16" t="s">
        <v>35</v>
      </c>
      <c r="B810" s="16" t="s">
        <v>35</v>
      </c>
      <c r="C810" s="16" t="s">
        <v>35</v>
      </c>
      <c r="D810" s="16" t="s">
        <v>35</v>
      </c>
      <c r="E810" s="16" t="s">
        <v>35</v>
      </c>
    </row>
    <row r="811" spans="1:5">
      <c r="A811" s="16" t="s">
        <v>35</v>
      </c>
      <c r="B811" s="16" t="s">
        <v>35</v>
      </c>
      <c r="C811" s="16" t="s">
        <v>35</v>
      </c>
      <c r="D811" s="16" t="s">
        <v>35</v>
      </c>
      <c r="E811" s="16" t="s">
        <v>35</v>
      </c>
    </row>
    <row r="812" spans="1:5">
      <c r="A812" s="16" t="s">
        <v>35</v>
      </c>
      <c r="B812" s="16" t="s">
        <v>35</v>
      </c>
      <c r="C812" s="16" t="s">
        <v>35</v>
      </c>
      <c r="D812" s="16" t="s">
        <v>35</v>
      </c>
      <c r="E812" s="16" t="s">
        <v>35</v>
      </c>
    </row>
    <row r="813" spans="1:5">
      <c r="A813" s="16" t="s">
        <v>35</v>
      </c>
      <c r="B813" s="16" t="s">
        <v>35</v>
      </c>
      <c r="C813" s="16" t="s">
        <v>35</v>
      </c>
      <c r="D813" s="16" t="s">
        <v>35</v>
      </c>
      <c r="E813" s="16" t="s">
        <v>35</v>
      </c>
    </row>
    <row r="814" spans="1:5">
      <c r="A814" s="16" t="s">
        <v>35</v>
      </c>
      <c r="B814" s="16" t="s">
        <v>35</v>
      </c>
      <c r="C814" s="16" t="s">
        <v>35</v>
      </c>
      <c r="D814" s="16" t="s">
        <v>35</v>
      </c>
      <c r="E814" s="16" t="s">
        <v>35</v>
      </c>
    </row>
    <row r="815" spans="1:5">
      <c r="A815" s="16" t="s">
        <v>35</v>
      </c>
      <c r="B815" s="16" t="s">
        <v>35</v>
      </c>
      <c r="C815" s="16" t="s">
        <v>35</v>
      </c>
      <c r="D815" s="16" t="s">
        <v>35</v>
      </c>
      <c r="E815" s="16" t="s">
        <v>35</v>
      </c>
    </row>
    <row r="816" spans="1:5">
      <c r="A816" s="16" t="s">
        <v>35</v>
      </c>
      <c r="B816" s="16" t="s">
        <v>35</v>
      </c>
      <c r="C816" s="16" t="s">
        <v>35</v>
      </c>
      <c r="D816" s="16" t="s">
        <v>35</v>
      </c>
      <c r="E816" s="16" t="s">
        <v>35</v>
      </c>
    </row>
    <row r="817" spans="1:5">
      <c r="A817" s="16" t="s">
        <v>35</v>
      </c>
      <c r="B817" s="16" t="s">
        <v>35</v>
      </c>
      <c r="C817" s="16" t="s">
        <v>35</v>
      </c>
      <c r="D817" s="16" t="s">
        <v>35</v>
      </c>
      <c r="E817" s="16" t="s">
        <v>35</v>
      </c>
    </row>
    <row r="818" spans="1:5">
      <c r="A818" s="16" t="s">
        <v>35</v>
      </c>
      <c r="B818" s="16" t="s">
        <v>35</v>
      </c>
      <c r="C818" s="16" t="s">
        <v>35</v>
      </c>
      <c r="D818" s="16" t="s">
        <v>35</v>
      </c>
      <c r="E818" s="16" t="s">
        <v>35</v>
      </c>
    </row>
    <row r="819" spans="1:5">
      <c r="A819" s="16" t="s">
        <v>35</v>
      </c>
      <c r="B819" s="16" t="s">
        <v>35</v>
      </c>
      <c r="C819" s="16" t="s">
        <v>35</v>
      </c>
      <c r="D819" s="16" t="s">
        <v>35</v>
      </c>
      <c r="E819" s="16" t="s">
        <v>35</v>
      </c>
    </row>
    <row r="820" spans="1:5">
      <c r="A820" s="16" t="s">
        <v>35</v>
      </c>
      <c r="B820" s="16" t="s">
        <v>35</v>
      </c>
      <c r="C820" s="16" t="s">
        <v>35</v>
      </c>
      <c r="D820" s="16" t="s">
        <v>35</v>
      </c>
      <c r="E820" s="16" t="s">
        <v>35</v>
      </c>
    </row>
    <row r="821" spans="1:5">
      <c r="A821" s="16" t="s">
        <v>35</v>
      </c>
      <c r="B821" s="16" t="s">
        <v>35</v>
      </c>
      <c r="C821" s="16" t="s">
        <v>35</v>
      </c>
      <c r="D821" s="16" t="s">
        <v>35</v>
      </c>
      <c r="E821" s="16" t="s">
        <v>35</v>
      </c>
    </row>
    <row r="822" spans="1:5">
      <c r="A822" s="16" t="s">
        <v>35</v>
      </c>
      <c r="B822" s="16" t="s">
        <v>35</v>
      </c>
      <c r="C822" s="16" t="s">
        <v>35</v>
      </c>
      <c r="D822" s="16" t="s">
        <v>35</v>
      </c>
      <c r="E822" s="16" t="s">
        <v>35</v>
      </c>
    </row>
    <row r="823" spans="1:5">
      <c r="A823" s="16" t="s">
        <v>35</v>
      </c>
      <c r="B823" s="16" t="s">
        <v>35</v>
      </c>
      <c r="C823" s="16" t="s">
        <v>35</v>
      </c>
      <c r="D823" s="16" t="s">
        <v>35</v>
      </c>
      <c r="E823" s="16" t="s">
        <v>35</v>
      </c>
    </row>
    <row r="824" spans="1:5">
      <c r="A824" s="16" t="s">
        <v>35</v>
      </c>
      <c r="B824" s="16" t="s">
        <v>35</v>
      </c>
      <c r="C824" s="16" t="s">
        <v>35</v>
      </c>
      <c r="D824" s="16" t="s">
        <v>35</v>
      </c>
      <c r="E824" s="16" t="s">
        <v>35</v>
      </c>
    </row>
    <row r="825" spans="1:5">
      <c r="A825" s="16" t="s">
        <v>35</v>
      </c>
      <c r="B825" s="16" t="s">
        <v>35</v>
      </c>
      <c r="C825" s="16" t="s">
        <v>35</v>
      </c>
      <c r="D825" s="16" t="s">
        <v>35</v>
      </c>
      <c r="E825" s="16" t="s">
        <v>35</v>
      </c>
    </row>
    <row r="826" spans="1:5">
      <c r="A826" s="16" t="s">
        <v>35</v>
      </c>
      <c r="B826" s="16" t="s">
        <v>35</v>
      </c>
      <c r="C826" s="16" t="s">
        <v>35</v>
      </c>
      <c r="D826" s="16" t="s">
        <v>35</v>
      </c>
      <c r="E826" s="16" t="s">
        <v>35</v>
      </c>
    </row>
    <row r="827" spans="1:5">
      <c r="A827" s="16" t="s">
        <v>35</v>
      </c>
      <c r="B827" s="16" t="s">
        <v>35</v>
      </c>
      <c r="C827" s="16" t="s">
        <v>35</v>
      </c>
      <c r="D827" s="16" t="s">
        <v>35</v>
      </c>
      <c r="E827" s="16" t="s">
        <v>35</v>
      </c>
    </row>
    <row r="828" spans="1:5">
      <c r="A828" s="16" t="s">
        <v>35</v>
      </c>
      <c r="B828" s="16" t="s">
        <v>35</v>
      </c>
      <c r="C828" s="16" t="s">
        <v>35</v>
      </c>
      <c r="D828" s="16" t="s">
        <v>35</v>
      </c>
      <c r="E828" s="16" t="s">
        <v>35</v>
      </c>
    </row>
    <row r="829" spans="1:5">
      <c r="A829" s="16" t="s">
        <v>35</v>
      </c>
      <c r="B829" s="16" t="s">
        <v>35</v>
      </c>
      <c r="C829" s="16" t="s">
        <v>35</v>
      </c>
      <c r="D829" s="16" t="s">
        <v>35</v>
      </c>
      <c r="E829" s="16" t="s">
        <v>35</v>
      </c>
    </row>
    <row r="830" spans="1:5">
      <c r="A830" s="16" t="s">
        <v>35</v>
      </c>
      <c r="B830" s="16" t="s">
        <v>35</v>
      </c>
      <c r="C830" s="16" t="s">
        <v>35</v>
      </c>
      <c r="D830" s="16" t="s">
        <v>35</v>
      </c>
      <c r="E830" s="16" t="s">
        <v>35</v>
      </c>
    </row>
    <row r="831" spans="1:5">
      <c r="A831" s="16" t="s">
        <v>35</v>
      </c>
      <c r="B831" s="16" t="s">
        <v>35</v>
      </c>
      <c r="C831" s="16" t="s">
        <v>35</v>
      </c>
      <c r="D831" s="16" t="s">
        <v>35</v>
      </c>
      <c r="E831" s="16" t="s">
        <v>35</v>
      </c>
    </row>
    <row r="832" spans="1:5">
      <c r="A832" s="16" t="s">
        <v>35</v>
      </c>
      <c r="B832" s="16" t="s">
        <v>35</v>
      </c>
      <c r="C832" s="16" t="s">
        <v>35</v>
      </c>
      <c r="D832" s="16" t="s">
        <v>35</v>
      </c>
      <c r="E832" s="16" t="s">
        <v>35</v>
      </c>
    </row>
    <row r="833" spans="1:5">
      <c r="A833" s="16" t="s">
        <v>35</v>
      </c>
      <c r="B833" s="16" t="s">
        <v>35</v>
      </c>
      <c r="C833" s="16" t="s">
        <v>35</v>
      </c>
      <c r="D833" s="16" t="s">
        <v>35</v>
      </c>
      <c r="E833" s="16" t="s">
        <v>35</v>
      </c>
    </row>
    <row r="834" spans="1:5">
      <c r="A834" s="16" t="s">
        <v>35</v>
      </c>
      <c r="B834" s="16" t="s">
        <v>35</v>
      </c>
      <c r="C834" s="16" t="s">
        <v>35</v>
      </c>
      <c r="D834" s="16" t="s">
        <v>35</v>
      </c>
      <c r="E834" s="16" t="s">
        <v>35</v>
      </c>
    </row>
    <row r="835" spans="1:5">
      <c r="A835" s="16" t="s">
        <v>35</v>
      </c>
      <c r="B835" s="16" t="s">
        <v>35</v>
      </c>
      <c r="C835" s="16" t="s">
        <v>35</v>
      </c>
      <c r="D835" s="16" t="s">
        <v>35</v>
      </c>
      <c r="E835" s="16" t="s">
        <v>35</v>
      </c>
    </row>
    <row r="836" spans="1:5">
      <c r="A836" s="16" t="s">
        <v>35</v>
      </c>
      <c r="B836" s="16" t="s">
        <v>35</v>
      </c>
      <c r="C836" s="16" t="s">
        <v>35</v>
      </c>
      <c r="D836" s="16" t="s">
        <v>35</v>
      </c>
      <c r="E836" s="16" t="s">
        <v>35</v>
      </c>
    </row>
    <row r="837" spans="1:5">
      <c r="A837" s="16" t="s">
        <v>35</v>
      </c>
      <c r="B837" s="16" t="s">
        <v>35</v>
      </c>
      <c r="C837" s="16" t="s">
        <v>35</v>
      </c>
      <c r="D837" s="16" t="s">
        <v>35</v>
      </c>
      <c r="E837" s="16" t="s">
        <v>35</v>
      </c>
    </row>
    <row r="838" spans="1:5">
      <c r="A838" s="16" t="s">
        <v>35</v>
      </c>
      <c r="B838" s="16" t="s">
        <v>35</v>
      </c>
      <c r="C838" s="16" t="s">
        <v>35</v>
      </c>
      <c r="D838" s="16" t="s">
        <v>35</v>
      </c>
      <c r="E838" s="16" t="s">
        <v>35</v>
      </c>
    </row>
    <row r="839" spans="1:5">
      <c r="A839" s="16" t="s">
        <v>35</v>
      </c>
      <c r="B839" s="16" t="s">
        <v>35</v>
      </c>
      <c r="C839" s="16" t="s">
        <v>35</v>
      </c>
      <c r="D839" s="16" t="s">
        <v>35</v>
      </c>
      <c r="E839" s="16" t="s">
        <v>35</v>
      </c>
    </row>
    <row r="840" spans="1:5">
      <c r="A840" s="16" t="s">
        <v>35</v>
      </c>
      <c r="B840" s="16" t="s">
        <v>35</v>
      </c>
      <c r="C840" s="16" t="s">
        <v>35</v>
      </c>
      <c r="D840" s="16" t="s">
        <v>35</v>
      </c>
      <c r="E840" s="16" t="s">
        <v>35</v>
      </c>
    </row>
    <row r="841" spans="1:5">
      <c r="A841" s="16" t="s">
        <v>35</v>
      </c>
      <c r="B841" s="16" t="s">
        <v>35</v>
      </c>
      <c r="C841" s="16" t="s">
        <v>35</v>
      </c>
      <c r="D841" s="16" t="s">
        <v>35</v>
      </c>
      <c r="E841" s="16" t="s">
        <v>35</v>
      </c>
    </row>
    <row r="842" spans="1:5">
      <c r="A842" s="16" t="s">
        <v>35</v>
      </c>
      <c r="B842" s="16" t="s">
        <v>35</v>
      </c>
      <c r="C842" s="16" t="s">
        <v>35</v>
      </c>
      <c r="D842" s="16" t="s">
        <v>35</v>
      </c>
      <c r="E842" s="16" t="s">
        <v>35</v>
      </c>
    </row>
    <row r="843" spans="1:5">
      <c r="A843" s="16" t="s">
        <v>35</v>
      </c>
      <c r="B843" s="16" t="s">
        <v>35</v>
      </c>
      <c r="C843" s="16" t="s">
        <v>35</v>
      </c>
      <c r="D843" s="16" t="s">
        <v>35</v>
      </c>
      <c r="E843" s="16" t="s">
        <v>35</v>
      </c>
    </row>
    <row r="844" spans="1:5">
      <c r="A844" s="16" t="s">
        <v>35</v>
      </c>
      <c r="B844" s="16" t="s">
        <v>35</v>
      </c>
      <c r="C844" s="16" t="s">
        <v>35</v>
      </c>
      <c r="D844" s="16" t="s">
        <v>35</v>
      </c>
      <c r="E844" s="16" t="s">
        <v>35</v>
      </c>
    </row>
    <row r="845" spans="1:5">
      <c r="A845" s="16" t="s">
        <v>35</v>
      </c>
      <c r="B845" s="16" t="s">
        <v>35</v>
      </c>
      <c r="C845" s="16" t="s">
        <v>35</v>
      </c>
      <c r="D845" s="16" t="s">
        <v>35</v>
      </c>
      <c r="E845" s="16" t="s">
        <v>35</v>
      </c>
    </row>
    <row r="846" spans="1:5">
      <c r="A846" s="16" t="s">
        <v>35</v>
      </c>
      <c r="B846" s="16" t="s">
        <v>35</v>
      </c>
      <c r="C846" s="16" t="s">
        <v>35</v>
      </c>
      <c r="D846" s="16" t="s">
        <v>35</v>
      </c>
      <c r="E846" s="16" t="s">
        <v>35</v>
      </c>
    </row>
    <row r="847" spans="1:5">
      <c r="A847" s="16" t="s">
        <v>35</v>
      </c>
      <c r="B847" s="16" t="s">
        <v>35</v>
      </c>
      <c r="C847" s="16" t="s">
        <v>35</v>
      </c>
      <c r="D847" s="16" t="s">
        <v>35</v>
      </c>
      <c r="E847" s="16" t="s">
        <v>35</v>
      </c>
    </row>
    <row r="848" spans="1:5">
      <c r="A848" s="16" t="s">
        <v>35</v>
      </c>
      <c r="B848" s="16" t="s">
        <v>35</v>
      </c>
      <c r="C848" s="16" t="s">
        <v>35</v>
      </c>
      <c r="D848" s="16" t="s">
        <v>35</v>
      </c>
      <c r="E848" s="16" t="s">
        <v>35</v>
      </c>
    </row>
    <row r="849" spans="1:5">
      <c r="A849" s="16" t="s">
        <v>35</v>
      </c>
      <c r="B849" s="16" t="s">
        <v>35</v>
      </c>
      <c r="C849" s="16" t="s">
        <v>35</v>
      </c>
      <c r="D849" s="16" t="s">
        <v>35</v>
      </c>
      <c r="E849" s="16" t="s">
        <v>35</v>
      </c>
    </row>
    <row r="850" spans="1:5">
      <c r="A850" s="16" t="s">
        <v>35</v>
      </c>
      <c r="B850" s="16" t="s">
        <v>35</v>
      </c>
      <c r="C850" s="16" t="s">
        <v>35</v>
      </c>
      <c r="D850" s="16" t="s">
        <v>35</v>
      </c>
      <c r="E850" s="16" t="s">
        <v>35</v>
      </c>
    </row>
    <row r="851" spans="1:5">
      <c r="A851" s="16" t="s">
        <v>35</v>
      </c>
      <c r="B851" s="16" t="s">
        <v>35</v>
      </c>
      <c r="C851" s="16" t="s">
        <v>35</v>
      </c>
      <c r="D851" s="16" t="s">
        <v>35</v>
      </c>
      <c r="E851" s="16" t="s">
        <v>35</v>
      </c>
    </row>
    <row r="852" spans="1:5">
      <c r="A852" s="16" t="s">
        <v>35</v>
      </c>
      <c r="B852" s="16" t="s">
        <v>35</v>
      </c>
      <c r="C852" s="16" t="s">
        <v>35</v>
      </c>
      <c r="D852" s="16" t="s">
        <v>35</v>
      </c>
      <c r="E852" s="16" t="s">
        <v>35</v>
      </c>
    </row>
    <row r="853" spans="1:5">
      <c r="A853" s="16" t="s">
        <v>35</v>
      </c>
      <c r="B853" s="16" t="s">
        <v>35</v>
      </c>
      <c r="C853" s="16" t="s">
        <v>35</v>
      </c>
      <c r="D853" s="16" t="s">
        <v>35</v>
      </c>
      <c r="E853" s="16" t="s">
        <v>35</v>
      </c>
    </row>
    <row r="854" spans="1:5">
      <c r="A854" s="16" t="s">
        <v>35</v>
      </c>
      <c r="B854" s="16" t="s">
        <v>35</v>
      </c>
      <c r="C854" s="16" t="s">
        <v>35</v>
      </c>
      <c r="D854" s="16" t="s">
        <v>35</v>
      </c>
      <c r="E854" s="16" t="s">
        <v>35</v>
      </c>
    </row>
    <row r="855" spans="1:5">
      <c r="A855" s="16" t="s">
        <v>35</v>
      </c>
      <c r="B855" s="16" t="s">
        <v>35</v>
      </c>
      <c r="C855" s="16" t="s">
        <v>35</v>
      </c>
      <c r="D855" s="16" t="s">
        <v>35</v>
      </c>
      <c r="E855" s="16" t="s">
        <v>35</v>
      </c>
    </row>
    <row r="856" spans="1:5">
      <c r="A856" s="16" t="s">
        <v>35</v>
      </c>
      <c r="B856" s="16" t="s">
        <v>35</v>
      </c>
      <c r="C856" s="16" t="s">
        <v>35</v>
      </c>
      <c r="D856" s="16" t="s">
        <v>35</v>
      </c>
      <c r="E856" s="16" t="s">
        <v>35</v>
      </c>
    </row>
    <row r="857" spans="1:5">
      <c r="A857" s="16" t="s">
        <v>35</v>
      </c>
      <c r="B857" s="16" t="s">
        <v>35</v>
      </c>
      <c r="C857" s="16" t="s">
        <v>35</v>
      </c>
      <c r="D857" s="16" t="s">
        <v>35</v>
      </c>
      <c r="E857" s="16" t="s">
        <v>35</v>
      </c>
    </row>
    <row r="858" spans="1:5">
      <c r="A858" s="16" t="s">
        <v>35</v>
      </c>
      <c r="B858" s="16" t="s">
        <v>35</v>
      </c>
      <c r="C858" s="16" t="s">
        <v>35</v>
      </c>
      <c r="D858" s="16" t="s">
        <v>35</v>
      </c>
      <c r="E858" s="16" t="s">
        <v>35</v>
      </c>
    </row>
    <row r="859" spans="1:5">
      <c r="A859" s="16" t="s">
        <v>35</v>
      </c>
      <c r="B859" s="16" t="s">
        <v>35</v>
      </c>
      <c r="C859" s="16" t="s">
        <v>35</v>
      </c>
      <c r="D859" s="16" t="s">
        <v>35</v>
      </c>
      <c r="E859" s="16" t="s">
        <v>35</v>
      </c>
    </row>
    <row r="860" spans="1:5">
      <c r="A860" s="16" t="s">
        <v>35</v>
      </c>
      <c r="B860" s="16" t="s">
        <v>35</v>
      </c>
      <c r="C860" s="16" t="s">
        <v>35</v>
      </c>
      <c r="D860" s="16" t="s">
        <v>35</v>
      </c>
      <c r="E860" s="16" t="s">
        <v>35</v>
      </c>
    </row>
    <row r="861" spans="1:5">
      <c r="A861" s="16" t="s">
        <v>35</v>
      </c>
      <c r="B861" s="16" t="s">
        <v>35</v>
      </c>
      <c r="C861" s="16" t="s">
        <v>35</v>
      </c>
      <c r="D861" s="16" t="s">
        <v>35</v>
      </c>
      <c r="E861" s="16" t="s">
        <v>35</v>
      </c>
    </row>
    <row r="862" spans="1:5">
      <c r="A862" s="16" t="s">
        <v>35</v>
      </c>
      <c r="B862" s="16" t="s">
        <v>35</v>
      </c>
      <c r="C862" s="16" t="s">
        <v>35</v>
      </c>
      <c r="D862" s="16" t="s">
        <v>35</v>
      </c>
      <c r="E862" s="16" t="s">
        <v>35</v>
      </c>
    </row>
    <row r="863" spans="1:5">
      <c r="A863" s="16" t="s">
        <v>35</v>
      </c>
      <c r="B863" s="16" t="s">
        <v>35</v>
      </c>
      <c r="C863" s="16" t="s">
        <v>35</v>
      </c>
      <c r="D863" s="16" t="s">
        <v>35</v>
      </c>
      <c r="E863" s="16" t="s">
        <v>35</v>
      </c>
    </row>
    <row r="864" spans="1:5">
      <c r="A864" s="16" t="s">
        <v>35</v>
      </c>
      <c r="B864" s="16" t="s">
        <v>35</v>
      </c>
      <c r="C864" s="16" t="s">
        <v>35</v>
      </c>
      <c r="D864" s="16" t="s">
        <v>35</v>
      </c>
      <c r="E864" s="16" t="s">
        <v>35</v>
      </c>
    </row>
    <row r="865" spans="1:5">
      <c r="A865" s="16" t="s">
        <v>35</v>
      </c>
      <c r="B865" s="16" t="s">
        <v>35</v>
      </c>
      <c r="C865" s="16" t="s">
        <v>35</v>
      </c>
      <c r="D865" s="16" t="s">
        <v>35</v>
      </c>
      <c r="E865" s="16" t="s">
        <v>35</v>
      </c>
    </row>
    <row r="866" spans="1:5">
      <c r="A866" s="16" t="s">
        <v>35</v>
      </c>
      <c r="B866" s="16" t="s">
        <v>35</v>
      </c>
      <c r="C866" s="16" t="s">
        <v>35</v>
      </c>
      <c r="D866" s="16" t="s">
        <v>35</v>
      </c>
      <c r="E866" s="16" t="s">
        <v>35</v>
      </c>
    </row>
    <row r="867" spans="1:5">
      <c r="A867" s="16" t="s">
        <v>35</v>
      </c>
      <c r="B867" s="16" t="s">
        <v>35</v>
      </c>
      <c r="C867" s="16" t="s">
        <v>35</v>
      </c>
      <c r="D867" s="16" t="s">
        <v>35</v>
      </c>
      <c r="E867" s="16" t="s">
        <v>35</v>
      </c>
    </row>
    <row r="868" spans="1:5">
      <c r="A868" s="16" t="s">
        <v>35</v>
      </c>
      <c r="B868" s="16" t="s">
        <v>35</v>
      </c>
      <c r="C868" s="16" t="s">
        <v>35</v>
      </c>
      <c r="D868" s="16" t="s">
        <v>35</v>
      </c>
      <c r="E868" s="16" t="s">
        <v>35</v>
      </c>
    </row>
    <row r="869" spans="1:5">
      <c r="A869" s="16" t="s">
        <v>35</v>
      </c>
      <c r="B869" s="16" t="s">
        <v>35</v>
      </c>
      <c r="C869" s="16" t="s">
        <v>35</v>
      </c>
      <c r="D869" s="16" t="s">
        <v>35</v>
      </c>
      <c r="E869" s="16" t="s">
        <v>35</v>
      </c>
    </row>
    <row r="870" spans="1:5">
      <c r="A870" s="16" t="s">
        <v>35</v>
      </c>
      <c r="B870" s="16" t="s">
        <v>35</v>
      </c>
      <c r="C870" s="16" t="s">
        <v>35</v>
      </c>
      <c r="D870" s="16" t="s">
        <v>35</v>
      </c>
      <c r="E870" s="16" t="s">
        <v>35</v>
      </c>
    </row>
    <row r="871" spans="1:5">
      <c r="A871" s="16" t="s">
        <v>35</v>
      </c>
      <c r="B871" s="16" t="s">
        <v>35</v>
      </c>
      <c r="C871" s="16" t="s">
        <v>35</v>
      </c>
      <c r="D871" s="16" t="s">
        <v>35</v>
      </c>
      <c r="E871" s="16" t="s">
        <v>35</v>
      </c>
    </row>
    <row r="872" spans="1:5">
      <c r="A872" s="16" t="s">
        <v>35</v>
      </c>
      <c r="B872" s="16" t="s">
        <v>35</v>
      </c>
      <c r="C872" s="16" t="s">
        <v>35</v>
      </c>
      <c r="D872" s="16" t="s">
        <v>35</v>
      </c>
      <c r="E872" s="16" t="s">
        <v>35</v>
      </c>
    </row>
    <row r="873" spans="1:5">
      <c r="A873" s="16" t="s">
        <v>35</v>
      </c>
      <c r="B873" s="16" t="s">
        <v>35</v>
      </c>
      <c r="C873" s="16" t="s">
        <v>35</v>
      </c>
      <c r="D873" s="16" t="s">
        <v>35</v>
      </c>
      <c r="E873" s="16" t="s">
        <v>35</v>
      </c>
    </row>
    <row r="874" spans="1:5">
      <c r="A874" s="16" t="s">
        <v>35</v>
      </c>
      <c r="B874" s="16" t="s">
        <v>35</v>
      </c>
      <c r="C874" s="16" t="s">
        <v>35</v>
      </c>
      <c r="D874" s="16" t="s">
        <v>35</v>
      </c>
      <c r="E874" s="16" t="s">
        <v>35</v>
      </c>
    </row>
    <row r="875" spans="1:5">
      <c r="A875" s="16" t="s">
        <v>35</v>
      </c>
      <c r="B875" s="16" t="s">
        <v>35</v>
      </c>
      <c r="C875" s="16" t="s">
        <v>35</v>
      </c>
      <c r="D875" s="16" t="s">
        <v>35</v>
      </c>
      <c r="E875" s="16" t="s">
        <v>35</v>
      </c>
    </row>
    <row r="876" spans="1:5">
      <c r="A876" s="16" t="s">
        <v>35</v>
      </c>
      <c r="B876" s="16" t="s">
        <v>35</v>
      </c>
      <c r="C876" s="16" t="s">
        <v>35</v>
      </c>
      <c r="D876" s="16" t="s">
        <v>35</v>
      </c>
      <c r="E876" s="16" t="s">
        <v>35</v>
      </c>
    </row>
    <row r="877" spans="1:5">
      <c r="A877" s="16" t="s">
        <v>35</v>
      </c>
      <c r="B877" s="16" t="s">
        <v>35</v>
      </c>
      <c r="C877" s="16" t="s">
        <v>35</v>
      </c>
      <c r="D877" s="16" t="s">
        <v>35</v>
      </c>
      <c r="E877" s="16" t="s">
        <v>35</v>
      </c>
    </row>
    <row r="878" spans="1:5">
      <c r="A878" s="16" t="s">
        <v>35</v>
      </c>
      <c r="B878" s="16" t="s">
        <v>35</v>
      </c>
      <c r="C878" s="16" t="s">
        <v>35</v>
      </c>
      <c r="D878" s="16" t="s">
        <v>35</v>
      </c>
      <c r="E878" s="16" t="s">
        <v>35</v>
      </c>
    </row>
    <row r="879" spans="1:5">
      <c r="A879" s="16" t="s">
        <v>35</v>
      </c>
      <c r="B879" s="16" t="s">
        <v>35</v>
      </c>
      <c r="C879" s="16" t="s">
        <v>35</v>
      </c>
      <c r="D879" s="16" t="s">
        <v>35</v>
      </c>
      <c r="E879" s="16" t="s">
        <v>35</v>
      </c>
    </row>
    <row r="880" spans="1:5">
      <c r="A880" s="16" t="s">
        <v>35</v>
      </c>
      <c r="B880" s="16" t="s">
        <v>35</v>
      </c>
      <c r="C880" s="16" t="s">
        <v>35</v>
      </c>
      <c r="D880" s="16" t="s">
        <v>35</v>
      </c>
      <c r="E880" s="16" t="s">
        <v>35</v>
      </c>
    </row>
    <row r="881" spans="1:5">
      <c r="A881" s="16" t="s">
        <v>35</v>
      </c>
      <c r="B881" s="16" t="s">
        <v>35</v>
      </c>
      <c r="C881" s="16" t="s">
        <v>35</v>
      </c>
      <c r="D881" s="16" t="s">
        <v>35</v>
      </c>
      <c r="E881" s="16" t="s">
        <v>35</v>
      </c>
    </row>
    <row r="882" spans="1:5">
      <c r="A882" s="16" t="s">
        <v>35</v>
      </c>
      <c r="B882" s="16" t="s">
        <v>35</v>
      </c>
      <c r="C882" s="16" t="s">
        <v>35</v>
      </c>
      <c r="D882" s="16" t="s">
        <v>35</v>
      </c>
      <c r="E882" s="16" t="s">
        <v>35</v>
      </c>
    </row>
    <row r="883" spans="1:5">
      <c r="A883" s="16" t="s">
        <v>35</v>
      </c>
      <c r="B883" s="16" t="s">
        <v>35</v>
      </c>
      <c r="C883" s="16" t="s">
        <v>35</v>
      </c>
      <c r="D883" s="16" t="s">
        <v>35</v>
      </c>
      <c r="E883" s="16" t="s">
        <v>35</v>
      </c>
    </row>
    <row r="884" spans="1:5">
      <c r="A884" s="16" t="s">
        <v>35</v>
      </c>
      <c r="B884" s="16" t="s">
        <v>35</v>
      </c>
      <c r="C884" s="16" t="s">
        <v>35</v>
      </c>
      <c r="D884" s="16" t="s">
        <v>35</v>
      </c>
      <c r="E884" s="16" t="s">
        <v>35</v>
      </c>
    </row>
    <row r="885" spans="1:5">
      <c r="A885" s="16" t="s">
        <v>35</v>
      </c>
      <c r="B885" s="16" t="s">
        <v>35</v>
      </c>
      <c r="C885" s="16" t="s">
        <v>35</v>
      </c>
      <c r="D885" s="16" t="s">
        <v>35</v>
      </c>
      <c r="E885" s="16" t="s">
        <v>35</v>
      </c>
    </row>
    <row r="886" spans="1:5">
      <c r="A886" s="16" t="s">
        <v>35</v>
      </c>
      <c r="B886" s="16" t="s">
        <v>35</v>
      </c>
      <c r="C886" s="16" t="s">
        <v>35</v>
      </c>
      <c r="D886" s="16" t="s">
        <v>35</v>
      </c>
      <c r="E886" s="16" t="s">
        <v>35</v>
      </c>
    </row>
    <row r="887" spans="1:5">
      <c r="A887" s="16" t="s">
        <v>35</v>
      </c>
      <c r="B887" s="16" t="s">
        <v>35</v>
      </c>
      <c r="C887" s="16" t="s">
        <v>35</v>
      </c>
      <c r="D887" s="16" t="s">
        <v>35</v>
      </c>
      <c r="E887" s="16" t="s">
        <v>35</v>
      </c>
    </row>
    <row r="888" spans="1:5">
      <c r="A888" s="16" t="s">
        <v>35</v>
      </c>
      <c r="B888" s="16" t="s">
        <v>35</v>
      </c>
      <c r="C888" s="16" t="s">
        <v>35</v>
      </c>
      <c r="D888" s="16" t="s">
        <v>35</v>
      </c>
      <c r="E888" s="16" t="s">
        <v>35</v>
      </c>
    </row>
    <row r="889" spans="1:5">
      <c r="A889" s="16" t="s">
        <v>35</v>
      </c>
      <c r="B889" s="16" t="s">
        <v>35</v>
      </c>
      <c r="C889" s="16" t="s">
        <v>35</v>
      </c>
      <c r="D889" s="16" t="s">
        <v>35</v>
      </c>
      <c r="E889" s="16" t="s">
        <v>35</v>
      </c>
    </row>
    <row r="890" spans="1:5">
      <c r="A890" s="16" t="s">
        <v>35</v>
      </c>
      <c r="B890" s="16" t="s">
        <v>35</v>
      </c>
      <c r="C890" s="16" t="s">
        <v>35</v>
      </c>
      <c r="D890" s="16" t="s">
        <v>35</v>
      </c>
      <c r="E890" s="16" t="s">
        <v>35</v>
      </c>
    </row>
    <row r="891" spans="1:5">
      <c r="A891" s="16" t="s">
        <v>35</v>
      </c>
      <c r="B891" s="16" t="s">
        <v>35</v>
      </c>
      <c r="C891" s="16" t="s">
        <v>35</v>
      </c>
      <c r="D891" s="16" t="s">
        <v>35</v>
      </c>
      <c r="E891" s="16" t="s">
        <v>35</v>
      </c>
    </row>
    <row r="892" spans="1:5">
      <c r="A892" s="16" t="s">
        <v>35</v>
      </c>
      <c r="B892" s="16" t="s">
        <v>35</v>
      </c>
      <c r="C892" s="16" t="s">
        <v>35</v>
      </c>
      <c r="D892" s="16" t="s">
        <v>35</v>
      </c>
      <c r="E892" s="16" t="s">
        <v>35</v>
      </c>
    </row>
    <row r="893" spans="1:5">
      <c r="A893" s="16" t="s">
        <v>35</v>
      </c>
      <c r="B893" s="16" t="s">
        <v>35</v>
      </c>
      <c r="C893" s="16" t="s">
        <v>35</v>
      </c>
      <c r="D893" s="16" t="s">
        <v>35</v>
      </c>
      <c r="E893" s="16" t="s">
        <v>35</v>
      </c>
    </row>
    <row r="894" spans="1:5">
      <c r="A894" s="16" t="s">
        <v>35</v>
      </c>
      <c r="B894" s="16" t="s">
        <v>35</v>
      </c>
      <c r="C894" s="16" t="s">
        <v>35</v>
      </c>
      <c r="D894" s="16" t="s">
        <v>35</v>
      </c>
      <c r="E894" s="16" t="s">
        <v>35</v>
      </c>
    </row>
    <row r="895" spans="1:5">
      <c r="A895" s="16" t="s">
        <v>35</v>
      </c>
      <c r="B895" s="16" t="s">
        <v>35</v>
      </c>
      <c r="C895" s="16" t="s">
        <v>35</v>
      </c>
      <c r="D895" s="16" t="s">
        <v>35</v>
      </c>
      <c r="E895" s="16" t="s">
        <v>35</v>
      </c>
    </row>
    <row r="896" spans="1:5">
      <c r="A896" s="16" t="s">
        <v>35</v>
      </c>
      <c r="B896" s="16" t="s">
        <v>35</v>
      </c>
      <c r="C896" s="16" t="s">
        <v>35</v>
      </c>
      <c r="D896" s="16" t="s">
        <v>35</v>
      </c>
      <c r="E896" s="16" t="s">
        <v>35</v>
      </c>
    </row>
    <row r="897" spans="1:5">
      <c r="A897" s="16" t="s">
        <v>35</v>
      </c>
      <c r="B897" s="16" t="s">
        <v>35</v>
      </c>
      <c r="C897" s="16" t="s">
        <v>35</v>
      </c>
      <c r="D897" s="16" t="s">
        <v>35</v>
      </c>
      <c r="E897" s="16" t="s">
        <v>35</v>
      </c>
    </row>
    <row r="898" spans="1:5">
      <c r="A898" s="16" t="s">
        <v>35</v>
      </c>
      <c r="B898" s="16" t="s">
        <v>35</v>
      </c>
      <c r="C898" s="16" t="s">
        <v>35</v>
      </c>
      <c r="D898" s="16" t="s">
        <v>35</v>
      </c>
      <c r="E898" s="16" t="s">
        <v>35</v>
      </c>
    </row>
    <row r="899" spans="1:5">
      <c r="A899" s="16" t="s">
        <v>35</v>
      </c>
      <c r="B899" s="16" t="s">
        <v>35</v>
      </c>
      <c r="C899" s="16" t="s">
        <v>35</v>
      </c>
      <c r="D899" s="16" t="s">
        <v>35</v>
      </c>
      <c r="E899" s="16" t="s">
        <v>35</v>
      </c>
    </row>
    <row r="900" spans="1:5">
      <c r="A900" s="16" t="s">
        <v>35</v>
      </c>
      <c r="B900" s="16" t="s">
        <v>35</v>
      </c>
      <c r="C900" s="16" t="s">
        <v>35</v>
      </c>
      <c r="D900" s="16" t="s">
        <v>35</v>
      </c>
      <c r="E900" s="16" t="s">
        <v>35</v>
      </c>
    </row>
    <row r="901" spans="1:5">
      <c r="A901" s="16" t="s">
        <v>35</v>
      </c>
      <c r="B901" s="16" t="s">
        <v>35</v>
      </c>
      <c r="C901" s="16" t="s">
        <v>35</v>
      </c>
      <c r="D901" s="16" t="s">
        <v>35</v>
      </c>
      <c r="E901" s="16" t="s">
        <v>35</v>
      </c>
    </row>
    <row r="902" spans="1:5">
      <c r="A902" s="16" t="s">
        <v>35</v>
      </c>
      <c r="B902" s="16" t="s">
        <v>35</v>
      </c>
      <c r="C902" s="16" t="s">
        <v>35</v>
      </c>
      <c r="D902" s="16" t="s">
        <v>35</v>
      </c>
      <c r="E902" s="16" t="s">
        <v>35</v>
      </c>
    </row>
    <row r="903" spans="1:5">
      <c r="A903" s="16" t="s">
        <v>35</v>
      </c>
      <c r="B903" s="16" t="s">
        <v>35</v>
      </c>
      <c r="C903" s="16" t="s">
        <v>35</v>
      </c>
      <c r="D903" s="16" t="s">
        <v>35</v>
      </c>
      <c r="E903" s="16" t="s">
        <v>35</v>
      </c>
    </row>
    <row r="904" spans="1:5">
      <c r="A904" s="16" t="s">
        <v>35</v>
      </c>
      <c r="B904" s="16" t="s">
        <v>35</v>
      </c>
      <c r="C904" s="16" t="s">
        <v>35</v>
      </c>
      <c r="D904" s="16" t="s">
        <v>35</v>
      </c>
      <c r="E904" s="16" t="s">
        <v>35</v>
      </c>
    </row>
    <row r="905" spans="1:5">
      <c r="A905" s="16" t="s">
        <v>35</v>
      </c>
      <c r="B905" s="16" t="s">
        <v>35</v>
      </c>
      <c r="C905" s="16" t="s">
        <v>35</v>
      </c>
      <c r="D905" s="16" t="s">
        <v>35</v>
      </c>
      <c r="E905" s="16" t="s">
        <v>35</v>
      </c>
    </row>
    <row r="906" spans="1:5">
      <c r="A906" s="16" t="s">
        <v>35</v>
      </c>
      <c r="B906" s="16" t="s">
        <v>35</v>
      </c>
      <c r="C906" s="16" t="s">
        <v>35</v>
      </c>
      <c r="D906" s="16" t="s">
        <v>35</v>
      </c>
      <c r="E906" s="16" t="s">
        <v>35</v>
      </c>
    </row>
    <row r="907" spans="1:5">
      <c r="A907" s="16" t="s">
        <v>35</v>
      </c>
      <c r="B907" s="16" t="s">
        <v>35</v>
      </c>
      <c r="C907" s="16" t="s">
        <v>35</v>
      </c>
      <c r="D907" s="16" t="s">
        <v>35</v>
      </c>
      <c r="E907" s="16" t="s">
        <v>35</v>
      </c>
    </row>
    <row r="908" spans="1:5">
      <c r="A908" s="16" t="s">
        <v>35</v>
      </c>
      <c r="B908" s="16" t="s">
        <v>35</v>
      </c>
      <c r="C908" s="16" t="s">
        <v>35</v>
      </c>
      <c r="D908" s="16" t="s">
        <v>35</v>
      </c>
      <c r="E908" s="16" t="s">
        <v>35</v>
      </c>
    </row>
    <row r="909" spans="1:5">
      <c r="A909" s="16" t="s">
        <v>35</v>
      </c>
      <c r="B909" s="16" t="s">
        <v>35</v>
      </c>
      <c r="C909" s="16" t="s">
        <v>35</v>
      </c>
      <c r="D909" s="16" t="s">
        <v>35</v>
      </c>
      <c r="E909" s="16" t="s">
        <v>35</v>
      </c>
    </row>
    <row r="910" spans="1:5">
      <c r="A910" s="16" t="s">
        <v>35</v>
      </c>
      <c r="B910" s="16" t="s">
        <v>35</v>
      </c>
      <c r="C910" s="16" t="s">
        <v>35</v>
      </c>
      <c r="D910" s="16" t="s">
        <v>35</v>
      </c>
      <c r="E910" s="16" t="s">
        <v>35</v>
      </c>
    </row>
    <row r="911" spans="1:5">
      <c r="A911" s="16" t="s">
        <v>35</v>
      </c>
      <c r="B911" s="16" t="s">
        <v>35</v>
      </c>
      <c r="C911" s="16" t="s">
        <v>35</v>
      </c>
      <c r="D911" s="16" t="s">
        <v>35</v>
      </c>
      <c r="E911" s="16" t="s">
        <v>35</v>
      </c>
    </row>
    <row r="912" spans="1:5">
      <c r="A912" s="16" t="s">
        <v>35</v>
      </c>
      <c r="B912" s="16" t="s">
        <v>35</v>
      </c>
      <c r="C912" s="16" t="s">
        <v>35</v>
      </c>
      <c r="D912" s="16" t="s">
        <v>35</v>
      </c>
      <c r="E912" s="16" t="s">
        <v>35</v>
      </c>
    </row>
    <row r="913" spans="1:5">
      <c r="A913" s="16" t="s">
        <v>35</v>
      </c>
      <c r="B913" s="16" t="s">
        <v>35</v>
      </c>
      <c r="C913" s="16" t="s">
        <v>35</v>
      </c>
      <c r="D913" s="16" t="s">
        <v>35</v>
      </c>
      <c r="E913" s="16" t="s">
        <v>35</v>
      </c>
    </row>
    <row r="914" spans="1:5">
      <c r="A914" s="16" t="s">
        <v>35</v>
      </c>
      <c r="B914" s="16" t="s">
        <v>35</v>
      </c>
      <c r="C914" s="16" t="s">
        <v>35</v>
      </c>
      <c r="D914" s="16" t="s">
        <v>35</v>
      </c>
      <c r="E914" s="16" t="s">
        <v>35</v>
      </c>
    </row>
    <row r="915" spans="1:5">
      <c r="A915" s="16" t="s">
        <v>35</v>
      </c>
      <c r="B915" s="16" t="s">
        <v>35</v>
      </c>
      <c r="C915" s="16" t="s">
        <v>35</v>
      </c>
      <c r="D915" s="16" t="s">
        <v>35</v>
      </c>
      <c r="E915" s="16" t="s">
        <v>35</v>
      </c>
    </row>
    <row r="916" spans="1:5">
      <c r="A916" s="16" t="s">
        <v>35</v>
      </c>
      <c r="B916" s="16" t="s">
        <v>35</v>
      </c>
      <c r="C916" s="16" t="s">
        <v>35</v>
      </c>
      <c r="D916" s="16" t="s">
        <v>35</v>
      </c>
      <c r="E916" s="16" t="s">
        <v>35</v>
      </c>
    </row>
    <row r="917" spans="1:5">
      <c r="A917" s="16" t="s">
        <v>35</v>
      </c>
      <c r="B917" s="16" t="s">
        <v>35</v>
      </c>
      <c r="C917" s="16" t="s">
        <v>35</v>
      </c>
      <c r="D917" s="16" t="s">
        <v>35</v>
      </c>
      <c r="E917" s="16" t="s">
        <v>35</v>
      </c>
    </row>
    <row r="918" spans="1:5">
      <c r="A918" s="16" t="s">
        <v>35</v>
      </c>
      <c r="B918" s="16" t="s">
        <v>35</v>
      </c>
      <c r="C918" s="16" t="s">
        <v>35</v>
      </c>
      <c r="D918" s="16" t="s">
        <v>35</v>
      </c>
      <c r="E918" s="16" t="s">
        <v>35</v>
      </c>
    </row>
    <row r="919" spans="1:5">
      <c r="A919" s="16" t="s">
        <v>35</v>
      </c>
      <c r="B919" s="16" t="s">
        <v>35</v>
      </c>
      <c r="C919" s="16" t="s">
        <v>35</v>
      </c>
      <c r="D919" s="16" t="s">
        <v>35</v>
      </c>
      <c r="E919" s="16" t="s">
        <v>35</v>
      </c>
    </row>
    <row r="920" spans="1:5">
      <c r="A920" s="16" t="s">
        <v>35</v>
      </c>
      <c r="B920" s="16" t="s">
        <v>35</v>
      </c>
      <c r="C920" s="16" t="s">
        <v>35</v>
      </c>
      <c r="D920" s="16" t="s">
        <v>35</v>
      </c>
      <c r="E920" s="16" t="s">
        <v>35</v>
      </c>
    </row>
    <row r="921" spans="1:5">
      <c r="A921" s="16" t="s">
        <v>35</v>
      </c>
      <c r="B921" s="16" t="s">
        <v>35</v>
      </c>
      <c r="C921" s="16" t="s">
        <v>35</v>
      </c>
      <c r="D921" s="16" t="s">
        <v>35</v>
      </c>
      <c r="E921" s="16" t="s">
        <v>35</v>
      </c>
    </row>
    <row r="922" spans="1:5">
      <c r="A922" s="16" t="s">
        <v>35</v>
      </c>
      <c r="B922" s="16" t="s">
        <v>35</v>
      </c>
      <c r="C922" s="16" t="s">
        <v>35</v>
      </c>
      <c r="D922" s="16" t="s">
        <v>35</v>
      </c>
      <c r="E922" s="16" t="s">
        <v>35</v>
      </c>
    </row>
    <row r="923" spans="1:5">
      <c r="A923" s="16" t="s">
        <v>35</v>
      </c>
      <c r="B923" s="16" t="s">
        <v>35</v>
      </c>
      <c r="C923" s="16" t="s">
        <v>35</v>
      </c>
      <c r="D923" s="16" t="s">
        <v>35</v>
      </c>
      <c r="E923" s="16" t="s">
        <v>35</v>
      </c>
    </row>
    <row r="924" spans="1:5">
      <c r="A924" s="16" t="s">
        <v>35</v>
      </c>
      <c r="B924" s="16" t="s">
        <v>35</v>
      </c>
      <c r="C924" s="16" t="s">
        <v>35</v>
      </c>
      <c r="D924" s="16" t="s">
        <v>35</v>
      </c>
      <c r="E924" s="16" t="s">
        <v>35</v>
      </c>
    </row>
    <row r="925" spans="1:5">
      <c r="A925" s="16" t="s">
        <v>35</v>
      </c>
      <c r="B925" s="16" t="s">
        <v>35</v>
      </c>
      <c r="C925" s="16" t="s">
        <v>35</v>
      </c>
      <c r="D925" s="16" t="s">
        <v>35</v>
      </c>
      <c r="E925" s="16" t="s">
        <v>35</v>
      </c>
    </row>
    <row r="926" spans="1:5">
      <c r="A926" s="16" t="s">
        <v>35</v>
      </c>
      <c r="B926" s="16" t="s">
        <v>35</v>
      </c>
      <c r="C926" s="16" t="s">
        <v>35</v>
      </c>
      <c r="D926" s="16" t="s">
        <v>35</v>
      </c>
      <c r="E926" s="16" t="s">
        <v>35</v>
      </c>
    </row>
    <row r="927" spans="1:5">
      <c r="A927" s="16" t="s">
        <v>35</v>
      </c>
      <c r="B927" s="16" t="s">
        <v>35</v>
      </c>
      <c r="C927" s="16" t="s">
        <v>35</v>
      </c>
      <c r="D927" s="16" t="s">
        <v>35</v>
      </c>
      <c r="E927" s="16" t="s">
        <v>35</v>
      </c>
    </row>
    <row r="928" spans="1:5">
      <c r="A928" s="16" t="s">
        <v>35</v>
      </c>
      <c r="B928" s="16" t="s">
        <v>35</v>
      </c>
      <c r="C928" s="16" t="s">
        <v>35</v>
      </c>
      <c r="D928" s="16" t="s">
        <v>35</v>
      </c>
      <c r="E928" s="16" t="s">
        <v>35</v>
      </c>
    </row>
    <row r="929" spans="1:5">
      <c r="A929" s="16" t="s">
        <v>35</v>
      </c>
      <c r="B929" s="16" t="s">
        <v>35</v>
      </c>
      <c r="C929" s="16" t="s">
        <v>35</v>
      </c>
      <c r="D929" s="16" t="s">
        <v>35</v>
      </c>
      <c r="E929" s="16" t="s">
        <v>35</v>
      </c>
    </row>
    <row r="930" spans="1:5">
      <c r="A930" s="16" t="s">
        <v>35</v>
      </c>
      <c r="B930" s="16" t="s">
        <v>35</v>
      </c>
      <c r="C930" s="16" t="s">
        <v>35</v>
      </c>
      <c r="D930" s="16" t="s">
        <v>35</v>
      </c>
      <c r="E930" s="16" t="s">
        <v>35</v>
      </c>
    </row>
    <row r="931" spans="1:5">
      <c r="A931" s="16" t="s">
        <v>35</v>
      </c>
      <c r="B931" s="16" t="s">
        <v>35</v>
      </c>
      <c r="C931" s="16" t="s">
        <v>35</v>
      </c>
      <c r="D931" s="16" t="s">
        <v>35</v>
      </c>
      <c r="E931" s="16" t="s">
        <v>35</v>
      </c>
    </row>
    <row r="932" spans="1:5">
      <c r="A932" s="16" t="s">
        <v>35</v>
      </c>
      <c r="B932" s="16" t="s">
        <v>35</v>
      </c>
      <c r="C932" s="16" t="s">
        <v>35</v>
      </c>
      <c r="D932" s="16" t="s">
        <v>35</v>
      </c>
      <c r="E932" s="16" t="s">
        <v>35</v>
      </c>
    </row>
    <row r="933" spans="1:5">
      <c r="A933" s="16" t="s">
        <v>35</v>
      </c>
      <c r="B933" s="16" t="s">
        <v>35</v>
      </c>
      <c r="C933" s="16" t="s">
        <v>35</v>
      </c>
      <c r="D933" s="16" t="s">
        <v>35</v>
      </c>
      <c r="E933" s="16" t="s">
        <v>35</v>
      </c>
    </row>
    <row r="934" spans="1:5">
      <c r="A934" s="16" t="s">
        <v>35</v>
      </c>
      <c r="B934" s="16" t="s">
        <v>35</v>
      </c>
      <c r="C934" s="16" t="s">
        <v>35</v>
      </c>
      <c r="D934" s="16" t="s">
        <v>35</v>
      </c>
      <c r="E934" s="16" t="s">
        <v>35</v>
      </c>
    </row>
    <row r="935" spans="1:5">
      <c r="A935" s="16" t="s">
        <v>35</v>
      </c>
      <c r="B935" s="16" t="s">
        <v>35</v>
      </c>
      <c r="C935" s="16" t="s">
        <v>35</v>
      </c>
      <c r="D935" s="16" t="s">
        <v>35</v>
      </c>
      <c r="E935" s="16" t="s">
        <v>35</v>
      </c>
    </row>
    <row r="936" spans="1:5">
      <c r="A936" s="16" t="s">
        <v>35</v>
      </c>
      <c r="B936" s="16" t="s">
        <v>35</v>
      </c>
      <c r="C936" s="16" t="s">
        <v>35</v>
      </c>
      <c r="D936" s="16" t="s">
        <v>35</v>
      </c>
      <c r="E936" s="16" t="s">
        <v>35</v>
      </c>
    </row>
    <row r="937" spans="1:5">
      <c r="A937" s="16" t="s">
        <v>35</v>
      </c>
      <c r="B937" s="16" t="s">
        <v>35</v>
      </c>
      <c r="C937" s="16" t="s">
        <v>35</v>
      </c>
      <c r="D937" s="16" t="s">
        <v>35</v>
      </c>
      <c r="E937" s="16" t="s">
        <v>35</v>
      </c>
    </row>
    <row r="938" spans="1:5">
      <c r="A938" s="16" t="s">
        <v>35</v>
      </c>
      <c r="B938" s="16" t="s">
        <v>35</v>
      </c>
      <c r="C938" s="16" t="s">
        <v>35</v>
      </c>
      <c r="D938" s="16" t="s">
        <v>35</v>
      </c>
      <c r="E938" s="16" t="s">
        <v>35</v>
      </c>
    </row>
    <row r="939" spans="1:5">
      <c r="A939" s="16" t="s">
        <v>35</v>
      </c>
      <c r="B939" s="16" t="s">
        <v>35</v>
      </c>
      <c r="C939" s="16" t="s">
        <v>35</v>
      </c>
      <c r="D939" s="16" t="s">
        <v>35</v>
      </c>
      <c r="E939" s="16" t="s">
        <v>35</v>
      </c>
    </row>
    <row r="940" spans="1:5">
      <c r="A940" s="16" t="s">
        <v>35</v>
      </c>
      <c r="B940" s="16" t="s">
        <v>35</v>
      </c>
      <c r="C940" s="16" t="s">
        <v>35</v>
      </c>
      <c r="D940" s="16" t="s">
        <v>35</v>
      </c>
      <c r="E940" s="16" t="s">
        <v>35</v>
      </c>
    </row>
    <row r="941" spans="1:5">
      <c r="A941" s="16" t="s">
        <v>35</v>
      </c>
      <c r="B941" s="16" t="s">
        <v>35</v>
      </c>
      <c r="C941" s="16" t="s">
        <v>35</v>
      </c>
      <c r="D941" s="16" t="s">
        <v>35</v>
      </c>
      <c r="E941" s="16" t="s">
        <v>35</v>
      </c>
    </row>
    <row r="942" spans="1:5">
      <c r="A942" s="16" t="s">
        <v>35</v>
      </c>
      <c r="B942" s="16" t="s">
        <v>35</v>
      </c>
      <c r="C942" s="16" t="s">
        <v>35</v>
      </c>
      <c r="D942" s="16" t="s">
        <v>35</v>
      </c>
      <c r="E942" s="16" t="s">
        <v>35</v>
      </c>
    </row>
    <row r="943" spans="1:5">
      <c r="A943" s="16" t="s">
        <v>35</v>
      </c>
      <c r="B943" s="16" t="s">
        <v>35</v>
      </c>
      <c r="C943" s="16" t="s">
        <v>35</v>
      </c>
      <c r="D943" s="16" t="s">
        <v>35</v>
      </c>
      <c r="E943" s="16" t="s">
        <v>35</v>
      </c>
    </row>
    <row r="944" spans="1:5">
      <c r="A944" s="16" t="s">
        <v>35</v>
      </c>
      <c r="B944" s="16" t="s">
        <v>35</v>
      </c>
      <c r="C944" s="16" t="s">
        <v>35</v>
      </c>
      <c r="D944" s="16" t="s">
        <v>35</v>
      </c>
      <c r="E944" s="16" t="s">
        <v>35</v>
      </c>
    </row>
    <row r="945" spans="1:5">
      <c r="A945" s="16" t="s">
        <v>35</v>
      </c>
      <c r="B945" s="16" t="s">
        <v>35</v>
      </c>
      <c r="C945" s="16" t="s">
        <v>35</v>
      </c>
      <c r="D945" s="16" t="s">
        <v>35</v>
      </c>
      <c r="E945" s="16" t="s">
        <v>35</v>
      </c>
    </row>
    <row r="946" spans="1:5">
      <c r="A946" s="16" t="s">
        <v>35</v>
      </c>
      <c r="B946" s="16" t="s">
        <v>35</v>
      </c>
      <c r="C946" s="16" t="s">
        <v>35</v>
      </c>
      <c r="D946" s="16" t="s">
        <v>35</v>
      </c>
      <c r="E946" s="16" t="s">
        <v>35</v>
      </c>
    </row>
    <row r="947" spans="1:5">
      <c r="A947" s="16" t="s">
        <v>35</v>
      </c>
      <c r="B947" s="16" t="s">
        <v>35</v>
      </c>
      <c r="C947" s="16" t="s">
        <v>35</v>
      </c>
      <c r="D947" s="16" t="s">
        <v>35</v>
      </c>
      <c r="E947" s="16" t="s">
        <v>35</v>
      </c>
    </row>
    <row r="948" spans="1:5">
      <c r="A948" s="16" t="s">
        <v>35</v>
      </c>
      <c r="B948" s="16" t="s">
        <v>35</v>
      </c>
      <c r="C948" s="16" t="s">
        <v>35</v>
      </c>
      <c r="D948" s="16" t="s">
        <v>35</v>
      </c>
      <c r="E948" s="16" t="s">
        <v>35</v>
      </c>
    </row>
    <row r="949" spans="1:5">
      <c r="A949" s="16" t="s">
        <v>35</v>
      </c>
      <c r="B949" s="16" t="s">
        <v>35</v>
      </c>
      <c r="C949" s="16" t="s">
        <v>35</v>
      </c>
      <c r="D949" s="16" t="s">
        <v>35</v>
      </c>
      <c r="E949" s="16" t="s">
        <v>35</v>
      </c>
    </row>
    <row r="950" spans="1:5">
      <c r="A950" s="16" t="s">
        <v>35</v>
      </c>
      <c r="B950" s="16" t="s">
        <v>35</v>
      </c>
      <c r="C950" s="16" t="s">
        <v>35</v>
      </c>
      <c r="D950" s="16" t="s">
        <v>35</v>
      </c>
      <c r="E950" s="16" t="s">
        <v>35</v>
      </c>
    </row>
    <row r="951" spans="1:5">
      <c r="A951" s="16" t="s">
        <v>35</v>
      </c>
      <c r="B951" s="16" t="s">
        <v>35</v>
      </c>
      <c r="C951" s="16" t="s">
        <v>35</v>
      </c>
      <c r="D951" s="16" t="s">
        <v>35</v>
      </c>
      <c r="E951" s="16" t="s">
        <v>35</v>
      </c>
    </row>
    <row r="952" spans="1:5">
      <c r="A952" s="16" t="s">
        <v>35</v>
      </c>
      <c r="B952" s="16" t="s">
        <v>35</v>
      </c>
      <c r="C952" s="16" t="s">
        <v>35</v>
      </c>
      <c r="D952" s="16" t="s">
        <v>35</v>
      </c>
      <c r="E952" s="16" t="s">
        <v>35</v>
      </c>
    </row>
    <row r="953" spans="1:5">
      <c r="A953" s="16" t="s">
        <v>35</v>
      </c>
      <c r="B953" s="16" t="s">
        <v>35</v>
      </c>
      <c r="C953" s="16" t="s">
        <v>35</v>
      </c>
      <c r="D953" s="16" t="s">
        <v>35</v>
      </c>
      <c r="E953" s="16" t="s">
        <v>35</v>
      </c>
    </row>
    <row r="954" spans="1:5">
      <c r="A954" s="16" t="s">
        <v>35</v>
      </c>
      <c r="B954" s="16" t="s">
        <v>35</v>
      </c>
      <c r="C954" s="16" t="s">
        <v>35</v>
      </c>
      <c r="D954" s="16" t="s">
        <v>35</v>
      </c>
      <c r="E954" s="16" t="s">
        <v>35</v>
      </c>
    </row>
    <row r="955" spans="1:5">
      <c r="A955" s="16" t="s">
        <v>35</v>
      </c>
      <c r="B955" s="16" t="s">
        <v>35</v>
      </c>
      <c r="C955" s="16" t="s">
        <v>35</v>
      </c>
      <c r="D955" s="16" t="s">
        <v>35</v>
      </c>
      <c r="E955" s="16" t="s">
        <v>35</v>
      </c>
    </row>
    <row r="956" spans="1:5">
      <c r="A956" s="16" t="s">
        <v>35</v>
      </c>
      <c r="B956" s="16" t="s">
        <v>35</v>
      </c>
      <c r="C956" s="16" t="s">
        <v>35</v>
      </c>
      <c r="D956" s="16" t="s">
        <v>35</v>
      </c>
      <c r="E956" s="16" t="s">
        <v>35</v>
      </c>
    </row>
    <row r="957" spans="1:5">
      <c r="A957" s="16" t="s">
        <v>35</v>
      </c>
      <c r="B957" s="16" t="s">
        <v>35</v>
      </c>
      <c r="C957" s="16" t="s">
        <v>35</v>
      </c>
      <c r="D957" s="16" t="s">
        <v>35</v>
      </c>
      <c r="E957" s="16" t="s">
        <v>35</v>
      </c>
    </row>
    <row r="958" spans="1:5">
      <c r="A958" s="16" t="s">
        <v>35</v>
      </c>
      <c r="B958" s="16" t="s">
        <v>35</v>
      </c>
      <c r="C958" s="16" t="s">
        <v>35</v>
      </c>
      <c r="D958" s="16" t="s">
        <v>35</v>
      </c>
      <c r="E958" s="16" t="s">
        <v>35</v>
      </c>
    </row>
    <row r="959" spans="1:5">
      <c r="A959" s="16" t="s">
        <v>35</v>
      </c>
      <c r="B959" s="16" t="s">
        <v>35</v>
      </c>
      <c r="C959" s="16" t="s">
        <v>35</v>
      </c>
      <c r="D959" s="16" t="s">
        <v>35</v>
      </c>
      <c r="E959" s="16" t="s">
        <v>35</v>
      </c>
    </row>
    <row r="960" spans="1:5">
      <c r="A960" s="16" t="s">
        <v>35</v>
      </c>
      <c r="B960" s="16" t="s">
        <v>35</v>
      </c>
      <c r="C960" s="16" t="s">
        <v>35</v>
      </c>
      <c r="D960" s="16" t="s">
        <v>35</v>
      </c>
      <c r="E960" s="16" t="s">
        <v>35</v>
      </c>
    </row>
    <row r="961" spans="1:5">
      <c r="A961" s="16" t="s">
        <v>35</v>
      </c>
      <c r="B961" s="16" t="s">
        <v>35</v>
      </c>
      <c r="C961" s="16" t="s">
        <v>35</v>
      </c>
      <c r="D961" s="16" t="s">
        <v>35</v>
      </c>
      <c r="E961" s="16" t="s">
        <v>35</v>
      </c>
    </row>
    <row r="962" spans="1:5">
      <c r="A962" s="16" t="s">
        <v>35</v>
      </c>
      <c r="B962" s="16" t="s">
        <v>35</v>
      </c>
      <c r="C962" s="16" t="s">
        <v>35</v>
      </c>
      <c r="D962" s="16" t="s">
        <v>35</v>
      </c>
      <c r="E962" s="16" t="s">
        <v>35</v>
      </c>
    </row>
    <row r="963" spans="1:5">
      <c r="A963" s="16" t="s">
        <v>35</v>
      </c>
      <c r="B963" s="16" t="s">
        <v>35</v>
      </c>
      <c r="C963" s="16" t="s">
        <v>35</v>
      </c>
      <c r="D963" s="16" t="s">
        <v>35</v>
      </c>
      <c r="E963" s="16" t="s">
        <v>35</v>
      </c>
    </row>
    <row r="964" spans="1:5">
      <c r="A964" s="16" t="s">
        <v>35</v>
      </c>
      <c r="B964" s="16" t="s">
        <v>35</v>
      </c>
      <c r="C964" s="16" t="s">
        <v>35</v>
      </c>
      <c r="D964" s="16" t="s">
        <v>35</v>
      </c>
      <c r="E964" s="16" t="s">
        <v>35</v>
      </c>
    </row>
    <row r="965" spans="1:5">
      <c r="A965" s="16" t="s">
        <v>35</v>
      </c>
      <c r="B965" s="16" t="s">
        <v>35</v>
      </c>
      <c r="C965" s="16" t="s">
        <v>35</v>
      </c>
      <c r="D965" s="16" t="s">
        <v>35</v>
      </c>
      <c r="E965" s="16" t="s">
        <v>35</v>
      </c>
    </row>
    <row r="966" spans="1:5">
      <c r="A966" s="16" t="s">
        <v>35</v>
      </c>
      <c r="B966" s="16" t="s">
        <v>35</v>
      </c>
      <c r="C966" s="16" t="s">
        <v>35</v>
      </c>
      <c r="D966" s="16" t="s">
        <v>35</v>
      </c>
      <c r="E966" s="16" t="s">
        <v>35</v>
      </c>
    </row>
    <row r="967" spans="1:5">
      <c r="A967" s="16" t="s">
        <v>35</v>
      </c>
      <c r="B967" s="16" t="s">
        <v>35</v>
      </c>
      <c r="C967" s="16" t="s">
        <v>35</v>
      </c>
      <c r="D967" s="16" t="s">
        <v>35</v>
      </c>
      <c r="E967" s="16" t="s">
        <v>35</v>
      </c>
    </row>
    <row r="968" spans="1:5">
      <c r="A968" s="16" t="s">
        <v>35</v>
      </c>
      <c r="B968" s="16" t="s">
        <v>35</v>
      </c>
      <c r="C968" s="16" t="s">
        <v>35</v>
      </c>
      <c r="D968" s="16" t="s">
        <v>35</v>
      </c>
      <c r="E968" s="16" t="s">
        <v>35</v>
      </c>
    </row>
    <row r="969" spans="1:5">
      <c r="A969" s="16" t="s">
        <v>35</v>
      </c>
      <c r="B969" s="16" t="s">
        <v>35</v>
      </c>
      <c r="C969" s="16" t="s">
        <v>35</v>
      </c>
      <c r="D969" s="16" t="s">
        <v>35</v>
      </c>
      <c r="E969" s="16" t="s">
        <v>35</v>
      </c>
    </row>
    <row r="970" spans="1:5">
      <c r="A970" s="16" t="s">
        <v>35</v>
      </c>
      <c r="B970" s="16" t="s">
        <v>35</v>
      </c>
      <c r="C970" s="16" t="s">
        <v>35</v>
      </c>
      <c r="D970" s="16" t="s">
        <v>35</v>
      </c>
      <c r="E970" s="16" t="s">
        <v>35</v>
      </c>
    </row>
    <row r="971" spans="1:5">
      <c r="A971" s="16" t="s">
        <v>35</v>
      </c>
      <c r="B971" s="16" t="s">
        <v>35</v>
      </c>
      <c r="C971" s="16" t="s">
        <v>35</v>
      </c>
      <c r="D971" s="16" t="s">
        <v>35</v>
      </c>
      <c r="E971" s="16" t="s">
        <v>35</v>
      </c>
    </row>
    <row r="972" spans="1:5">
      <c r="A972" s="16" t="s">
        <v>35</v>
      </c>
      <c r="B972" s="16" t="s">
        <v>35</v>
      </c>
      <c r="C972" s="16" t="s">
        <v>35</v>
      </c>
      <c r="D972" s="16" t="s">
        <v>35</v>
      </c>
      <c r="E972" s="16" t="s">
        <v>35</v>
      </c>
    </row>
    <row r="973" spans="1:5">
      <c r="A973" s="16" t="s">
        <v>35</v>
      </c>
      <c r="B973" s="16" t="s">
        <v>35</v>
      </c>
      <c r="C973" s="16" t="s">
        <v>35</v>
      </c>
      <c r="D973" s="16" t="s">
        <v>35</v>
      </c>
      <c r="E973" s="16" t="s">
        <v>35</v>
      </c>
    </row>
    <row r="974" spans="1:5">
      <c r="A974" s="16" t="s">
        <v>35</v>
      </c>
      <c r="B974" s="16" t="s">
        <v>35</v>
      </c>
      <c r="C974" s="16" t="s">
        <v>35</v>
      </c>
      <c r="D974" s="16" t="s">
        <v>35</v>
      </c>
      <c r="E974" s="16" t="s">
        <v>35</v>
      </c>
    </row>
    <row r="975" spans="1:5">
      <c r="A975" s="16" t="s">
        <v>35</v>
      </c>
      <c r="B975" s="16" t="s">
        <v>35</v>
      </c>
      <c r="C975" s="16" t="s">
        <v>35</v>
      </c>
      <c r="D975" s="16" t="s">
        <v>35</v>
      </c>
      <c r="E975" s="16" t="s">
        <v>35</v>
      </c>
    </row>
    <row r="976" spans="1:5">
      <c r="A976" s="16" t="s">
        <v>35</v>
      </c>
      <c r="B976" s="16" t="s">
        <v>35</v>
      </c>
      <c r="C976" s="16" t="s">
        <v>35</v>
      </c>
      <c r="D976" s="16" t="s">
        <v>35</v>
      </c>
      <c r="E976" s="16" t="s">
        <v>35</v>
      </c>
    </row>
    <row r="977" spans="1:5">
      <c r="A977" s="16" t="s">
        <v>35</v>
      </c>
      <c r="B977" s="16" t="s">
        <v>35</v>
      </c>
      <c r="C977" s="16" t="s">
        <v>35</v>
      </c>
      <c r="D977" s="16" t="s">
        <v>35</v>
      </c>
      <c r="E977" s="16" t="s">
        <v>35</v>
      </c>
    </row>
    <row r="978" spans="1:5">
      <c r="A978" s="16" t="s">
        <v>35</v>
      </c>
      <c r="B978" s="16" t="s">
        <v>35</v>
      </c>
      <c r="C978" s="16" t="s">
        <v>35</v>
      </c>
      <c r="D978" s="16" t="s">
        <v>35</v>
      </c>
      <c r="E978" s="16" t="s">
        <v>35</v>
      </c>
    </row>
    <row r="979" spans="1:5">
      <c r="A979" s="16" t="s">
        <v>35</v>
      </c>
      <c r="B979" s="16" t="s">
        <v>35</v>
      </c>
      <c r="C979" s="16" t="s">
        <v>35</v>
      </c>
      <c r="D979" s="16" t="s">
        <v>35</v>
      </c>
      <c r="E979" s="16" t="s">
        <v>35</v>
      </c>
    </row>
    <row r="980" spans="1:5">
      <c r="A980" s="16" t="s">
        <v>35</v>
      </c>
      <c r="B980" s="16" t="s">
        <v>35</v>
      </c>
      <c r="C980" s="16" t="s">
        <v>35</v>
      </c>
      <c r="D980" s="16" t="s">
        <v>35</v>
      </c>
      <c r="E980" s="16" t="s">
        <v>35</v>
      </c>
    </row>
    <row r="981" spans="1:5">
      <c r="A981" s="16" t="s">
        <v>35</v>
      </c>
      <c r="B981" s="16" t="s">
        <v>35</v>
      </c>
      <c r="C981" s="16" t="s">
        <v>35</v>
      </c>
      <c r="D981" s="16" t="s">
        <v>35</v>
      </c>
      <c r="E981" s="16" t="s">
        <v>35</v>
      </c>
    </row>
    <row r="982" spans="1:5">
      <c r="A982" s="16" t="s">
        <v>35</v>
      </c>
      <c r="B982" s="16" t="s">
        <v>35</v>
      </c>
      <c r="C982" s="16" t="s">
        <v>35</v>
      </c>
      <c r="D982" s="16" t="s">
        <v>35</v>
      </c>
      <c r="E982" s="16" t="s">
        <v>35</v>
      </c>
    </row>
    <row r="983" spans="1:5">
      <c r="A983" s="16" t="s">
        <v>35</v>
      </c>
      <c r="B983" s="16" t="s">
        <v>35</v>
      </c>
      <c r="C983" s="16" t="s">
        <v>35</v>
      </c>
      <c r="D983" s="16" t="s">
        <v>35</v>
      </c>
      <c r="E983" s="16" t="s">
        <v>35</v>
      </c>
    </row>
    <row r="984" spans="1:5">
      <c r="A984" s="16" t="s">
        <v>35</v>
      </c>
      <c r="B984" s="16" t="s">
        <v>35</v>
      </c>
      <c r="C984" s="16" t="s">
        <v>35</v>
      </c>
      <c r="D984" s="16" t="s">
        <v>35</v>
      </c>
      <c r="E984" s="16" t="s">
        <v>35</v>
      </c>
    </row>
    <row r="985" spans="1:5">
      <c r="A985" s="16" t="s">
        <v>35</v>
      </c>
      <c r="B985" s="16" t="s">
        <v>35</v>
      </c>
      <c r="C985" s="16" t="s">
        <v>35</v>
      </c>
      <c r="D985" s="16" t="s">
        <v>35</v>
      </c>
      <c r="E985" s="16" t="s">
        <v>35</v>
      </c>
    </row>
    <row r="986" spans="1:5">
      <c r="A986" s="16" t="s">
        <v>35</v>
      </c>
      <c r="B986" s="16" t="s">
        <v>35</v>
      </c>
      <c r="C986" s="16" t="s">
        <v>35</v>
      </c>
      <c r="D986" s="16" t="s">
        <v>35</v>
      </c>
      <c r="E986" s="16" t="s">
        <v>35</v>
      </c>
    </row>
    <row r="987" spans="1:5">
      <c r="A987" s="16" t="s">
        <v>35</v>
      </c>
      <c r="B987" s="16" t="s">
        <v>35</v>
      </c>
      <c r="C987" s="16" t="s">
        <v>35</v>
      </c>
      <c r="D987" s="16" t="s">
        <v>35</v>
      </c>
      <c r="E987" s="16" t="s">
        <v>35</v>
      </c>
    </row>
    <row r="988" spans="1:5">
      <c r="A988" s="16" t="s">
        <v>35</v>
      </c>
      <c r="B988" s="16" t="s">
        <v>35</v>
      </c>
      <c r="C988" s="16" t="s">
        <v>35</v>
      </c>
      <c r="D988" s="16" t="s">
        <v>35</v>
      </c>
      <c r="E988" s="16" t="s">
        <v>35</v>
      </c>
    </row>
    <row r="989" spans="1:5">
      <c r="A989" s="16" t="s">
        <v>35</v>
      </c>
      <c r="B989" s="16" t="s">
        <v>35</v>
      </c>
      <c r="C989" s="16" t="s">
        <v>35</v>
      </c>
      <c r="D989" s="16" t="s">
        <v>35</v>
      </c>
      <c r="E989" s="16" t="s">
        <v>35</v>
      </c>
    </row>
    <row r="990" spans="1:5">
      <c r="A990" s="16" t="s">
        <v>35</v>
      </c>
      <c r="B990" s="16" t="s">
        <v>35</v>
      </c>
      <c r="C990" s="16" t="s">
        <v>35</v>
      </c>
      <c r="D990" s="16" t="s">
        <v>35</v>
      </c>
      <c r="E990" s="16" t="s">
        <v>35</v>
      </c>
    </row>
    <row r="991" spans="1:5">
      <c r="A991" s="16" t="s">
        <v>35</v>
      </c>
      <c r="B991" s="16" t="s">
        <v>35</v>
      </c>
      <c r="C991" s="16" t="s">
        <v>35</v>
      </c>
      <c r="D991" s="16" t="s">
        <v>35</v>
      </c>
      <c r="E991" s="16" t="s">
        <v>35</v>
      </c>
    </row>
    <row r="992" spans="1:5">
      <c r="A992" s="16" t="s">
        <v>35</v>
      </c>
      <c r="B992" s="16" t="s">
        <v>35</v>
      </c>
      <c r="C992" s="16" t="s">
        <v>35</v>
      </c>
      <c r="D992" s="16" t="s">
        <v>35</v>
      </c>
      <c r="E992" s="16" t="s">
        <v>35</v>
      </c>
    </row>
    <row r="993" spans="1:5">
      <c r="A993" s="16" t="s">
        <v>35</v>
      </c>
      <c r="B993" s="16" t="s">
        <v>35</v>
      </c>
      <c r="C993" s="16" t="s">
        <v>35</v>
      </c>
      <c r="D993" s="16" t="s">
        <v>35</v>
      </c>
      <c r="E993" s="16" t="s">
        <v>35</v>
      </c>
    </row>
    <row r="994" spans="1:5">
      <c r="A994" s="16" t="s">
        <v>35</v>
      </c>
      <c r="B994" s="16" t="s">
        <v>35</v>
      </c>
      <c r="C994" s="16" t="s">
        <v>35</v>
      </c>
      <c r="D994" s="16" t="s">
        <v>35</v>
      </c>
      <c r="E994" s="16" t="s">
        <v>35</v>
      </c>
    </row>
    <row r="995" spans="1:5">
      <c r="A995" s="16" t="s">
        <v>35</v>
      </c>
      <c r="B995" s="16" t="s">
        <v>35</v>
      </c>
      <c r="C995" s="16" t="s">
        <v>35</v>
      </c>
      <c r="D995" s="16" t="s">
        <v>35</v>
      </c>
      <c r="E995" s="16" t="s">
        <v>35</v>
      </c>
    </row>
    <row r="996" spans="1:5">
      <c r="A996" s="16" t="s">
        <v>35</v>
      </c>
      <c r="B996" s="16" t="s">
        <v>35</v>
      </c>
      <c r="C996" s="16" t="s">
        <v>35</v>
      </c>
      <c r="D996" s="16" t="s">
        <v>35</v>
      </c>
      <c r="E996" s="16" t="s">
        <v>35</v>
      </c>
    </row>
    <row r="997" spans="1:5">
      <c r="A997" s="16" t="s">
        <v>35</v>
      </c>
      <c r="B997" s="16" t="s">
        <v>35</v>
      </c>
      <c r="C997" s="16" t="s">
        <v>35</v>
      </c>
      <c r="D997" s="16" t="s">
        <v>35</v>
      </c>
      <c r="E997" s="16" t="s">
        <v>35</v>
      </c>
    </row>
    <row r="998" spans="1:5">
      <c r="A998" s="16" t="s">
        <v>35</v>
      </c>
      <c r="B998" s="16" t="s">
        <v>35</v>
      </c>
      <c r="C998" s="16" t="s">
        <v>35</v>
      </c>
      <c r="D998" s="16" t="s">
        <v>35</v>
      </c>
      <c r="E998" s="16" t="s">
        <v>35</v>
      </c>
    </row>
    <row r="999" spans="1:5">
      <c r="A999" s="16" t="s">
        <v>35</v>
      </c>
      <c r="B999" s="16" t="s">
        <v>35</v>
      </c>
      <c r="C999" s="16" t="s">
        <v>35</v>
      </c>
      <c r="D999" s="16" t="s">
        <v>35</v>
      </c>
      <c r="E999" s="16" t="s">
        <v>35</v>
      </c>
    </row>
    <row r="1000" spans="1:5">
      <c r="A1000" s="16" t="s">
        <v>35</v>
      </c>
      <c r="B1000" s="16" t="s">
        <v>35</v>
      </c>
      <c r="C1000" s="16" t="s">
        <v>35</v>
      </c>
      <c r="D1000" s="16" t="s">
        <v>35</v>
      </c>
      <c r="E1000" s="16" t="s">
        <v>35</v>
      </c>
    </row>
    <row r="1001" spans="1:5">
      <c r="A1001" s="16" t="s">
        <v>35</v>
      </c>
      <c r="B1001" s="16" t="s">
        <v>35</v>
      </c>
      <c r="C1001" s="16" t="s">
        <v>35</v>
      </c>
      <c r="D1001" s="16" t="s">
        <v>35</v>
      </c>
      <c r="E1001" s="16" t="s">
        <v>35</v>
      </c>
    </row>
    <row r="1002" spans="1:5">
      <c r="A1002" s="16" t="s">
        <v>35</v>
      </c>
      <c r="B1002" s="16" t="s">
        <v>35</v>
      </c>
      <c r="C1002" s="16" t="s">
        <v>35</v>
      </c>
      <c r="D1002" s="16" t="s">
        <v>35</v>
      </c>
      <c r="E1002" s="16" t="s">
        <v>35</v>
      </c>
    </row>
    <row r="1003" spans="1:5">
      <c r="A1003" s="16" t="s">
        <v>35</v>
      </c>
      <c r="B1003" s="16" t="s">
        <v>35</v>
      </c>
      <c r="C1003" s="16" t="s">
        <v>35</v>
      </c>
      <c r="D1003" s="16" t="s">
        <v>35</v>
      </c>
      <c r="E1003" s="16" t="s">
        <v>35</v>
      </c>
    </row>
    <row r="1004" spans="1:5">
      <c r="A1004" s="16" t="s">
        <v>35</v>
      </c>
      <c r="B1004" s="16" t="s">
        <v>35</v>
      </c>
      <c r="C1004" s="16" t="s">
        <v>35</v>
      </c>
      <c r="D1004" s="16" t="s">
        <v>35</v>
      </c>
      <c r="E1004" s="16" t="s">
        <v>35</v>
      </c>
    </row>
    <row r="1005" spans="1:5">
      <c r="A1005" s="16" t="s">
        <v>35</v>
      </c>
      <c r="B1005" s="16" t="s">
        <v>35</v>
      </c>
      <c r="C1005" s="16" t="s">
        <v>35</v>
      </c>
      <c r="D1005" s="16" t="s">
        <v>35</v>
      </c>
      <c r="E1005" s="16" t="s">
        <v>35</v>
      </c>
    </row>
    <row r="1006" spans="1:5">
      <c r="A1006" s="16" t="s">
        <v>35</v>
      </c>
      <c r="B1006" s="16" t="s">
        <v>35</v>
      </c>
      <c r="C1006" s="16" t="s">
        <v>35</v>
      </c>
      <c r="D1006" s="16" t="s">
        <v>35</v>
      </c>
      <c r="E1006" s="16" t="s">
        <v>35</v>
      </c>
    </row>
    <row r="1007" spans="1:5">
      <c r="A1007" s="16" t="s">
        <v>35</v>
      </c>
      <c r="B1007" s="16" t="s">
        <v>35</v>
      </c>
      <c r="C1007" s="16" t="s">
        <v>35</v>
      </c>
      <c r="D1007" s="16" t="s">
        <v>35</v>
      </c>
      <c r="E1007" s="16" t="s">
        <v>35</v>
      </c>
    </row>
    <row r="1008" spans="1:5">
      <c r="A1008" s="16" t="s">
        <v>35</v>
      </c>
      <c r="B1008" s="16" t="s">
        <v>35</v>
      </c>
      <c r="C1008" s="16" t="s">
        <v>35</v>
      </c>
      <c r="D1008" s="16" t="s">
        <v>35</v>
      </c>
      <c r="E1008" s="16" t="s">
        <v>35</v>
      </c>
    </row>
    <row r="1009" spans="1:5">
      <c r="A1009" s="16" t="s">
        <v>35</v>
      </c>
      <c r="B1009" s="16" t="s">
        <v>35</v>
      </c>
      <c r="C1009" s="16" t="s">
        <v>35</v>
      </c>
      <c r="D1009" s="16" t="s">
        <v>35</v>
      </c>
      <c r="E1009" s="16" t="s">
        <v>35</v>
      </c>
    </row>
    <row r="1010" spans="1:5">
      <c r="A1010" s="16" t="s">
        <v>35</v>
      </c>
      <c r="B1010" s="16" t="s">
        <v>35</v>
      </c>
      <c r="C1010" s="16" t="s">
        <v>35</v>
      </c>
      <c r="D1010" s="16" t="s">
        <v>35</v>
      </c>
      <c r="E1010" s="16" t="s">
        <v>35</v>
      </c>
    </row>
    <row r="1011" spans="1:5">
      <c r="A1011" s="16" t="s">
        <v>35</v>
      </c>
      <c r="B1011" s="16" t="s">
        <v>35</v>
      </c>
      <c r="C1011" s="16" t="s">
        <v>35</v>
      </c>
      <c r="D1011" s="16" t="s">
        <v>35</v>
      </c>
      <c r="E1011" s="16" t="s">
        <v>35</v>
      </c>
    </row>
    <row r="1012" spans="1:5">
      <c r="A1012" s="16" t="s">
        <v>35</v>
      </c>
      <c r="B1012" s="16" t="s">
        <v>35</v>
      </c>
      <c r="C1012" s="16" t="s">
        <v>35</v>
      </c>
      <c r="D1012" s="16" t="s">
        <v>35</v>
      </c>
      <c r="E1012" s="16" t="s">
        <v>35</v>
      </c>
    </row>
    <row r="1013" spans="1:5">
      <c r="A1013" s="16" t="s">
        <v>35</v>
      </c>
      <c r="B1013" s="16" t="s">
        <v>35</v>
      </c>
      <c r="C1013" s="16" t="s">
        <v>35</v>
      </c>
      <c r="D1013" s="16" t="s">
        <v>35</v>
      </c>
      <c r="E1013" s="16" t="s">
        <v>35</v>
      </c>
    </row>
    <row r="1014" spans="1:5">
      <c r="A1014" s="16" t="s">
        <v>35</v>
      </c>
      <c r="B1014" s="16" t="s">
        <v>35</v>
      </c>
      <c r="C1014" s="16" t="s">
        <v>35</v>
      </c>
      <c r="D1014" s="16" t="s">
        <v>35</v>
      </c>
      <c r="E1014" s="16" t="s">
        <v>35</v>
      </c>
    </row>
    <row r="1015" spans="1:5">
      <c r="A1015" s="16" t="s">
        <v>35</v>
      </c>
      <c r="B1015" s="16" t="s">
        <v>35</v>
      </c>
      <c r="C1015" s="16" t="s">
        <v>35</v>
      </c>
      <c r="D1015" s="16" t="s">
        <v>35</v>
      </c>
      <c r="E1015" s="16" t="s">
        <v>35</v>
      </c>
    </row>
    <row r="1016" spans="1:5">
      <c r="A1016" s="16" t="s">
        <v>35</v>
      </c>
      <c r="B1016" s="16" t="s">
        <v>35</v>
      </c>
      <c r="C1016" s="16" t="s">
        <v>35</v>
      </c>
      <c r="D1016" s="16" t="s">
        <v>35</v>
      </c>
      <c r="E1016" s="16" t="s">
        <v>35</v>
      </c>
    </row>
    <row r="1017" spans="1:5">
      <c r="A1017" s="16" t="s">
        <v>35</v>
      </c>
      <c r="B1017" s="16" t="s">
        <v>35</v>
      </c>
      <c r="C1017" s="16" t="s">
        <v>35</v>
      </c>
      <c r="D1017" s="16" t="s">
        <v>35</v>
      </c>
      <c r="E1017" s="16" t="s">
        <v>35</v>
      </c>
    </row>
    <row r="1018" spans="1:5">
      <c r="A1018" s="16" t="s">
        <v>35</v>
      </c>
      <c r="B1018" s="16" t="s">
        <v>35</v>
      </c>
      <c r="C1018" s="16" t="s">
        <v>35</v>
      </c>
      <c r="D1018" s="16" t="s">
        <v>35</v>
      </c>
      <c r="E1018" s="16" t="s">
        <v>35</v>
      </c>
    </row>
    <row r="1019" spans="1:5">
      <c r="A1019" s="16" t="s">
        <v>35</v>
      </c>
      <c r="B1019" s="16" t="s">
        <v>35</v>
      </c>
      <c r="C1019" s="16" t="s">
        <v>35</v>
      </c>
      <c r="D1019" s="16" t="s">
        <v>35</v>
      </c>
      <c r="E1019" s="16" t="s">
        <v>35</v>
      </c>
    </row>
    <row r="1020" spans="1:5">
      <c r="A1020" s="16" t="s">
        <v>35</v>
      </c>
      <c r="B1020" s="16" t="s">
        <v>35</v>
      </c>
      <c r="C1020" s="16" t="s">
        <v>35</v>
      </c>
      <c r="D1020" s="16" t="s">
        <v>35</v>
      </c>
      <c r="E1020" s="16" t="s">
        <v>35</v>
      </c>
    </row>
    <row r="1021" spans="1:5">
      <c r="A1021" s="16" t="s">
        <v>35</v>
      </c>
      <c r="B1021" s="16" t="s">
        <v>35</v>
      </c>
      <c r="C1021" s="16" t="s">
        <v>35</v>
      </c>
      <c r="D1021" s="16" t="s">
        <v>35</v>
      </c>
      <c r="E1021" s="16" t="s">
        <v>35</v>
      </c>
    </row>
    <row r="1022" spans="1:5">
      <c r="A1022" s="16" t="s">
        <v>35</v>
      </c>
      <c r="B1022" s="16" t="s">
        <v>35</v>
      </c>
      <c r="C1022" s="16" t="s">
        <v>35</v>
      </c>
      <c r="D1022" s="16" t="s">
        <v>35</v>
      </c>
      <c r="E1022" s="16" t="s">
        <v>35</v>
      </c>
    </row>
    <row r="1023" spans="1:5">
      <c r="A1023" s="16" t="s">
        <v>35</v>
      </c>
      <c r="B1023" s="16" t="s">
        <v>35</v>
      </c>
      <c r="C1023" s="16" t="s">
        <v>35</v>
      </c>
      <c r="D1023" s="16" t="s">
        <v>35</v>
      </c>
      <c r="E1023" s="16" t="s">
        <v>35</v>
      </c>
    </row>
    <row r="1024" spans="1:5">
      <c r="A1024" s="16" t="s">
        <v>35</v>
      </c>
      <c r="B1024" s="16" t="s">
        <v>35</v>
      </c>
      <c r="C1024" s="16" t="s">
        <v>35</v>
      </c>
      <c r="D1024" s="16" t="s">
        <v>35</v>
      </c>
      <c r="E1024" s="16" t="s">
        <v>35</v>
      </c>
    </row>
    <row r="1025" spans="1:5">
      <c r="A1025" s="16" t="s">
        <v>35</v>
      </c>
      <c r="B1025" s="16" t="s">
        <v>35</v>
      </c>
      <c r="C1025" s="16" t="s">
        <v>35</v>
      </c>
      <c r="D1025" s="16" t="s">
        <v>35</v>
      </c>
      <c r="E1025" s="16" t="s">
        <v>35</v>
      </c>
    </row>
    <row r="1026" spans="1:5">
      <c r="A1026" s="16" t="s">
        <v>35</v>
      </c>
      <c r="B1026" s="16" t="s">
        <v>35</v>
      </c>
      <c r="C1026" s="16" t="s">
        <v>35</v>
      </c>
      <c r="D1026" s="16" t="s">
        <v>35</v>
      </c>
      <c r="E1026" s="16" t="s">
        <v>35</v>
      </c>
    </row>
    <row r="1027" spans="1:5">
      <c r="A1027" s="16" t="s">
        <v>35</v>
      </c>
      <c r="B1027" s="16" t="s">
        <v>35</v>
      </c>
      <c r="C1027" s="16" t="s">
        <v>35</v>
      </c>
      <c r="D1027" s="16" t="s">
        <v>35</v>
      </c>
      <c r="E1027" s="16" t="s">
        <v>35</v>
      </c>
    </row>
    <row r="1028" spans="1:5">
      <c r="A1028" s="16" t="s">
        <v>35</v>
      </c>
      <c r="B1028" s="16" t="s">
        <v>35</v>
      </c>
      <c r="C1028" s="16" t="s">
        <v>35</v>
      </c>
      <c r="D1028" s="16" t="s">
        <v>35</v>
      </c>
      <c r="E1028" s="16" t="s">
        <v>35</v>
      </c>
    </row>
    <row r="1029" spans="1:5">
      <c r="A1029" s="16" t="s">
        <v>35</v>
      </c>
      <c r="B1029" s="16" t="s">
        <v>35</v>
      </c>
      <c r="C1029" s="16" t="s">
        <v>35</v>
      </c>
      <c r="D1029" s="16" t="s">
        <v>35</v>
      </c>
      <c r="E1029" s="16" t="s">
        <v>35</v>
      </c>
    </row>
    <row r="1030" spans="1:5">
      <c r="A1030" s="16" t="s">
        <v>35</v>
      </c>
      <c r="B1030" s="16" t="s">
        <v>35</v>
      </c>
      <c r="C1030" s="16" t="s">
        <v>35</v>
      </c>
      <c r="D1030" s="16" t="s">
        <v>35</v>
      </c>
      <c r="E1030" s="16" t="s">
        <v>35</v>
      </c>
    </row>
    <row r="1031" spans="1:5">
      <c r="A1031" s="16" t="s">
        <v>35</v>
      </c>
      <c r="B1031" s="16" t="s">
        <v>35</v>
      </c>
      <c r="C1031" s="16" t="s">
        <v>35</v>
      </c>
      <c r="D1031" s="16" t="s">
        <v>35</v>
      </c>
      <c r="E1031" s="16" t="s">
        <v>35</v>
      </c>
    </row>
    <row r="1032" spans="1:5">
      <c r="A1032" s="16" t="s">
        <v>35</v>
      </c>
      <c r="B1032" s="16" t="s">
        <v>35</v>
      </c>
      <c r="C1032" s="16" t="s">
        <v>35</v>
      </c>
      <c r="D1032" s="16" t="s">
        <v>35</v>
      </c>
      <c r="E1032" s="16" t="s">
        <v>35</v>
      </c>
    </row>
    <row r="1033" spans="1:5">
      <c r="A1033" s="16" t="s">
        <v>35</v>
      </c>
      <c r="B1033" s="16" t="s">
        <v>35</v>
      </c>
      <c r="C1033" s="16" t="s">
        <v>35</v>
      </c>
      <c r="D1033" s="16" t="s">
        <v>35</v>
      </c>
      <c r="E1033" s="16" t="s">
        <v>35</v>
      </c>
    </row>
    <row r="1034" spans="1:5">
      <c r="A1034" s="16" t="s">
        <v>35</v>
      </c>
      <c r="B1034" s="16" t="s">
        <v>35</v>
      </c>
      <c r="C1034" s="16" t="s">
        <v>35</v>
      </c>
      <c r="D1034" s="16" t="s">
        <v>35</v>
      </c>
      <c r="E1034" s="16" t="s">
        <v>35</v>
      </c>
    </row>
    <row r="1035" spans="1:5">
      <c r="A1035" s="16" t="s">
        <v>35</v>
      </c>
      <c r="B1035" s="16" t="s">
        <v>35</v>
      </c>
      <c r="C1035" s="16" t="s">
        <v>35</v>
      </c>
      <c r="D1035" s="16" t="s">
        <v>35</v>
      </c>
      <c r="E1035" s="16" t="s">
        <v>35</v>
      </c>
    </row>
    <row r="1036" spans="1:5">
      <c r="A1036" s="16" t="s">
        <v>35</v>
      </c>
      <c r="B1036" s="16" t="s">
        <v>35</v>
      </c>
      <c r="C1036" s="16" t="s">
        <v>35</v>
      </c>
      <c r="D1036" s="16" t="s">
        <v>35</v>
      </c>
      <c r="E1036" s="16" t="s">
        <v>35</v>
      </c>
    </row>
    <row r="1037" spans="1:5">
      <c r="A1037" s="16" t="s">
        <v>35</v>
      </c>
      <c r="B1037" s="16" t="s">
        <v>35</v>
      </c>
      <c r="C1037" s="16" t="s">
        <v>35</v>
      </c>
      <c r="D1037" s="16" t="s">
        <v>35</v>
      </c>
      <c r="E1037" s="16" t="s">
        <v>35</v>
      </c>
    </row>
    <row r="1038" spans="1:5">
      <c r="A1038" s="16" t="s">
        <v>35</v>
      </c>
      <c r="B1038" s="16" t="s">
        <v>35</v>
      </c>
      <c r="C1038" s="16" t="s">
        <v>35</v>
      </c>
      <c r="D1038" s="16" t="s">
        <v>35</v>
      </c>
      <c r="E1038" s="16" t="s">
        <v>35</v>
      </c>
    </row>
    <row r="1039" spans="1:5">
      <c r="A1039" s="16" t="s">
        <v>35</v>
      </c>
      <c r="B1039" s="16" t="s">
        <v>35</v>
      </c>
      <c r="C1039" s="16" t="s">
        <v>35</v>
      </c>
      <c r="D1039" s="16" t="s">
        <v>35</v>
      </c>
      <c r="E1039" s="16" t="s">
        <v>35</v>
      </c>
    </row>
    <row r="1040" spans="1:5">
      <c r="A1040" s="16" t="s">
        <v>35</v>
      </c>
      <c r="B1040" s="16" t="s">
        <v>35</v>
      </c>
      <c r="C1040" s="16" t="s">
        <v>35</v>
      </c>
      <c r="D1040" s="16" t="s">
        <v>35</v>
      </c>
      <c r="E1040" s="16" t="s">
        <v>35</v>
      </c>
    </row>
    <row r="1041" spans="1:5">
      <c r="A1041" s="16" t="s">
        <v>35</v>
      </c>
      <c r="B1041" s="16" t="s">
        <v>35</v>
      </c>
      <c r="C1041" s="16" t="s">
        <v>35</v>
      </c>
      <c r="D1041" s="16" t="s">
        <v>35</v>
      </c>
      <c r="E1041" s="16" t="s">
        <v>35</v>
      </c>
    </row>
    <row r="1042" spans="1:5">
      <c r="A1042" s="16" t="s">
        <v>35</v>
      </c>
      <c r="B1042" s="16" t="s">
        <v>35</v>
      </c>
      <c r="C1042" s="16" t="s">
        <v>35</v>
      </c>
      <c r="D1042" s="16" t="s">
        <v>35</v>
      </c>
      <c r="E1042" s="16" t="s">
        <v>35</v>
      </c>
    </row>
    <row r="1043" spans="1:5">
      <c r="A1043" s="16" t="s">
        <v>35</v>
      </c>
      <c r="B1043" s="16" t="s">
        <v>35</v>
      </c>
      <c r="C1043" s="16" t="s">
        <v>35</v>
      </c>
      <c r="D1043" s="16" t="s">
        <v>35</v>
      </c>
      <c r="E1043" s="16" t="s">
        <v>35</v>
      </c>
    </row>
    <row r="1044" spans="1:5">
      <c r="A1044" s="16" t="s">
        <v>35</v>
      </c>
      <c r="B1044" s="16" t="s">
        <v>35</v>
      </c>
      <c r="C1044" s="16" t="s">
        <v>35</v>
      </c>
      <c r="D1044" s="16" t="s">
        <v>35</v>
      </c>
      <c r="E1044" s="16" t="s">
        <v>35</v>
      </c>
    </row>
    <row r="1045" spans="1:5">
      <c r="A1045" s="16" t="s">
        <v>35</v>
      </c>
      <c r="B1045" s="16" t="s">
        <v>35</v>
      </c>
      <c r="C1045" s="16" t="s">
        <v>35</v>
      </c>
      <c r="D1045" s="16" t="s">
        <v>35</v>
      </c>
      <c r="E1045" s="16" t="s">
        <v>35</v>
      </c>
    </row>
    <row r="1046" spans="1:5">
      <c r="A1046" s="16" t="s">
        <v>35</v>
      </c>
      <c r="B1046" s="16" t="s">
        <v>35</v>
      </c>
      <c r="C1046" s="16" t="s">
        <v>35</v>
      </c>
      <c r="D1046" s="16" t="s">
        <v>35</v>
      </c>
      <c r="E1046" s="16" t="s">
        <v>35</v>
      </c>
    </row>
    <row r="1047" spans="1:5">
      <c r="A1047" s="16" t="s">
        <v>35</v>
      </c>
      <c r="B1047" s="16" t="s">
        <v>35</v>
      </c>
      <c r="C1047" s="16" t="s">
        <v>35</v>
      </c>
      <c r="D1047" s="16" t="s">
        <v>35</v>
      </c>
      <c r="E1047" s="16" t="s">
        <v>35</v>
      </c>
    </row>
    <row r="1048" spans="1:5">
      <c r="A1048" s="16" t="s">
        <v>35</v>
      </c>
      <c r="B1048" s="16" t="s">
        <v>35</v>
      </c>
      <c r="C1048" s="16" t="s">
        <v>35</v>
      </c>
      <c r="D1048" s="16" t="s">
        <v>35</v>
      </c>
      <c r="E1048" s="16" t="s">
        <v>35</v>
      </c>
    </row>
    <row r="1049" spans="1:5">
      <c r="A1049" s="16" t="s">
        <v>35</v>
      </c>
      <c r="B1049" s="16" t="s">
        <v>35</v>
      </c>
      <c r="C1049" s="16" t="s">
        <v>35</v>
      </c>
      <c r="D1049" s="16" t="s">
        <v>35</v>
      </c>
      <c r="E1049" s="16" t="s">
        <v>35</v>
      </c>
    </row>
    <row r="1050" spans="1:5">
      <c r="A1050" s="16" t="s">
        <v>35</v>
      </c>
      <c r="B1050" s="16" t="s">
        <v>35</v>
      </c>
      <c r="C1050" s="16" t="s">
        <v>35</v>
      </c>
      <c r="D1050" s="16" t="s">
        <v>35</v>
      </c>
      <c r="E1050" s="16" t="s">
        <v>35</v>
      </c>
    </row>
    <row r="1051" spans="1:5">
      <c r="A1051" s="16" t="s">
        <v>35</v>
      </c>
      <c r="B1051" s="16" t="s">
        <v>35</v>
      </c>
      <c r="C1051" s="16" t="s">
        <v>35</v>
      </c>
      <c r="D1051" s="16" t="s">
        <v>35</v>
      </c>
      <c r="E1051" s="16" t="s">
        <v>35</v>
      </c>
    </row>
    <row r="1052" spans="1:5">
      <c r="A1052" s="16" t="s">
        <v>35</v>
      </c>
      <c r="B1052" s="16" t="s">
        <v>35</v>
      </c>
      <c r="C1052" s="16" t="s">
        <v>35</v>
      </c>
      <c r="D1052" s="16" t="s">
        <v>35</v>
      </c>
      <c r="E1052" s="16" t="s">
        <v>35</v>
      </c>
    </row>
    <row r="1053" spans="1:5">
      <c r="A1053" s="16" t="s">
        <v>35</v>
      </c>
      <c r="B1053" s="16" t="s">
        <v>35</v>
      </c>
      <c r="C1053" s="16" t="s">
        <v>35</v>
      </c>
      <c r="D1053" s="16" t="s">
        <v>35</v>
      </c>
      <c r="E1053" s="16" t="s">
        <v>35</v>
      </c>
    </row>
    <row r="1054" spans="1:5">
      <c r="A1054" s="16" t="s">
        <v>35</v>
      </c>
      <c r="B1054" s="16" t="s">
        <v>35</v>
      </c>
      <c r="C1054" s="16" t="s">
        <v>35</v>
      </c>
      <c r="D1054" s="16" t="s">
        <v>35</v>
      </c>
      <c r="E1054" s="16" t="s">
        <v>35</v>
      </c>
    </row>
    <row r="1055" spans="1:5">
      <c r="A1055" s="16" t="s">
        <v>35</v>
      </c>
      <c r="B1055" s="16" t="s">
        <v>35</v>
      </c>
      <c r="C1055" s="16" t="s">
        <v>35</v>
      </c>
      <c r="D1055" s="16" t="s">
        <v>35</v>
      </c>
      <c r="E1055" s="16" t="s">
        <v>35</v>
      </c>
    </row>
    <row r="1056" spans="1:5">
      <c r="A1056" s="16" t="s">
        <v>35</v>
      </c>
      <c r="B1056" s="16" t="s">
        <v>35</v>
      </c>
      <c r="C1056" s="16" t="s">
        <v>35</v>
      </c>
      <c r="D1056" s="16" t="s">
        <v>35</v>
      </c>
      <c r="E1056" s="16" t="s">
        <v>35</v>
      </c>
    </row>
    <row r="1057" spans="1:5">
      <c r="A1057" s="16" t="s">
        <v>35</v>
      </c>
      <c r="B1057" s="16" t="s">
        <v>35</v>
      </c>
      <c r="C1057" s="16" t="s">
        <v>35</v>
      </c>
      <c r="D1057" s="16" t="s">
        <v>35</v>
      </c>
      <c r="E1057" s="16" t="s">
        <v>35</v>
      </c>
    </row>
    <row r="1058" spans="1:5">
      <c r="A1058" s="16" t="s">
        <v>35</v>
      </c>
      <c r="B1058" s="16" t="s">
        <v>35</v>
      </c>
      <c r="C1058" s="16" t="s">
        <v>35</v>
      </c>
      <c r="D1058" s="16" t="s">
        <v>35</v>
      </c>
      <c r="E1058" s="16" t="s">
        <v>35</v>
      </c>
    </row>
    <row r="1059" spans="1:5">
      <c r="A1059" s="16" t="s">
        <v>35</v>
      </c>
      <c r="B1059" s="16" t="s">
        <v>35</v>
      </c>
      <c r="C1059" s="16" t="s">
        <v>35</v>
      </c>
      <c r="D1059" s="16" t="s">
        <v>35</v>
      </c>
      <c r="E1059" s="16" t="s">
        <v>35</v>
      </c>
    </row>
    <row r="1060" spans="1:5">
      <c r="A1060" s="16" t="s">
        <v>35</v>
      </c>
      <c r="B1060" s="16" t="s">
        <v>35</v>
      </c>
      <c r="C1060" s="16" t="s">
        <v>35</v>
      </c>
      <c r="D1060" s="16" t="s">
        <v>35</v>
      </c>
      <c r="E1060" s="16" t="s">
        <v>35</v>
      </c>
    </row>
    <row r="1061" spans="1:5">
      <c r="A1061" s="16" t="s">
        <v>35</v>
      </c>
      <c r="B1061" s="16" t="s">
        <v>35</v>
      </c>
      <c r="C1061" s="16" t="s">
        <v>35</v>
      </c>
      <c r="D1061" s="16" t="s">
        <v>35</v>
      </c>
      <c r="E1061" s="16" t="s">
        <v>35</v>
      </c>
    </row>
    <row r="1062" spans="1:5">
      <c r="A1062" s="16" t="s">
        <v>35</v>
      </c>
      <c r="B1062" s="16" t="s">
        <v>35</v>
      </c>
      <c r="C1062" s="16" t="s">
        <v>35</v>
      </c>
      <c r="D1062" s="16" t="s">
        <v>35</v>
      </c>
      <c r="E1062" s="16" t="s">
        <v>35</v>
      </c>
    </row>
    <row r="1063" spans="1:5">
      <c r="A1063" s="16" t="s">
        <v>35</v>
      </c>
      <c r="B1063" s="16" t="s">
        <v>35</v>
      </c>
      <c r="C1063" s="16" t="s">
        <v>35</v>
      </c>
      <c r="D1063" s="16" t="s">
        <v>35</v>
      </c>
      <c r="E1063" s="16" t="s">
        <v>35</v>
      </c>
    </row>
    <row r="1064" spans="1:5">
      <c r="A1064" s="16" t="s">
        <v>35</v>
      </c>
      <c r="B1064" s="16" t="s">
        <v>35</v>
      </c>
      <c r="C1064" s="16" t="s">
        <v>35</v>
      </c>
      <c r="D1064" s="16" t="s">
        <v>35</v>
      </c>
      <c r="E1064" s="16" t="s">
        <v>35</v>
      </c>
    </row>
    <row r="1065" spans="1:5">
      <c r="A1065" s="16" t="s">
        <v>35</v>
      </c>
      <c r="B1065" s="16" t="s">
        <v>35</v>
      </c>
      <c r="C1065" s="16" t="s">
        <v>35</v>
      </c>
      <c r="D1065" s="16" t="s">
        <v>35</v>
      </c>
      <c r="E1065" s="16" t="s">
        <v>35</v>
      </c>
    </row>
    <row r="1066" spans="1:5">
      <c r="A1066" s="16" t="s">
        <v>35</v>
      </c>
      <c r="B1066" s="16" t="s">
        <v>35</v>
      </c>
      <c r="C1066" s="16" t="s">
        <v>35</v>
      </c>
      <c r="D1066" s="16" t="s">
        <v>35</v>
      </c>
      <c r="E1066" s="16" t="s">
        <v>35</v>
      </c>
    </row>
    <row r="1067" spans="1:5">
      <c r="A1067" s="16" t="s">
        <v>35</v>
      </c>
      <c r="B1067" s="16" t="s">
        <v>35</v>
      </c>
      <c r="C1067" s="16" t="s">
        <v>35</v>
      </c>
      <c r="D1067" s="16" t="s">
        <v>35</v>
      </c>
      <c r="E1067" s="16" t="s">
        <v>35</v>
      </c>
    </row>
    <row r="1068" spans="1:5">
      <c r="A1068" s="16" t="s">
        <v>35</v>
      </c>
      <c r="B1068" s="16" t="s">
        <v>35</v>
      </c>
      <c r="C1068" s="16" t="s">
        <v>35</v>
      </c>
      <c r="D1068" s="16" t="s">
        <v>35</v>
      </c>
      <c r="E1068" s="16" t="s">
        <v>35</v>
      </c>
    </row>
    <row r="1069" spans="1:5">
      <c r="A1069" s="16" t="s">
        <v>35</v>
      </c>
      <c r="B1069" s="16" t="s">
        <v>35</v>
      </c>
      <c r="C1069" s="16" t="s">
        <v>35</v>
      </c>
      <c r="D1069" s="16" t="s">
        <v>35</v>
      </c>
      <c r="E1069" s="16" t="s">
        <v>35</v>
      </c>
    </row>
    <row r="1070" spans="1:5">
      <c r="A1070" s="16" t="s">
        <v>35</v>
      </c>
      <c r="B1070" s="16" t="s">
        <v>35</v>
      </c>
      <c r="C1070" s="16" t="s">
        <v>35</v>
      </c>
      <c r="D1070" s="16" t="s">
        <v>35</v>
      </c>
      <c r="E1070" s="16" t="s">
        <v>35</v>
      </c>
    </row>
    <row r="1071" spans="1:5">
      <c r="A1071" s="16" t="s">
        <v>35</v>
      </c>
      <c r="B1071" s="16" t="s">
        <v>35</v>
      </c>
      <c r="C1071" s="16" t="s">
        <v>35</v>
      </c>
      <c r="D1071" s="16" t="s">
        <v>35</v>
      </c>
      <c r="E1071" s="16" t="s">
        <v>35</v>
      </c>
    </row>
    <row r="1072" spans="1:5">
      <c r="A1072" s="16" t="s">
        <v>35</v>
      </c>
      <c r="B1072" s="16" t="s">
        <v>35</v>
      </c>
      <c r="C1072" s="16" t="s">
        <v>35</v>
      </c>
      <c r="D1072" s="16" t="s">
        <v>35</v>
      </c>
      <c r="E1072" s="16" t="s">
        <v>35</v>
      </c>
    </row>
    <row r="1073" spans="1:5">
      <c r="A1073" s="16" t="s">
        <v>35</v>
      </c>
      <c r="B1073" s="16" t="s">
        <v>35</v>
      </c>
      <c r="C1073" s="16" t="s">
        <v>35</v>
      </c>
      <c r="D1073" s="16" t="s">
        <v>35</v>
      </c>
      <c r="E1073" s="16" t="s">
        <v>35</v>
      </c>
    </row>
    <row r="1074" spans="1:5">
      <c r="A1074" s="16" t="s">
        <v>35</v>
      </c>
      <c r="B1074" s="16" t="s">
        <v>35</v>
      </c>
      <c r="C1074" s="16" t="s">
        <v>35</v>
      </c>
      <c r="D1074" s="16" t="s">
        <v>35</v>
      </c>
      <c r="E1074" s="16" t="s">
        <v>35</v>
      </c>
    </row>
    <row r="1075" spans="1:5">
      <c r="A1075" s="16" t="s">
        <v>35</v>
      </c>
      <c r="B1075" s="16" t="s">
        <v>35</v>
      </c>
      <c r="C1075" s="16" t="s">
        <v>35</v>
      </c>
      <c r="D1075" s="16" t="s">
        <v>35</v>
      </c>
      <c r="E1075" s="16" t="s">
        <v>35</v>
      </c>
    </row>
    <row r="1076" spans="1:5">
      <c r="A1076" s="16" t="s">
        <v>35</v>
      </c>
      <c r="B1076" s="16" t="s">
        <v>35</v>
      </c>
      <c r="C1076" s="16" t="s">
        <v>35</v>
      </c>
      <c r="D1076" s="16" t="s">
        <v>35</v>
      </c>
      <c r="E1076" s="16" t="s">
        <v>35</v>
      </c>
    </row>
    <row r="1077" spans="1:5">
      <c r="A1077" s="16" t="s">
        <v>35</v>
      </c>
      <c r="B1077" s="16" t="s">
        <v>35</v>
      </c>
      <c r="C1077" s="16" t="s">
        <v>35</v>
      </c>
      <c r="D1077" s="16" t="s">
        <v>35</v>
      </c>
      <c r="E1077" s="16" t="s">
        <v>35</v>
      </c>
    </row>
    <row r="1078" spans="1:5">
      <c r="A1078" s="16" t="s">
        <v>35</v>
      </c>
      <c r="B1078" s="16" t="s">
        <v>35</v>
      </c>
      <c r="C1078" s="16" t="s">
        <v>35</v>
      </c>
      <c r="D1078" s="16" t="s">
        <v>35</v>
      </c>
      <c r="E1078" s="16" t="s">
        <v>35</v>
      </c>
    </row>
    <row r="1079" spans="1:5">
      <c r="A1079" s="16" t="s">
        <v>35</v>
      </c>
      <c r="B1079" s="16" t="s">
        <v>35</v>
      </c>
      <c r="C1079" s="16" t="s">
        <v>35</v>
      </c>
      <c r="D1079" s="16" t="s">
        <v>35</v>
      </c>
      <c r="E1079" s="16" t="s">
        <v>35</v>
      </c>
    </row>
    <row r="1080" spans="1:5">
      <c r="A1080" s="16" t="s">
        <v>35</v>
      </c>
      <c r="B1080" s="16" t="s">
        <v>35</v>
      </c>
      <c r="C1080" s="16" t="s">
        <v>35</v>
      </c>
      <c r="D1080" s="16" t="s">
        <v>35</v>
      </c>
      <c r="E1080" s="16" t="s">
        <v>35</v>
      </c>
    </row>
    <row r="1081" spans="1:5">
      <c r="A1081" s="16" t="s">
        <v>35</v>
      </c>
      <c r="B1081" s="16" t="s">
        <v>35</v>
      </c>
      <c r="C1081" s="16" t="s">
        <v>35</v>
      </c>
      <c r="D1081" s="16" t="s">
        <v>35</v>
      </c>
      <c r="E1081" s="16" t="s">
        <v>35</v>
      </c>
    </row>
    <row r="1082" spans="1:5">
      <c r="A1082" s="16" t="s">
        <v>35</v>
      </c>
      <c r="B1082" s="16" t="s">
        <v>35</v>
      </c>
      <c r="C1082" s="16" t="s">
        <v>35</v>
      </c>
      <c r="D1082" s="16" t="s">
        <v>35</v>
      </c>
      <c r="E1082" s="16" t="s">
        <v>35</v>
      </c>
    </row>
    <row r="1083" spans="1:5">
      <c r="A1083" s="16" t="s">
        <v>35</v>
      </c>
      <c r="B1083" s="16" t="s">
        <v>35</v>
      </c>
      <c r="C1083" s="16" t="s">
        <v>35</v>
      </c>
      <c r="D1083" s="16" t="s">
        <v>35</v>
      </c>
      <c r="E1083" s="16" t="s">
        <v>35</v>
      </c>
    </row>
    <row r="1084" spans="1:5">
      <c r="A1084" s="16" t="s">
        <v>35</v>
      </c>
      <c r="B1084" s="16" t="s">
        <v>35</v>
      </c>
      <c r="C1084" s="16" t="s">
        <v>35</v>
      </c>
      <c r="D1084" s="16" t="s">
        <v>35</v>
      </c>
      <c r="E1084" s="16" t="s">
        <v>35</v>
      </c>
    </row>
    <row r="1085" spans="1:5">
      <c r="A1085" s="16" t="s">
        <v>35</v>
      </c>
      <c r="B1085" s="16" t="s">
        <v>35</v>
      </c>
      <c r="C1085" s="16" t="s">
        <v>35</v>
      </c>
      <c r="D1085" s="16" t="s">
        <v>35</v>
      </c>
      <c r="E1085" s="16" t="s">
        <v>35</v>
      </c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E24"/>
  <sheetViews>
    <sheetView showGridLines="0" showRowColHeaders="0" topLeftCell="A2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355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412" customFormat="1" ht="13.15" customHeight="1">
      <c r="D6" s="413" t="s">
        <v>35</v>
      </c>
      <c r="E6" s="414" t="s">
        <v>35</v>
      </c>
    </row>
    <row r="7" spans="2:5" ht="12.6" customHeight="1">
      <c r="C7" s="254" t="s">
        <v>333</v>
      </c>
      <c r="D7" s="39" t="s">
        <v>35</v>
      </c>
      <c r="E7" s="336" t="s">
        <v>35</v>
      </c>
    </row>
    <row r="8" spans="2:5" ht="12.6" customHeight="1">
      <c r="C8" s="254" t="s">
        <v>83</v>
      </c>
      <c r="D8" s="39" t="s">
        <v>35</v>
      </c>
      <c r="E8" s="336" t="s">
        <v>35</v>
      </c>
    </row>
    <row r="9" spans="2:5" ht="12.6" customHeight="1">
      <c r="B9" s="254"/>
      <c r="C9" s="254"/>
      <c r="D9" s="39" t="s">
        <v>35</v>
      </c>
      <c r="E9" s="336" t="s">
        <v>35</v>
      </c>
    </row>
    <row r="10" spans="2:5" ht="12.6" customHeight="1">
      <c r="C10" s="254"/>
      <c r="D10" s="39" t="s">
        <v>35</v>
      </c>
      <c r="E10" s="336" t="s">
        <v>35</v>
      </c>
    </row>
    <row r="11" spans="2:5" ht="12.6" customHeight="1">
      <c r="C11" s="25" t="s">
        <v>35</v>
      </c>
      <c r="D11" s="39" t="s">
        <v>35</v>
      </c>
      <c r="E11" s="291" t="s">
        <v>35</v>
      </c>
    </row>
    <row r="12" spans="2:5" ht="12.6" customHeight="1">
      <c r="C12" s="25" t="s">
        <v>35</v>
      </c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291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7" t="s">
        <v>35</v>
      </c>
    </row>
    <row r="24" spans="3:5" ht="12.6" customHeight="1">
      <c r="E24" s="337" t="s">
        <v>35</v>
      </c>
    </row>
  </sheetData>
  <hyperlinks>
    <hyperlink ref="C4" location="Indice!A1" display="Indice!A1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38</vt:i4>
      </vt:variant>
    </vt:vector>
  </HeadingPairs>
  <TitlesOfParts>
    <vt:vector size="80" baseType="lpstr">
      <vt:lpstr>Indice</vt:lpstr>
      <vt:lpstr>C1</vt:lpstr>
      <vt:lpstr>C2</vt:lpstr>
      <vt:lpstr>C3</vt:lpstr>
      <vt:lpstr>C4</vt:lpstr>
      <vt:lpstr>C4.2</vt:lpstr>
      <vt:lpstr>C5</vt:lpstr>
      <vt:lpstr>C6</vt:lpstr>
      <vt:lpstr>C7</vt:lpstr>
      <vt:lpstr>C7.2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C29</vt:lpstr>
      <vt:lpstr>C30</vt:lpstr>
      <vt:lpstr>C31</vt:lpstr>
      <vt:lpstr>C32</vt:lpstr>
      <vt:lpstr>C33</vt:lpstr>
      <vt:lpstr>C34</vt:lpstr>
      <vt:lpstr>Data 1</vt:lpstr>
      <vt:lpstr>Data 2</vt:lpstr>
      <vt:lpstr>Data 3</vt:lpstr>
      <vt:lpstr>Data 4</vt:lpstr>
      <vt:lpstr>Data 5</vt:lpstr>
      <vt:lpstr>'C1'!Área_de_impresión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'C2'!Área_de_impresión</vt:lpstr>
      <vt:lpstr>'C20'!Área_de_impresión</vt:lpstr>
      <vt:lpstr>'C21'!Área_de_impresión</vt:lpstr>
      <vt:lpstr>'C22'!Área_de_impresión</vt:lpstr>
      <vt:lpstr>'C23'!Área_de_impresión</vt:lpstr>
      <vt:lpstr>'C24'!Área_de_impresión</vt:lpstr>
      <vt:lpstr>'C25'!Área_de_impresión</vt:lpstr>
      <vt:lpstr>'C26'!Área_de_impresión</vt:lpstr>
      <vt:lpstr>'C27'!Área_de_impresión</vt:lpstr>
      <vt:lpstr>'C28'!Área_de_impresión</vt:lpstr>
      <vt:lpstr>'C3'!Área_de_impresión</vt:lpstr>
      <vt:lpstr>'C30'!Área_de_impresión</vt:lpstr>
      <vt:lpstr>'C31'!Área_de_impresión</vt:lpstr>
      <vt:lpstr>'C32'!Área_de_impresión</vt:lpstr>
      <vt:lpstr>'C33'!Área_de_impresión</vt:lpstr>
      <vt:lpstr>'C4'!Área_de_impresión</vt:lpstr>
      <vt:lpstr>C4.2!Área_de_impresión</vt:lpstr>
      <vt:lpstr>'C5'!Área_de_impresión</vt:lpstr>
      <vt:lpstr>'C6'!Área_de_impresión</vt:lpstr>
      <vt:lpstr>'C8'!Área_de_impresión</vt:lpstr>
      <vt:lpstr>'C9'!Área_de_impresión</vt:lpstr>
      <vt:lpstr>'Data 1'!Área_de_impresión</vt:lpstr>
      <vt:lpstr>'Data 2'!Área_de_impresión</vt:lpstr>
      <vt:lpstr>'Data 3'!Área_de_impresión</vt:lpstr>
      <vt:lpstr>Indice!Área_de_impresión</vt:lpstr>
      <vt:lpstr>'Data 2'!Títulos_a_imprimir</vt:lpstr>
      <vt:lpstr>'Data 3'!Títulos_a_imprimir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SEVPENMA</cp:lastModifiedBy>
  <cp:lastPrinted>2015-04-15T14:27:48Z</cp:lastPrinted>
  <dcterms:created xsi:type="dcterms:W3CDTF">1999-07-09T11:45:32Z</dcterms:created>
  <dcterms:modified xsi:type="dcterms:W3CDTF">2017-06-28T12:02:45Z</dcterms:modified>
</cp:coreProperties>
</file>