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drawings/drawing1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21.xml" ContentType="application/vnd.openxmlformats-officedocument.drawingml.chartshapes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6.xml" ContentType="application/vnd.openxmlformats-officedocument.drawing+xml"/>
  <Override PartName="/xl/charts/chart22.xml" ContentType="application/vnd.openxmlformats-officedocument.drawingml.chart+xml"/>
  <Override PartName="/xl/drawings/drawing27.xml" ContentType="application/vnd.openxmlformats-officedocument.drawingml.chartshapes+xml"/>
  <Override PartName="/xl/charts/chart2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drawings/drawing30.xml" ContentType="application/vnd.openxmlformats-officedocument.drawingml.chartshapes+xml"/>
  <Override PartName="/xl/charts/chart25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ANALISIS\COMUN\Avance operación\avance 2016\"/>
    </mc:Choice>
  </mc:AlternateContent>
  <bookViews>
    <workbookView xWindow="0" yWindow="0" windowWidth="28800" windowHeight="12135" firstSheet="2" activeTab="22"/>
  </bookViews>
  <sheets>
    <sheet name="Indice" sheetId="1" r:id="rId1"/>
    <sheet name="C1" sheetId="2" r:id="rId2"/>
    <sheet name="C2" sheetId="3" r:id="rId3"/>
    <sheet name="C3" sheetId="53" r:id="rId4"/>
    <sheet name="C4" sheetId="10" r:id="rId5"/>
    <sheet name="C5" sheetId="9" r:id="rId6"/>
    <sheet name="C6" sheetId="54" r:id="rId7"/>
    <sheet name="C7" sheetId="41" r:id="rId8"/>
    <sheet name="C8" sheetId="11" r:id="rId9"/>
    <sheet name="C9" sheetId="28" r:id="rId10"/>
    <sheet name="C10" sheetId="44" r:id="rId11"/>
    <sheet name="C11" sheetId="32" r:id="rId12"/>
    <sheet name="C12" sheetId="55" r:id="rId13"/>
    <sheet name="C13" sheetId="56" r:id="rId14"/>
    <sheet name="C14" sheetId="57" r:id="rId15"/>
    <sheet name="C15" sheetId="58" r:id="rId16"/>
    <sheet name="C16" sheetId="62" r:id="rId17"/>
    <sheet name="C17" sheetId="59" r:id="rId18"/>
    <sheet name="C18" sheetId="60" r:id="rId19"/>
    <sheet name="C19" sheetId="61" r:id="rId20"/>
    <sheet name="Data 1" sheetId="24" r:id="rId21"/>
    <sheet name="Data 2" sheetId="25" r:id="rId22"/>
    <sheet name="Data 3" sheetId="27" r:id="rId23"/>
    <sheet name="Data 4" sheetId="47" r:id="rId24"/>
  </sheets>
  <definedNames>
    <definedName name="_xlnm.Print_Area" localSheetId="1">'C1'!$A$1:$V$25</definedName>
    <definedName name="_xlnm.Print_Area" localSheetId="10">'C10'!$A$2:$F$25</definedName>
    <definedName name="_xlnm.Print_Area" localSheetId="11">'C11'!$A$1:$F$25</definedName>
    <definedName name="_xlnm.Print_Area" localSheetId="12" xml:space="preserve"> 'C12'!$A$2:$E$25</definedName>
    <definedName name="_xlnm.Print_Area" localSheetId="13" xml:space="preserve"> 'C13'!$A$2:$E$25</definedName>
    <definedName name="_xlnm.Print_Area" localSheetId="14" xml:space="preserve"> 'C14'!$A$2:$E$25</definedName>
    <definedName name="_xlnm.Print_Area" localSheetId="16" xml:space="preserve"> 'C16'!$A$2:$E$25</definedName>
    <definedName name="_xlnm.Print_Area" localSheetId="17">'C17'!$A$1:$H$11</definedName>
    <definedName name="_xlnm.Print_Area" localSheetId="18">'C18'!$A$1:$H$6</definedName>
    <definedName name="_xlnm.Print_Area" localSheetId="19">'C19'!$A$1:$H$5</definedName>
    <definedName name="_xlnm.Print_Area" localSheetId="2">'C2'!$A$1:$E$22</definedName>
    <definedName name="_xlnm.Print_Area" localSheetId="3">'C3'!$A$1:$E$22</definedName>
    <definedName name="_xlnm.Print_Area" localSheetId="4">'C4'!$A$1:$E$22</definedName>
    <definedName name="_xlnm.Print_Area" localSheetId="5">'C5'!$B$2:$M$23</definedName>
    <definedName name="_xlnm.Print_Area" localSheetId="6">'C6'!$A$1:$M$18</definedName>
    <definedName name="_xlnm.Print_Area" localSheetId="7">'C7'!$B$2:$E$26</definedName>
    <definedName name="_xlnm.Print_Area" localSheetId="8">'C8'!$B$2:$E$32</definedName>
    <definedName name="_xlnm.Print_Area" localSheetId="9">'C9'!$B$2:$F$28</definedName>
    <definedName name="_xlnm.Print_Area" localSheetId="20">'Data 1'!$A$1:$Q$23</definedName>
    <definedName name="_xlnm.Print_Area" localSheetId="21">'Data 2'!$A$1:$I$53</definedName>
    <definedName name="_xlnm.Print_Area" localSheetId="22">'Data 3'!$A$1:$H$3</definedName>
    <definedName name="_xlnm.Print_Area" localSheetId="0">Indice!$A$1:$F$25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2">'C12'!ccc</definedName>
    <definedName name="ccc" localSheetId="13">'C13'!ccc</definedName>
    <definedName name="ccc" localSheetId="14">'C14'!ccc</definedName>
    <definedName name="ccc" localSheetId="15">'C15'!ccc</definedName>
    <definedName name="ccc" localSheetId="16">'C16'!ccc</definedName>
    <definedName name="ccc" localSheetId="17">'C17'!ccc</definedName>
    <definedName name="ccc" localSheetId="18">'C18'!ccc</definedName>
    <definedName name="ccc" localSheetId="19">'C19'!ccc</definedName>
    <definedName name="ccc">[0]!ccc</definedName>
    <definedName name="CUADRO_ANTERIOR" localSheetId="12">'C12'!CUADRO_ANTERIOR</definedName>
    <definedName name="CUADRO_ANTERIOR" localSheetId="13">'C13'!CUADRO_ANTERIOR</definedName>
    <definedName name="CUADRO_ANTERIOR" localSheetId="14">'C14'!CUADRO_ANTERIOR</definedName>
    <definedName name="CUADRO_ANTERIOR" localSheetId="15">'C15'!CUADRO_ANTERIOR</definedName>
    <definedName name="CUADRO_ANTERIOR" localSheetId="16">'C16'!CUADRO_ANTERIOR</definedName>
    <definedName name="CUADRO_ANTERIOR" localSheetId="17">'C17'!CUADRO_ANTERIOR</definedName>
    <definedName name="CUADRO_ANTERIOR" localSheetId="18">'C18'!CUADRO_ANTERIOR</definedName>
    <definedName name="CUADRO_ANTERIOR" localSheetId="19">'C19'!CUADRO_ANTERIOR</definedName>
    <definedName name="CUADRO_ANTERIOR">[0]!CUADRO_ANTERIOR</definedName>
    <definedName name="CUADRO_PROXIMO" localSheetId="12">'C12'!CUADRO_PROXIMO</definedName>
    <definedName name="CUADRO_PROXIMO" localSheetId="13">'C13'!CUADRO_PROXIMO</definedName>
    <definedName name="CUADRO_PROXIMO" localSheetId="14">'C14'!CUADRO_PROXIMO</definedName>
    <definedName name="CUADRO_PROXIMO" localSheetId="15">'C15'!CUADRO_PROXIMO</definedName>
    <definedName name="CUADRO_PROXIMO" localSheetId="16">'C16'!CUADRO_PROXIMO</definedName>
    <definedName name="CUADRO_PROXIMO" localSheetId="17">'C17'!CUADRO_PROXIMO</definedName>
    <definedName name="CUADRO_PROXIMO" localSheetId="18">'C18'!CUADRO_PROXIMO</definedName>
    <definedName name="CUADRO_PROXIMO" localSheetId="19">'C19'!CUADRO_PROXIMO</definedName>
    <definedName name="CUADRO_PROXIMO">[0]!CUADRO_PROXIMO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2">'C12'!FINALIZAR</definedName>
    <definedName name="FINALIZAR" localSheetId="13">'C13'!FINALIZAR</definedName>
    <definedName name="FINALIZAR" localSheetId="14">'C14'!FINALIZAR</definedName>
    <definedName name="FINALIZAR" localSheetId="15">'C15'!FINALIZAR</definedName>
    <definedName name="FINALIZAR" localSheetId="16">'C16'!FINALIZAR</definedName>
    <definedName name="FINALIZAR" localSheetId="17">'C17'!FINALIZAR</definedName>
    <definedName name="FINALIZAR" localSheetId="18">'C18'!FINALIZAR</definedName>
    <definedName name="FINALIZAR" localSheetId="19">'C19'!FINALIZAR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2">'C12'!IMPRESION</definedName>
    <definedName name="IMPRESION" localSheetId="13">'C13'!IMPRESION</definedName>
    <definedName name="IMPRESION" localSheetId="14">'C14'!IMPRESION</definedName>
    <definedName name="IMPRESION" localSheetId="15">'C15'!IMPRESION</definedName>
    <definedName name="IMPRESION" localSheetId="16">'C16'!IMPRESION</definedName>
    <definedName name="IMPRESION" localSheetId="17">'C17'!IMPRESION</definedName>
    <definedName name="IMPRESION" localSheetId="18">'C18'!IMPRESION</definedName>
    <definedName name="IMPRESION" localSheetId="19">'C19'!IMPRESION</definedName>
    <definedName name="IMPRESION">[0]!IMPRESION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16">[0]!Indice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2">'C12'!nnn</definedName>
    <definedName name="nnn" localSheetId="13">'C13'!nnn</definedName>
    <definedName name="nnn" localSheetId="14">'C14'!nnn</definedName>
    <definedName name="nnn" localSheetId="15">'C15'!nnn</definedName>
    <definedName name="nnn" localSheetId="16">'C16'!nnn</definedName>
    <definedName name="nnn" localSheetId="17">'C17'!nnn</definedName>
    <definedName name="nnn" localSheetId="18">'C18'!nnn</definedName>
    <definedName name="nnn" localSheetId="19">'C19'!nnn</definedName>
    <definedName name="nnn">[0]!nnn</definedName>
    <definedName name="nnnn" localSheetId="12">'C12'!nnnn</definedName>
    <definedName name="nnnn" localSheetId="13">'C13'!nnnn</definedName>
    <definedName name="nnnn" localSheetId="14">'C14'!nnnn</definedName>
    <definedName name="nnnn" localSheetId="15">'C15'!nnnn</definedName>
    <definedName name="nnnn" localSheetId="16">'C16'!nnnn</definedName>
    <definedName name="nnnn" localSheetId="17">'C17'!nnnn</definedName>
    <definedName name="nnnn" localSheetId="18">'C18'!nnnn</definedName>
    <definedName name="nnnn" localSheetId="19">'C19'!nnnn</definedName>
    <definedName name="nnnn">[0]!nnnn</definedName>
    <definedName name="PRINCIPAL" localSheetId="12">'C12'!PRINCIPAL</definedName>
    <definedName name="PRINCIPAL" localSheetId="13">'C13'!PRINCIPAL</definedName>
    <definedName name="PRINCIPAL" localSheetId="14">'C14'!PRINCIPAL</definedName>
    <definedName name="PRINCIPAL" localSheetId="15">'C15'!PRINCIPAL</definedName>
    <definedName name="PRINCIPAL" localSheetId="16">'C16'!PRINCIPAL</definedName>
    <definedName name="PRINCIPAL" localSheetId="17">'C17'!PRINCIPAL</definedName>
    <definedName name="PRINCIPAL" localSheetId="18">'C18'!PRINCIPAL</definedName>
    <definedName name="PRINCIPAL" localSheetId="19">'C19'!PRINCIPAL</definedName>
    <definedName name="PRINCIPAL">[0]!PRINCIPAL</definedName>
    <definedName name="_xlnm.Print_Titles" localSheetId="21">'Data 2'!$1:$3</definedName>
    <definedName name="_xlnm.Print_Titles" localSheetId="22">'Data 3'!$1:$3</definedName>
    <definedName name="VV" localSheetId="13">'C13'!VV</definedName>
    <definedName name="VV" localSheetId="14">'C14'!VV</definedName>
    <definedName name="VV" localSheetId="15">'C15'!VV</definedName>
    <definedName name="VV" localSheetId="16">'C16'!VV</definedName>
    <definedName name="VV" localSheetId="17">'C17'!VV</definedName>
    <definedName name="VV" localSheetId="18">'C18'!VV</definedName>
    <definedName name="VV" localSheetId="19">'C19'!VV</definedName>
    <definedName name="VV">[0]!VV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X" localSheetId="12">'C12'!XX</definedName>
    <definedName name="XX" localSheetId="13">'C13'!XX</definedName>
    <definedName name="XX" localSheetId="14">'C14'!XX</definedName>
    <definedName name="XX" localSheetId="15">'C15'!XX</definedName>
    <definedName name="XX" localSheetId="16">'C16'!XX</definedName>
    <definedName name="XX" localSheetId="17">'C17'!XX</definedName>
    <definedName name="XX" localSheetId="18">'C18'!XX</definedName>
    <definedName name="XX" localSheetId="19">'C19'!XX</definedName>
    <definedName name="XX">[0]!XX</definedName>
    <definedName name="xxx" localSheetId="12">'C12'!xxx</definedName>
    <definedName name="xxx" localSheetId="13">'C13'!xxx</definedName>
    <definedName name="xxx" localSheetId="14">'C14'!xxx</definedName>
    <definedName name="xxx" localSheetId="15">'C15'!xxx</definedName>
    <definedName name="xxx" localSheetId="16">'C16'!xxx</definedName>
    <definedName name="xxx" localSheetId="17">'C17'!xxx</definedName>
    <definedName name="xxx" localSheetId="18">'C18'!xxx</definedName>
    <definedName name="xxx" localSheetId="19">'C19'!xxx</definedName>
    <definedName name="xxx">[0]!xxx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H16" i="3" l="1"/>
  <c r="U27" i="2" l="1"/>
  <c r="R47" i="24" l="1"/>
  <c r="V25" i="2"/>
  <c r="K31" i="25" l="1"/>
  <c r="E22" i="24" l="1"/>
  <c r="D22" i="24"/>
  <c r="U20" i="2" l="1"/>
  <c r="Q25" i="24"/>
  <c r="U16" i="2"/>
  <c r="Q24" i="24"/>
  <c r="Q21" i="24"/>
  <c r="Q22" i="24"/>
  <c r="Q18" i="24"/>
  <c r="Q19" i="24"/>
  <c r="U9" i="2"/>
  <c r="Q20" i="24" l="1"/>
  <c r="U21" i="2"/>
  <c r="U19" i="2"/>
  <c r="U17" i="2"/>
  <c r="U15" i="2"/>
  <c r="U13" i="2"/>
  <c r="U11" i="2"/>
  <c r="U10" i="2" s="1"/>
  <c r="U8" i="2"/>
  <c r="U18" i="2"/>
  <c r="U14" i="2"/>
  <c r="U12" i="2"/>
  <c r="Q23" i="24"/>
  <c r="E18" i="24" l="1"/>
  <c r="F18" i="24"/>
  <c r="G18" i="24"/>
  <c r="H18" i="24"/>
  <c r="I18" i="24"/>
  <c r="J18" i="24"/>
  <c r="K18" i="24"/>
  <c r="L18" i="24"/>
  <c r="M18" i="24"/>
  <c r="N18" i="24"/>
  <c r="O18" i="24"/>
  <c r="E19" i="24"/>
  <c r="F19" i="24"/>
  <c r="G19" i="24"/>
  <c r="H19" i="24"/>
  <c r="I19" i="24"/>
  <c r="J19" i="24"/>
  <c r="K19" i="24"/>
  <c r="L19" i="24"/>
  <c r="M19" i="24"/>
  <c r="N19" i="24"/>
  <c r="O19" i="24"/>
  <c r="E20" i="24"/>
  <c r="F20" i="24"/>
  <c r="G20" i="24"/>
  <c r="H20" i="24"/>
  <c r="I20" i="24"/>
  <c r="J20" i="24"/>
  <c r="K20" i="24"/>
  <c r="L20" i="24"/>
  <c r="M20" i="24"/>
  <c r="N20" i="24"/>
  <c r="O20" i="24"/>
  <c r="E21" i="24"/>
  <c r="F21" i="24"/>
  <c r="G21" i="24"/>
  <c r="H21" i="24"/>
  <c r="I21" i="24"/>
  <c r="J21" i="24"/>
  <c r="K21" i="24"/>
  <c r="L21" i="24"/>
  <c r="M21" i="24"/>
  <c r="N21" i="24"/>
  <c r="O21" i="24"/>
  <c r="E24" i="24"/>
  <c r="F24" i="24"/>
  <c r="G24" i="24"/>
  <c r="H24" i="24"/>
  <c r="I24" i="24"/>
  <c r="J24" i="24"/>
  <c r="K24" i="24"/>
  <c r="L24" i="24"/>
  <c r="M24" i="24"/>
  <c r="N24" i="24"/>
  <c r="O24" i="24"/>
  <c r="E25" i="24"/>
  <c r="F25" i="24"/>
  <c r="G25" i="24"/>
  <c r="H25" i="24"/>
  <c r="I25" i="24"/>
  <c r="J25" i="24"/>
  <c r="K25" i="24"/>
  <c r="L25" i="24"/>
  <c r="M25" i="24"/>
  <c r="N25" i="24"/>
  <c r="O25" i="24"/>
  <c r="L23" i="24" l="1"/>
  <c r="O22" i="24"/>
  <c r="S15" i="2"/>
  <c r="O15" i="2"/>
  <c r="K22" i="24"/>
  <c r="N23" i="24"/>
  <c r="J23" i="24"/>
  <c r="F23" i="24"/>
  <c r="M22" i="24"/>
  <c r="Q15" i="2"/>
  <c r="M15" i="2"/>
  <c r="I22" i="24"/>
  <c r="I15" i="2"/>
  <c r="M23" i="24"/>
  <c r="I23" i="24"/>
  <c r="E23" i="24"/>
  <c r="L22" i="24"/>
  <c r="P15" i="2"/>
  <c r="H22" i="24"/>
  <c r="L15" i="2"/>
  <c r="H23" i="24"/>
  <c r="G22" i="24"/>
  <c r="K15" i="2"/>
  <c r="O23" i="24"/>
  <c r="K23" i="24"/>
  <c r="G23" i="24"/>
  <c r="R15" i="2"/>
  <c r="N22" i="24"/>
  <c r="N15" i="2"/>
  <c r="J22" i="24"/>
  <c r="J15" i="2"/>
  <c r="F22" i="24"/>
  <c r="Q66" i="24"/>
  <c r="S46" i="24" s="1"/>
  <c r="Q61" i="24"/>
  <c r="Q60" i="24"/>
  <c r="S40" i="24" s="1"/>
  <c r="Q59" i="24"/>
  <c r="Q57" i="24"/>
  <c r="S37" i="24" s="1"/>
  <c r="Q56" i="24"/>
  <c r="S36" i="24" s="1"/>
  <c r="Q55" i="24"/>
  <c r="Q54" i="24"/>
  <c r="S34" i="24" s="1"/>
  <c r="Q53" i="24"/>
  <c r="S33" i="24" s="1"/>
  <c r="T8" i="2"/>
  <c r="T9" i="2"/>
  <c r="T19" i="2"/>
  <c r="T20" i="2"/>
  <c r="T21" i="2"/>
  <c r="D23" i="24"/>
  <c r="H15" i="2"/>
  <c r="T15" i="2" l="1"/>
  <c r="P22" i="24"/>
  <c r="T14" i="2"/>
  <c r="P19" i="24"/>
  <c r="T18" i="2"/>
  <c r="P25" i="24"/>
  <c r="T13" i="2"/>
  <c r="P21" i="24"/>
  <c r="T11" i="2"/>
  <c r="P18" i="24"/>
  <c r="S39" i="24"/>
  <c r="Q65" i="24"/>
  <c r="S45" i="24" s="1"/>
  <c r="V20" i="2" s="1"/>
  <c r="Q63" i="24"/>
  <c r="S43" i="24" s="1"/>
  <c r="Q64" i="24"/>
  <c r="S44" i="24" s="1"/>
  <c r="V19" i="2" s="1"/>
  <c r="Q62" i="24"/>
  <c r="R23" i="24" s="1"/>
  <c r="S23" i="24" s="1"/>
  <c r="V16" i="2" s="1"/>
  <c r="T17" i="2"/>
  <c r="P24" i="24"/>
  <c r="T12" i="2"/>
  <c r="P20" i="24"/>
  <c r="S35" i="24"/>
  <c r="T16" i="2"/>
  <c r="P23" i="24"/>
  <c r="S41" i="24"/>
  <c r="R25" i="24"/>
  <c r="S25" i="24" s="1"/>
  <c r="V18" i="2" s="1"/>
  <c r="H18" i="2"/>
  <c r="D25" i="24"/>
  <c r="H17" i="2"/>
  <c r="D24" i="24"/>
  <c r="H16" i="2"/>
  <c r="E135" i="24"/>
  <c r="D135" i="24"/>
  <c r="C4" i="9"/>
  <c r="C4" i="54"/>
  <c r="C4" i="41"/>
  <c r="C4" i="11"/>
  <c r="C4" i="28"/>
  <c r="C4" i="44"/>
  <c r="C4" i="32"/>
  <c r="C4" i="55"/>
  <c r="C4" i="56"/>
  <c r="C4" i="57"/>
  <c r="C4" i="58"/>
  <c r="C4" i="62"/>
  <c r="C4" i="59"/>
  <c r="C4" i="60"/>
  <c r="C4" i="61"/>
  <c r="C4" i="10"/>
  <c r="C4" i="53"/>
  <c r="E25" i="1"/>
  <c r="E24" i="1"/>
  <c r="E26" i="1"/>
  <c r="E23" i="1"/>
  <c r="F12" i="58"/>
  <c r="T10" i="2" l="1"/>
  <c r="L8" i="58"/>
  <c r="L9" i="58"/>
  <c r="L10" i="58"/>
  <c r="L13" i="25" l="1"/>
  <c r="L12" i="25"/>
  <c r="L11" i="25"/>
  <c r="L10" i="25"/>
  <c r="K10" i="25"/>
  <c r="L9" i="25"/>
  <c r="K13" i="25"/>
  <c r="K12" i="25"/>
  <c r="K11" i="25"/>
  <c r="K9" i="25"/>
  <c r="K23" i="25" l="1"/>
  <c r="K24" i="25"/>
  <c r="K25" i="25"/>
  <c r="K26" i="25"/>
  <c r="K27" i="25"/>
  <c r="K28" i="25"/>
  <c r="K29" i="25"/>
  <c r="K30" i="25"/>
  <c r="K22" i="25"/>
  <c r="G23" i="25"/>
  <c r="G24" i="25"/>
  <c r="G25" i="25"/>
  <c r="G26" i="25"/>
  <c r="G27" i="25"/>
  <c r="G28" i="25"/>
  <c r="G29" i="25"/>
  <c r="G30" i="25"/>
  <c r="G31" i="25"/>
  <c r="G32" i="25"/>
  <c r="G33" i="25"/>
  <c r="G22" i="25"/>
  <c r="K32" i="25"/>
  <c r="K33" i="25"/>
  <c r="F10" i="9" l="1"/>
  <c r="J13" i="25"/>
  <c r="J12" i="25"/>
  <c r="J11" i="25"/>
  <c r="J10" i="25"/>
  <c r="J9" i="25"/>
  <c r="G10" i="25"/>
  <c r="G11" i="25"/>
  <c r="G12" i="25"/>
  <c r="G13" i="25"/>
  <c r="G9" i="25"/>
  <c r="L11" i="58" l="1"/>
  <c r="I12" i="58" l="1"/>
  <c r="L12" i="58" l="1"/>
  <c r="J12" i="58" s="1"/>
  <c r="M8" i="58" l="1"/>
  <c r="M10" i="58"/>
  <c r="M9" i="58"/>
  <c r="G11" i="58"/>
  <c r="M12" i="58"/>
  <c r="J11" i="58"/>
  <c r="J10" i="58"/>
  <c r="J9" i="58"/>
  <c r="G8" i="58"/>
  <c r="G12" i="58"/>
  <c r="G10" i="58"/>
  <c r="M11" i="58"/>
  <c r="G9" i="58"/>
  <c r="J8" i="58"/>
  <c r="D118" i="24" l="1"/>
  <c r="E118" i="24"/>
  <c r="F8" i="27"/>
  <c r="F9" i="27"/>
  <c r="F10" i="27"/>
  <c r="F11" i="27"/>
  <c r="F12" i="27"/>
  <c r="F13" i="27"/>
  <c r="F14" i="27"/>
  <c r="F15" i="27"/>
  <c r="F16" i="27"/>
  <c r="F17" i="27"/>
  <c r="F18" i="27"/>
  <c r="F7" i="27"/>
  <c r="I21" i="2" l="1"/>
  <c r="J21" i="2"/>
  <c r="K21" i="2"/>
  <c r="L21" i="2"/>
  <c r="M21" i="2"/>
  <c r="N21" i="2"/>
  <c r="O21" i="2"/>
  <c r="P21" i="2"/>
  <c r="Q21" i="2"/>
  <c r="R21" i="2"/>
  <c r="R27" i="2" s="1"/>
  <c r="S21" i="2"/>
  <c r="I22" i="2"/>
  <c r="J22" i="2"/>
  <c r="K22" i="2"/>
  <c r="L22" i="2"/>
  <c r="M22" i="2"/>
  <c r="N22" i="2"/>
  <c r="O22" i="2"/>
  <c r="P22" i="2"/>
  <c r="Q22" i="2"/>
  <c r="R22" i="2"/>
  <c r="S22" i="2"/>
  <c r="H21" i="2"/>
  <c r="H13" i="2"/>
  <c r="R35" i="24"/>
  <c r="H22" i="2"/>
  <c r="R38" i="24" l="1"/>
  <c r="R46" i="24"/>
  <c r="R32" i="24"/>
  <c r="D9" i="24"/>
  <c r="H12" i="2"/>
  <c r="D20" i="24"/>
  <c r="H14" i="2"/>
  <c r="D19" i="24"/>
  <c r="H11" i="2"/>
  <c r="D18" i="24"/>
  <c r="R36" i="24"/>
  <c r="R37" i="24"/>
  <c r="R45" i="24"/>
  <c r="R41" i="24"/>
  <c r="R42" i="24"/>
  <c r="R34" i="24"/>
  <c r="R40" i="24"/>
  <c r="R43" i="24"/>
  <c r="Q47" i="24"/>
  <c r="U25" i="2" s="1"/>
  <c r="R39" i="24"/>
  <c r="E9" i="24"/>
  <c r="R33" i="24"/>
  <c r="R44" i="24"/>
  <c r="Q52" i="24"/>
  <c r="S32" i="24" s="1"/>
  <c r="R18" i="24"/>
  <c r="S18" i="24" s="1"/>
  <c r="V11" i="2" s="1"/>
  <c r="I60" i="47"/>
  <c r="G60" i="47"/>
  <c r="E60" i="47"/>
  <c r="C60" i="47"/>
  <c r="M22" i="47"/>
  <c r="K22" i="47"/>
  <c r="I22" i="47"/>
  <c r="G22" i="47"/>
  <c r="E22" i="47"/>
  <c r="C22" i="47"/>
  <c r="V8" i="2" l="1"/>
  <c r="M26" i="24"/>
  <c r="H10" i="2"/>
  <c r="O26" i="24"/>
  <c r="P26" i="24"/>
  <c r="L26" i="24"/>
  <c r="D26" i="24"/>
  <c r="E22" i="1"/>
  <c r="E21" i="1"/>
  <c r="E20" i="1"/>
  <c r="E19" i="1"/>
  <c r="Q26" i="24" l="1"/>
  <c r="K26" i="24"/>
  <c r="J26" i="24"/>
  <c r="N26" i="24"/>
  <c r="H26" i="24"/>
  <c r="E26" i="24"/>
  <c r="F26" i="24"/>
  <c r="I26" i="24"/>
  <c r="G26" i="24"/>
  <c r="E18" i="1"/>
  <c r="E17" i="1"/>
  <c r="E16" i="1"/>
  <c r="E15" i="1"/>
  <c r="E14" i="1"/>
  <c r="E13" i="1"/>
  <c r="O9" i="54"/>
  <c r="N9" i="54"/>
  <c r="E12" i="1"/>
  <c r="E11" i="1"/>
  <c r="E10" i="1"/>
  <c r="E9" i="1"/>
  <c r="P9" i="54" l="1"/>
  <c r="B3" i="47" l="1"/>
  <c r="B3" i="27"/>
  <c r="C3" i="25"/>
  <c r="C3" i="24"/>
  <c r="C4" i="3"/>
  <c r="E8" i="1" l="1"/>
  <c r="C4" i="2"/>
  <c r="D7" i="27"/>
  <c r="P7" i="27" s="1"/>
  <c r="D8" i="27"/>
  <c r="D9" i="27"/>
  <c r="D10" i="27"/>
  <c r="P10" i="27" s="1"/>
  <c r="D11" i="27"/>
  <c r="D12" i="27"/>
  <c r="P12" i="27" s="1"/>
  <c r="D13" i="27"/>
  <c r="D14" i="27"/>
  <c r="P14" i="27" s="1"/>
  <c r="D15" i="27"/>
  <c r="D16" i="27"/>
  <c r="P16" i="27" s="1"/>
  <c r="D17" i="27"/>
  <c r="D18" i="27"/>
  <c r="P18" i="27" s="1"/>
  <c r="C19" i="27"/>
  <c r="E19" i="27"/>
  <c r="G19" i="27"/>
  <c r="H19" i="27"/>
  <c r="I19" i="27"/>
  <c r="J19" i="27"/>
  <c r="K19" i="27"/>
  <c r="L19" i="27"/>
  <c r="M19" i="27"/>
  <c r="N19" i="27"/>
  <c r="O19" i="27"/>
  <c r="D22" i="27"/>
  <c r="F22" i="27"/>
  <c r="D23" i="27"/>
  <c r="F23" i="27"/>
  <c r="D24" i="27"/>
  <c r="F24" i="27"/>
  <c r="D25" i="27"/>
  <c r="F25" i="27"/>
  <c r="D26" i="27"/>
  <c r="F26" i="27"/>
  <c r="D27" i="27"/>
  <c r="F27" i="27"/>
  <c r="D28" i="27"/>
  <c r="F28" i="27"/>
  <c r="D29" i="27"/>
  <c r="F29" i="27"/>
  <c r="D30" i="27"/>
  <c r="F30" i="27"/>
  <c r="D31" i="27"/>
  <c r="F31" i="27"/>
  <c r="D32" i="27"/>
  <c r="F32" i="27"/>
  <c r="D33" i="27"/>
  <c r="F33" i="27"/>
  <c r="C34" i="27"/>
  <c r="E34" i="27"/>
  <c r="G34" i="27"/>
  <c r="H34" i="27"/>
  <c r="I34" i="27"/>
  <c r="J34" i="27"/>
  <c r="K34" i="27"/>
  <c r="L34" i="27"/>
  <c r="M34" i="27"/>
  <c r="N34" i="27"/>
  <c r="O34" i="27"/>
  <c r="I11" i="9"/>
  <c r="D52" i="25"/>
  <c r="E52" i="25"/>
  <c r="G52" i="25"/>
  <c r="H52" i="25"/>
  <c r="I52" i="25"/>
  <c r="J52" i="25"/>
  <c r="H11" i="24"/>
  <c r="P10" i="24"/>
  <c r="H8" i="2"/>
  <c r="J8" i="2"/>
  <c r="K8" i="2"/>
  <c r="N8" i="2"/>
  <c r="O8" i="2"/>
  <c r="P8" i="2"/>
  <c r="Q8" i="2"/>
  <c r="R8" i="2"/>
  <c r="S8" i="2"/>
  <c r="I11" i="2"/>
  <c r="Q11" i="2"/>
  <c r="I14" i="2"/>
  <c r="K14" i="2"/>
  <c r="P14" i="2"/>
  <c r="R14" i="2"/>
  <c r="H9" i="2"/>
  <c r="I9" i="2"/>
  <c r="J9" i="2"/>
  <c r="K9" i="2"/>
  <c r="L9" i="2"/>
  <c r="M9" i="2"/>
  <c r="N9" i="2"/>
  <c r="O9" i="2"/>
  <c r="P9" i="2"/>
  <c r="Q9" i="2"/>
  <c r="R9" i="2"/>
  <c r="S9" i="2"/>
  <c r="I12" i="2"/>
  <c r="L12" i="2"/>
  <c r="M12" i="2"/>
  <c r="I13" i="2"/>
  <c r="K13" i="2"/>
  <c r="R13" i="2"/>
  <c r="O17" i="2"/>
  <c r="J18" i="2"/>
  <c r="K18" i="2"/>
  <c r="M18" i="2"/>
  <c r="O16" i="2"/>
  <c r="D11" i="24"/>
  <c r="F11" i="24"/>
  <c r="L19" i="2"/>
  <c r="I11" i="24"/>
  <c r="J11" i="24"/>
  <c r="K11" i="24"/>
  <c r="N11" i="24"/>
  <c r="H20" i="2"/>
  <c r="I20" i="2"/>
  <c r="F12" i="24"/>
  <c r="L20" i="2"/>
  <c r="I12" i="24"/>
  <c r="O20" i="2"/>
  <c r="M12" i="24"/>
  <c r="R20" i="2"/>
  <c r="E14" i="24"/>
  <c r="F14" i="24"/>
  <c r="G14" i="24"/>
  <c r="H14" i="24"/>
  <c r="I14" i="24"/>
  <c r="M25" i="2" s="1"/>
  <c r="J14" i="24"/>
  <c r="K14" i="24"/>
  <c r="L14" i="24"/>
  <c r="M14" i="24"/>
  <c r="N14" i="24"/>
  <c r="O14" i="24"/>
  <c r="N9" i="9"/>
  <c r="O9" i="9"/>
  <c r="P9" i="9" s="1"/>
  <c r="G13" i="9"/>
  <c r="I14" i="9"/>
  <c r="F11" i="2"/>
  <c r="F12" i="2"/>
  <c r="F13" i="2"/>
  <c r="L13" i="2"/>
  <c r="F14" i="2"/>
  <c r="F16" i="2"/>
  <c r="F17" i="2"/>
  <c r="K17" i="2"/>
  <c r="S17" i="2"/>
  <c r="F18" i="2"/>
  <c r="T27" i="2"/>
  <c r="D34" i="25"/>
  <c r="E34" i="25"/>
  <c r="J10" i="9"/>
  <c r="D15" i="25"/>
  <c r="E15" i="25"/>
  <c r="P18" i="2"/>
  <c r="S14" i="2"/>
  <c r="J20" i="2"/>
  <c r="Q17" i="2"/>
  <c r="M14" i="2"/>
  <c r="N11" i="2"/>
  <c r="R18" i="2"/>
  <c r="F9" i="24"/>
  <c r="D12" i="24"/>
  <c r="M20" i="2"/>
  <c r="J12" i="2"/>
  <c r="M11" i="2"/>
  <c r="P11" i="2"/>
  <c r="N12" i="24"/>
  <c r="K12" i="24"/>
  <c r="Q16" i="2"/>
  <c r="O18" i="2"/>
  <c r="M17" i="2"/>
  <c r="O13" i="2"/>
  <c r="O11" i="2"/>
  <c r="M19" i="2"/>
  <c r="N18" i="2"/>
  <c r="P17" i="2"/>
  <c r="I17" i="2"/>
  <c r="H12" i="24"/>
  <c r="H19" i="2"/>
  <c r="L16" i="2"/>
  <c r="N13" i="2"/>
  <c r="S12" i="2"/>
  <c r="R19" i="2"/>
  <c r="I18" i="2"/>
  <c r="J14" i="2"/>
  <c r="R12" i="2"/>
  <c r="R11" i="2"/>
  <c r="Q14" i="24"/>
  <c r="N16" i="2"/>
  <c r="O19" i="2"/>
  <c r="Q18" i="2"/>
  <c r="N17" i="2"/>
  <c r="Q13" i="2"/>
  <c r="J13" i="2"/>
  <c r="N12" i="2"/>
  <c r="J11" i="2"/>
  <c r="J16" i="2"/>
  <c r="G9" i="24"/>
  <c r="J9" i="24"/>
  <c r="L18" i="2"/>
  <c r="Q20" i="2"/>
  <c r="J19" i="2"/>
  <c r="N14" i="2"/>
  <c r="K12" i="2"/>
  <c r="S11" i="2"/>
  <c r="P16" i="2"/>
  <c r="K9" i="24"/>
  <c r="D14" i="24"/>
  <c r="H25" i="2" s="1"/>
  <c r="N19" i="2"/>
  <c r="M13" i="2"/>
  <c r="P12" i="2"/>
  <c r="K11" i="2"/>
  <c r="G12" i="24"/>
  <c r="K20" i="2"/>
  <c r="E11" i="24"/>
  <c r="I19" i="2"/>
  <c r="K16" i="2"/>
  <c r="M16" i="2"/>
  <c r="S18" i="2"/>
  <c r="K19" i="2"/>
  <c r="G11" i="24"/>
  <c r="N9" i="24"/>
  <c r="S20" i="2"/>
  <c r="O12" i="24"/>
  <c r="L12" i="24"/>
  <c r="P20" i="2"/>
  <c r="O11" i="24"/>
  <c r="S19" i="2"/>
  <c r="L11" i="24"/>
  <c r="P19" i="2"/>
  <c r="R17" i="2"/>
  <c r="L17" i="2"/>
  <c r="S13" i="2"/>
  <c r="P13" i="2"/>
  <c r="O12" i="2"/>
  <c r="I16" i="2"/>
  <c r="Q12" i="2"/>
  <c r="R16" i="2"/>
  <c r="N20" i="2"/>
  <c r="J12" i="24"/>
  <c r="J17" i="2"/>
  <c r="S16" i="2"/>
  <c r="Q14" i="2"/>
  <c r="O14" i="2"/>
  <c r="L14" i="2"/>
  <c r="L9" i="24"/>
  <c r="M8" i="2"/>
  <c r="I9" i="24"/>
  <c r="M11" i="24"/>
  <c r="Q19" i="2"/>
  <c r="D21" i="24"/>
  <c r="D10" i="24" s="1"/>
  <c r="M9" i="24"/>
  <c r="E12" i="24"/>
  <c r="L11" i="2"/>
  <c r="O9" i="24"/>
  <c r="H9" i="24"/>
  <c r="L8" i="2"/>
  <c r="I8" i="2"/>
  <c r="R10" i="2" l="1"/>
  <c r="P22" i="27"/>
  <c r="F34" i="27"/>
  <c r="P32" i="27"/>
  <c r="P30" i="27"/>
  <c r="P28" i="27"/>
  <c r="P26" i="27"/>
  <c r="P33" i="27"/>
  <c r="P23" i="27"/>
  <c r="P31" i="27"/>
  <c r="P29" i="27"/>
  <c r="P27" i="27"/>
  <c r="P25" i="27"/>
  <c r="P24" i="27"/>
  <c r="D19" i="27"/>
  <c r="P13" i="27"/>
  <c r="P15" i="27"/>
  <c r="P11" i="27"/>
  <c r="P17" i="27"/>
  <c r="P9" i="27"/>
  <c r="G11" i="9"/>
  <c r="M11" i="54"/>
  <c r="M12" i="54"/>
  <c r="J11" i="9"/>
  <c r="F11" i="9"/>
  <c r="O25" i="2"/>
  <c r="J14" i="9"/>
  <c r="O13" i="9" s="1"/>
  <c r="K25" i="2"/>
  <c r="S25" i="2"/>
  <c r="O10" i="2"/>
  <c r="Q25" i="2"/>
  <c r="N10" i="24"/>
  <c r="I10" i="24"/>
  <c r="Q10" i="2"/>
  <c r="Q27" i="2" s="1"/>
  <c r="H10" i="24"/>
  <c r="L25" i="2"/>
  <c r="M10" i="24"/>
  <c r="I25" i="2"/>
  <c r="M10" i="2"/>
  <c r="M27" i="2" s="1"/>
  <c r="P10" i="2"/>
  <c r="P27" i="2" s="1"/>
  <c r="R25" i="2"/>
  <c r="F10" i="24"/>
  <c r="N25" i="2"/>
  <c r="O10" i="24"/>
  <c r="Q11" i="24"/>
  <c r="L10" i="2"/>
  <c r="L27" i="2" s="1"/>
  <c r="K10" i="2"/>
  <c r="K10" i="24"/>
  <c r="L10" i="24"/>
  <c r="G10" i="24"/>
  <c r="S10" i="2"/>
  <c r="E10" i="24"/>
  <c r="J10" i="2"/>
  <c r="J27" i="2" s="1"/>
  <c r="N10" i="2"/>
  <c r="J10" i="24"/>
  <c r="I10" i="2"/>
  <c r="I27" i="2" s="1"/>
  <c r="I13" i="9"/>
  <c r="I12" i="9"/>
  <c r="G12" i="9"/>
  <c r="J13" i="9"/>
  <c r="M13" i="9" s="1"/>
  <c r="F14" i="9"/>
  <c r="L14" i="9" s="1"/>
  <c r="I10" i="9"/>
  <c r="L10" i="9" s="1"/>
  <c r="O12" i="54"/>
  <c r="M13" i="54"/>
  <c r="F13" i="9"/>
  <c r="N13" i="54"/>
  <c r="H14" i="25"/>
  <c r="O14" i="54"/>
  <c r="J34" i="25"/>
  <c r="E14" i="25"/>
  <c r="I14" i="25"/>
  <c r="M10" i="54"/>
  <c r="G14" i="9"/>
  <c r="M14" i="54"/>
  <c r="O13" i="54"/>
  <c r="J12" i="9"/>
  <c r="F12" i="9"/>
  <c r="N12" i="54"/>
  <c r="N11" i="54"/>
  <c r="Q67" i="24"/>
  <c r="R19" i="24"/>
  <c r="S19" i="24" s="1"/>
  <c r="V14" i="2" s="1"/>
  <c r="R24" i="24"/>
  <c r="S24" i="24" s="1"/>
  <c r="V17" i="2" s="1"/>
  <c r="P25" i="2"/>
  <c r="Q9" i="24"/>
  <c r="D34" i="27"/>
  <c r="P8" i="27"/>
  <c r="F19" i="27"/>
  <c r="P19" i="27" s="1"/>
  <c r="J25" i="2"/>
  <c r="U22" i="2"/>
  <c r="V21" i="2" s="1"/>
  <c r="Q12" i="24"/>
  <c r="R21" i="24"/>
  <c r="S21" i="24" s="1"/>
  <c r="V13" i="2" s="1"/>
  <c r="R20" i="24"/>
  <c r="S20" i="24" s="1"/>
  <c r="V12" i="2" s="1"/>
  <c r="F52" i="25"/>
  <c r="F14" i="25"/>
  <c r="G10" i="9"/>
  <c r="F16" i="9" l="1"/>
  <c r="M11" i="9"/>
  <c r="G14" i="25"/>
  <c r="L11" i="9"/>
  <c r="J14" i="25"/>
  <c r="P34" i="27"/>
  <c r="L12" i="54"/>
  <c r="M14" i="9"/>
  <c r="N11" i="9"/>
  <c r="L12" i="9"/>
  <c r="M12" i="9"/>
  <c r="O12" i="9"/>
  <c r="O11" i="9"/>
  <c r="L10" i="54"/>
  <c r="O11" i="54"/>
  <c r="P11" i="54" s="1"/>
  <c r="I16" i="9"/>
  <c r="N13" i="9"/>
  <c r="P13" i="9" s="1"/>
  <c r="P13" i="54"/>
  <c r="L11" i="54"/>
  <c r="L13" i="9"/>
  <c r="N12" i="9"/>
  <c r="N14" i="54"/>
  <c r="P14" i="54" s="1"/>
  <c r="L13" i="54"/>
  <c r="L14" i="54"/>
  <c r="P12" i="54"/>
  <c r="R26" i="24"/>
  <c r="S26" i="24" s="1"/>
  <c r="V10" i="2" s="1"/>
  <c r="O27" i="2"/>
  <c r="S27" i="2"/>
  <c r="N27" i="2"/>
  <c r="M10" i="9"/>
  <c r="H27" i="2"/>
  <c r="K27" i="2"/>
  <c r="Q10" i="24"/>
  <c r="F13" i="24" s="1"/>
  <c r="P12" i="9" l="1"/>
  <c r="P11" i="9"/>
  <c r="D13" i="24"/>
  <c r="Q13" i="24"/>
  <c r="J13" i="24"/>
  <c r="E13" i="24"/>
  <c r="H13" i="24"/>
  <c r="L16" i="9"/>
  <c r="N13" i="24"/>
  <c r="I13" i="24"/>
  <c r="W8" i="2"/>
  <c r="W17" i="2"/>
  <c r="K13" i="24"/>
  <c r="G13" i="24"/>
  <c r="L13" i="24"/>
  <c r="W10" i="2"/>
  <c r="O13" i="24"/>
  <c r="M13" i="24"/>
</calcChain>
</file>

<file path=xl/sharedStrings.xml><?xml version="1.0" encoding="utf-8"?>
<sst xmlns="http://schemas.openxmlformats.org/spreadsheetml/2006/main" count="739" uniqueCount="235">
  <si>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</si>
  <si>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</si>
  <si>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</si>
  <si>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</si>
  <si>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</si>
  <si>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</si>
  <si>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</si>
  <si>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</si>
  <si>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</si>
  <si>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</si>
  <si>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</si>
  <si>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</si>
  <si>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</si>
  <si>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</si>
  <si>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</si>
  <si>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</si>
  <si>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</si>
  <si>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</si>
  <si>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</si>
  <si>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</si>
  <si>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</si>
  <si>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</si>
  <si>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</si>
  <si>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</si>
  <si>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</si>
  <si>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</si>
  <si>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</si>
  <si>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</si>
  <si>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Regulación secundaria</t>
  </si>
  <si>
    <t>Regulación terciaria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</si>
  <si>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</si>
  <si>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</si>
  <si>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</si>
  <si>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</si>
  <si>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</si>
  <si>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</si>
  <si>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</si>
  <si>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</si>
  <si>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</si>
  <si>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</si>
  <si>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</si>
  <si>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</si>
  <si>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</si>
  <si>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</si>
  <si>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</si>
  <si>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A subir</t>
  </si>
  <si>
    <t>A bajar</t>
  </si>
  <si>
    <t>Banda de regulación secundaria</t>
  </si>
  <si>
    <t>Restricciones en tiempo real</t>
  </si>
  <si>
    <t>Banda de regulación</t>
  </si>
  <si>
    <t>Restricciones técnicas (PBF)</t>
  </si>
  <si>
    <t>(€/MWh)</t>
  </si>
  <si>
    <t>Precios (€/MWh)</t>
  </si>
  <si>
    <t>Desvíos</t>
  </si>
  <si>
    <t>Excedente desvíos</t>
  </si>
  <si>
    <t>Fallos UPG</t>
  </si>
  <si>
    <t>Precio final</t>
  </si>
  <si>
    <t>subir</t>
  </si>
  <si>
    <t>bajar</t>
  </si>
  <si>
    <t>Subir</t>
  </si>
  <si>
    <t>Bajar</t>
  </si>
  <si>
    <t>TOTAL</t>
  </si>
  <si>
    <t>Desvios netos medidos por tecnologías. GWh</t>
  </si>
  <si>
    <t>Mes</t>
  </si>
  <si>
    <t>Desvíos entre sistemas</t>
  </si>
  <si>
    <t>R.E. hidráulico</t>
  </si>
  <si>
    <t>R.E. térmico</t>
  </si>
  <si>
    <t>R.E. solar</t>
  </si>
  <si>
    <t>Horas de desvíos contrarios al sistema</t>
  </si>
  <si>
    <t>Servicios de ajuste</t>
  </si>
  <si>
    <t>Pagos por capacidad</t>
  </si>
  <si>
    <t>Saldo PO 14.6</t>
  </si>
  <si>
    <t>SUBIR</t>
  </si>
  <si>
    <t>BAJAR</t>
  </si>
  <si>
    <t>-</t>
  </si>
  <si>
    <t>Energía total gestionada</t>
  </si>
  <si>
    <t>Servicios de ajuste del sistema</t>
  </si>
  <si>
    <t>Restricciones técnicas TReal</t>
  </si>
  <si>
    <t>Horas de desvios contrarios al sistema (%)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</si>
  <si>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</si>
  <si>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</si>
  <si>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</t>
  </si>
  <si>
    <t>Desvío a bajar contra el sistema</t>
  </si>
  <si>
    <t>Desvío a subir</t>
  </si>
  <si>
    <t>Desvío a subir contra el sistema</t>
  </si>
  <si>
    <t>Desglose por tipos (GWh)</t>
  </si>
  <si>
    <t>Red de transporte</t>
  </si>
  <si>
    <t>Red de distribución</t>
  </si>
  <si>
    <t>(GW)</t>
  </si>
  <si>
    <t>Energía final (GWh)</t>
  </si>
  <si>
    <t>Restricciones técnicas PDBF</t>
  </si>
  <si>
    <t>Reserva de potencia</t>
  </si>
  <si>
    <t xml:space="preserve">Resolución de restricciones técnicas (PDBF) </t>
  </si>
  <si>
    <t>Liquidación</t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</si>
  <si>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</si>
  <si>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</si>
  <si>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</si>
  <si>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</si>
  <si>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</si>
  <si>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</si>
  <si>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</si>
  <si>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Saldo desvíos</t>
  </si>
  <si>
    <t>Control del factor de potencia</t>
  </si>
  <si>
    <t>Generación Convencional</t>
  </si>
  <si>
    <t>Eólico</t>
  </si>
  <si>
    <t xml:space="preserve">Otras renovables, cogeneración y residuos (*) </t>
  </si>
  <si>
    <t>(*) Excepto instalaciones en zona de regulación, que están incluidas en generación convencional</t>
  </si>
  <si>
    <r>
      <t>Desvíos</t>
    </r>
    <r>
      <rPr>
        <vertAlign val="superscript"/>
        <sz val="8"/>
        <color indexed="8"/>
        <rFont val="Arial"/>
        <family val="2"/>
      </rPr>
      <t>(1)</t>
    </r>
  </si>
  <si>
    <t>Precio (€/MWh) (1)</t>
  </si>
  <si>
    <t>Reserva de potencia adicional a subir</t>
  </si>
  <si>
    <t>Restricciones técnicas en tiempo real</t>
  </si>
  <si>
    <t>Servicio de interrumpibilidad</t>
  </si>
  <si>
    <t>Periodo 2015</t>
  </si>
  <si>
    <t xml:space="preserve">Restricciones técnicas en tiempo real </t>
  </si>
  <si>
    <t>Componentes del precio final medio (suministro de referencia +  libre) (€/MWh)</t>
  </si>
  <si>
    <r>
      <t>Desvíos</t>
    </r>
    <r>
      <rPr>
        <vertAlign val="superscript"/>
        <sz val="8"/>
        <color indexed="8"/>
        <rFont val="Arial"/>
        <family val="2"/>
      </rPr>
      <t>(2)</t>
    </r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</si>
  <si>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</si>
  <si>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€/MWh</t>
  </si>
  <si>
    <t>Fuentes: OMIE y REE.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</si>
  <si>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</si>
  <si>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</si>
  <si>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Resolución de restricciones técnicas (PDBF). Desglose por tipo de restricciones</t>
  </si>
  <si>
    <t>Desvíos netos medidos</t>
  </si>
  <si>
    <t>(2) Incluye liquidación servicios transfronterizos de balance.</t>
  </si>
  <si>
    <t>(1) Incluye liquidación servicios transfronterizos de balance.</t>
  </si>
  <si>
    <t>Avance 2016</t>
  </si>
  <si>
    <t>Capacidad de largo plazo negociada en las subastas explícitas en la interconexión con Francia (IFE)</t>
  </si>
  <si>
    <t>Capacidad negociada en las subastas explícitas intradiarias en la interconexión con Francia (IFE)</t>
  </si>
  <si>
    <t>Renta de congestión y tasa de acoplamiento en la interconexión con Francia derivada del acoplamiento de los mercados diarios MRC (Multi-Regional Coupling)</t>
  </si>
  <si>
    <t>(Millones de €)</t>
  </si>
  <si>
    <t/>
  </si>
  <si>
    <t>Energías y precios medios de servicios transfronterizos de balance activados por los sistemas eléctricos externos</t>
  </si>
  <si>
    <t>Energías y precios medios de servicios transfronterizos de balance activados por el sistema eléctrico español a través de la interconexión con Francia</t>
  </si>
  <si>
    <t>Energía y precios ofertados por REN y activado por REE</t>
  </si>
  <si>
    <t>Energías y precios medios de servicios transfronterizos de balance activados por el sistema eléctrico español a través de la interconexión con Portugal</t>
  </si>
  <si>
    <t>Activado sistema eléctrico español</t>
  </si>
  <si>
    <t>Importación</t>
  </si>
  <si>
    <t>Exportación</t>
  </si>
  <si>
    <t>Energía y precios ofertados desde el sistema eléctrico español y activado por operadores externos</t>
  </si>
  <si>
    <t>Capacidad ofertada</t>
  </si>
  <si>
    <t>Activado por operadores externos. Importación</t>
  </si>
  <si>
    <t>Activado por operadores externos. Exportación</t>
  </si>
  <si>
    <t xml:space="preserve"> Importación</t>
  </si>
  <si>
    <t>Francia</t>
  </si>
  <si>
    <t>Portugal</t>
  </si>
  <si>
    <t>Energía y precios ofertados por RTE y activado por REE</t>
  </si>
  <si>
    <t>Capacidad ofertada Francia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</si>
  <si>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</si>
  <si>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</si>
  <si>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</si>
  <si>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</si>
  <si>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</si>
  <si>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</si>
  <si>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</si>
  <si>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</si>
  <si>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</si>
  <si>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</si>
  <si>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Periodo 2016</t>
  </si>
  <si>
    <t>Repercusión media en 2016</t>
  </si>
  <si>
    <r>
      <t xml:space="preserve">% </t>
    </r>
    <r>
      <rPr>
        <b/>
        <sz val="8"/>
        <color indexed="9"/>
        <rFont val="Arial"/>
        <family val="2"/>
      </rPr>
      <t>16/15</t>
    </r>
  </si>
  <si>
    <t>% 16/15</t>
  </si>
  <si>
    <t>Subastas de capacidad Francia - España</t>
  </si>
  <si>
    <t>Capacidad de largo plazo negociada en las subastas explícitas en la interconexión con Francia (IFE) (Capacidad anual y mensual)</t>
  </si>
  <si>
    <t>Sentido Francia → España</t>
  </si>
  <si>
    <t>Sentido España → Francia</t>
  </si>
  <si>
    <t>Capacidad ofrecida (GW)</t>
  </si>
  <si>
    <t>Capacidad adquirida   (GW)</t>
  </si>
  <si>
    <t>Capacidad nominada (GW)</t>
  </si>
  <si>
    <t>Capacidad negociada en las subastas intradiarias de capacidad en la interconexión con Francia</t>
  </si>
  <si>
    <t>Sentido Francia→ España</t>
  </si>
  <si>
    <t>Capacidad ofrecida 1ª intradiaria (GW)</t>
  </si>
  <si>
    <t>Capacidad asignada 1ª intradiaria (GW)</t>
  </si>
  <si>
    <t>Capacidad ofrecida 2ª intradiaria (GW)</t>
  </si>
  <si>
    <t>Capacidad asignada 2ª intradiaria (GW)</t>
  </si>
  <si>
    <t>Renta de congestión (millones de €) y tasa de acoplamiento (%) en la interconexión con Francia</t>
  </si>
  <si>
    <t>Francia → España</t>
  </si>
  <si>
    <t>España → Francia</t>
  </si>
  <si>
    <t xml:space="preserve">Precios medios ponderados en los servicios de ajuste del sistema peninsular 
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</si>
  <si>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(1)</t>
    </r>
  </si>
  <si>
    <t>(1) Energía incrementada o reducida en la fase 1 de resolución de restricciones técnicas del PDBF (P.O.3.2).</t>
  </si>
  <si>
    <t>(2) Incluye los redespachos de energía del enlace Sistema eléctrico peninsular-Sistema eléctrico balear.</t>
  </si>
  <si>
    <r>
      <t xml:space="preserve">Restricciones técnicas en tiempo real </t>
    </r>
    <r>
      <rPr>
        <vertAlign val="superscript"/>
        <sz val="8"/>
        <color indexed="8"/>
        <rFont val="Arial"/>
        <family val="2"/>
      </rPr>
      <t>(2)</t>
    </r>
  </si>
  <si>
    <t>derivada del acoplamiento de los mercados diarios MRC (Millones €)</t>
  </si>
  <si>
    <t>Tasa de acoplamiento (%)</t>
  </si>
  <si>
    <t>Miles de €</t>
  </si>
  <si>
    <t>%</t>
  </si>
  <si>
    <t>S. anual</t>
  </si>
  <si>
    <t>S. mensual</t>
  </si>
  <si>
    <t>S. intradiaria</t>
  </si>
  <si>
    <t>Acp. Mercados</t>
  </si>
  <si>
    <t>Renta de congestión en la interconexión con Francia derivada de las subastas de capacidad y del acoplamiento de los mercados diarios MRC</t>
  </si>
  <si>
    <t>Renta de congestión y tasa de acoplamiento en la interconexión con Portugal derivada del acoplamiento de los mercados diarios</t>
  </si>
  <si>
    <t>Renta de congestión (millones de €) y tasa de acoplamiento (%) en la interconexión con Portugal</t>
  </si>
  <si>
    <t>derivada del acoplamiento de los mercados diarios (Millones €)</t>
  </si>
  <si>
    <t>Portugal → España</t>
  </si>
  <si>
    <t>España → Portugal</t>
  </si>
  <si>
    <t>Precios medios mensuales de Desvíos (€/MWh). Año 2016</t>
  </si>
  <si>
    <t>2016 01</t>
  </si>
  <si>
    <t>2016 02</t>
  </si>
  <si>
    <t>2016 03</t>
  </si>
  <si>
    <t>2016 04</t>
  </si>
  <si>
    <t>2016 05</t>
  </si>
  <si>
    <t>2016 06</t>
  </si>
  <si>
    <t>2016 07</t>
  </si>
  <si>
    <t>2016 08</t>
  </si>
  <si>
    <t>2016 09</t>
  </si>
  <si>
    <t>2016 10</t>
  </si>
  <si>
    <t>2016 11</t>
  </si>
  <si>
    <t>2016 12</t>
  </si>
  <si>
    <t>volumen</t>
  </si>
  <si>
    <t>Regulación secundaria, terciaria, gestión de desvíos y restricciones técnicas en tiempo real</t>
  </si>
  <si>
    <r>
      <t xml:space="preserve">Evolución del componente del  precio medio final. </t>
    </r>
    <r>
      <rPr>
        <b/>
        <sz val="8"/>
        <color indexed="8"/>
        <rFont val="Arial"/>
        <family val="2"/>
      </rPr>
      <t>(Suministro de referencia + libre)</t>
    </r>
  </si>
  <si>
    <t>Repercusión de los servicios de ajuste del sistema en el precio medio final</t>
  </si>
  <si>
    <r>
      <t xml:space="preserve">Componentes del  precio medio  final de la energía peninsular. </t>
    </r>
    <r>
      <rPr>
        <sz val="8"/>
        <color indexed="8"/>
        <rFont val="Arial"/>
        <family val="2"/>
      </rPr>
      <t>(Suministro de referencia + libre)</t>
    </r>
  </si>
  <si>
    <t>No incluye restricciones técnicas (PDBF).</t>
  </si>
  <si>
    <t xml:space="preserve">Capacidades anuales y mensuales </t>
  </si>
  <si>
    <r>
      <t>No incluye los costes de acciones coordinadas de balance (</t>
    </r>
    <r>
      <rPr>
        <i/>
        <sz val="8"/>
        <color indexed="8"/>
        <rFont val="Arial"/>
        <family val="2"/>
      </rPr>
      <t>counter trading</t>
    </r>
    <r>
      <rPr>
        <sz val="8"/>
        <color indexed="8"/>
        <rFont val="Arial"/>
        <family val="2"/>
      </rPr>
      <t xml:space="preserve">) ni otros costes. </t>
    </r>
  </si>
  <si>
    <t>Tasa de Acoplamiento: % horas sin congestión en horizonte diario</t>
  </si>
  <si>
    <t>No incluye los costes de acciones coordinadas de balance (counter trading) ni otros costes.</t>
  </si>
  <si>
    <t>Incumplimiento energía de balance</t>
  </si>
  <si>
    <t>Incumplimiento de energia de balance</t>
  </si>
  <si>
    <t>Componentes del precio medio final y energía (suministro de referencia+libre)</t>
  </si>
  <si>
    <t>Repercusión de los servicios de ajuste en el precio medio final (€/MWh)</t>
  </si>
  <si>
    <t>Energía gestionada en los servicios de ajuste del sistema peninsular (GWh)</t>
  </si>
  <si>
    <t>Energía gestionada en los servicios de ajuste</t>
  </si>
  <si>
    <t>Precio medio final en 2016</t>
  </si>
  <si>
    <t>Precio medio final 2016</t>
  </si>
  <si>
    <t>Precio medio final 2015</t>
  </si>
  <si>
    <t>Otras causas</t>
  </si>
  <si>
    <t>Energía final (3) (GWh)</t>
  </si>
  <si>
    <r>
      <rPr>
        <sz val="8"/>
        <color rgb="FF004563"/>
        <rFont val="Arial"/>
        <family val="2"/>
      </rPr>
      <t xml:space="preserve">(3) Incluye </t>
    </r>
    <r>
      <rPr>
        <sz val="8"/>
        <color rgb="FF004563"/>
        <rFont val="Arial"/>
        <family val="2"/>
      </rPr>
      <t>los consumos propios de los servicios auxiliares de generación.</t>
    </r>
  </si>
  <si>
    <t>No incluye energías asociadas a los servicios transfronterizos de balance.</t>
  </si>
  <si>
    <t>(1) Los precios están calculados con las últimas liquidaciones disponibles del Operador del Sistema.</t>
  </si>
  <si>
    <t>Servicios de ajuste. Energía gestionada</t>
  </si>
  <si>
    <t>Componentes del precio medio final.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</si>
</sst>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.0"/>
    <numFmt numFmtId="165" formatCode="0.00_)"/>
    <numFmt numFmtId="166" formatCode="0.000"/>
    <numFmt numFmtId="167" formatCode="#,##0\ \ \ \ \ _)"/>
    <numFmt numFmtId="168" formatCode="#,##0.000"/>
    <numFmt numFmtId="169" formatCode="#,##0.0000"/>
    <numFmt numFmtId="170" formatCode="0.0"/>
    <numFmt numFmtId="171" formatCode="#,###_)"/>
    <numFmt numFmtId="172" formatCode="_-* #,##0.00[$€]_-;\-* #,##0.00[$€]_-;_-* &quot;-&quot;??[$€]_-;_-@_-"/>
    <numFmt numFmtId="173" formatCode="0.00\ \ \ \ \ \ \ \ \ _)"/>
    <numFmt numFmtId="174" formatCode="#,##0;\-#,##0;0"/>
    <numFmt numFmtId="175" formatCode="0_)"/>
    <numFmt numFmtId="176" formatCode="#,###.0_)"/>
    <numFmt numFmtId="177" formatCode="0.0_)"/>
    <numFmt numFmtId="178" formatCode="[$-C0A]mmm\-yy;@"/>
    <numFmt numFmtId="179" formatCode="0.0%"/>
  </numFmts>
  <fonts count="64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8"/>
      <color indexed="9"/>
      <name val="Symbol"/>
      <family val="1"/>
      <charset val="2"/>
    </font>
    <font>
      <sz val="8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8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theme="3"/>
      <name val="Geneva"/>
      <family val="2"/>
    </font>
    <font>
      <b/>
      <sz val="10"/>
      <color theme="1"/>
      <name val="Arial"/>
      <family val="2"/>
    </font>
    <font>
      <i/>
      <sz val="8"/>
      <color indexed="8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b/>
      <sz val="11"/>
      <color rgb="FFC00000"/>
      <name val="Calibri"/>
      <family val="2"/>
    </font>
    <font>
      <sz val="12"/>
      <name val="Helvetica"/>
    </font>
    <font>
      <sz val="12"/>
      <color rgb="FF005874"/>
      <name val="Helvetica"/>
      <family val="2"/>
    </font>
    <font>
      <sz val="10"/>
      <color indexed="32"/>
      <name val="Arial"/>
      <family val="2"/>
    </font>
    <font>
      <b/>
      <sz val="8"/>
      <color rgb="FF002060"/>
      <name val="Arial"/>
      <family val="2"/>
    </font>
    <font>
      <sz val="8"/>
      <color indexed="32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Arial"/>
      <family val="2"/>
    </font>
    <font>
      <sz val="12"/>
      <color theme="0"/>
      <name val="Helvetica"/>
      <family val="2"/>
    </font>
    <font>
      <sz val="10"/>
      <name val="Geneva"/>
    </font>
    <font>
      <b/>
      <sz val="8"/>
      <color rgb="FFFF0000"/>
      <name val="Arial"/>
      <family val="2"/>
    </font>
    <font>
      <sz val="10"/>
      <color theme="1"/>
      <name val="Genev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C0C0C0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34998626667073579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C0C0C0"/>
      </right>
      <top style="thin">
        <color indexed="6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/>
      <right style="thin">
        <color theme="0" tint="-0.34998626667073579"/>
      </right>
      <top style="thin">
        <color rgb="FFA6A6A6"/>
      </top>
      <bottom style="thin">
        <color rgb="FFA6A6A6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/>
      <diagonal/>
    </border>
    <border>
      <left style="thin">
        <color theme="0" tint="-0.34998626667073579"/>
      </left>
      <right/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rgb="FFC0C0C0"/>
      </right>
      <top/>
      <bottom style="thin">
        <color rgb="FFA6A6A6"/>
      </bottom>
      <diagonal/>
    </border>
  </borders>
  <cellStyleXfs count="18">
    <xf numFmtId="0" fontId="0" fillId="0" borderId="0"/>
    <xf numFmtId="172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4" fontId="36" fillId="5" borderId="7">
      <alignment horizontal="right" vertical="center"/>
    </xf>
    <xf numFmtId="0" fontId="37" fillId="6" borderId="7">
      <alignment vertical="center" wrapText="1"/>
    </xf>
    <xf numFmtId="0" fontId="37" fillId="6" borderId="7">
      <alignment horizontal="center" wrapText="1"/>
    </xf>
    <xf numFmtId="0" fontId="3" fillId="0" borderId="0"/>
    <xf numFmtId="0" fontId="3" fillId="0" borderId="0"/>
    <xf numFmtId="0" fontId="35" fillId="0" borderId="0"/>
    <xf numFmtId="0" fontId="35" fillId="0" borderId="0"/>
    <xf numFmtId="0" fontId="20" fillId="0" borderId="0"/>
    <xf numFmtId="175" fontId="1" fillId="0" borderId="0"/>
    <xf numFmtId="9" fontId="3" fillId="0" borderId="0" applyFont="0" applyFill="0" applyBorder="0" applyAlignment="0" applyProtection="0"/>
    <xf numFmtId="0" fontId="53" fillId="0" borderId="0"/>
    <xf numFmtId="0" fontId="3" fillId="0" borderId="0"/>
    <xf numFmtId="4" fontId="36" fillId="5" borderId="7">
      <alignment horizontal="right" vertical="center"/>
    </xf>
    <xf numFmtId="9" fontId="61" fillId="0" borderId="0" applyFont="0" applyFill="0" applyBorder="0" applyAlignment="0" applyProtection="0"/>
  </cellStyleXfs>
  <cellXfs count="505">
    <xf numFmtId="0" fontId="0" fillId="0" borderId="0" xfId="0"/>
    <xf numFmtId="3" fontId="7" fillId="0" borderId="0" xfId="0" applyNumberFormat="1" applyFont="1" applyFill="1"/>
    <xf numFmtId="3" fontId="7" fillId="2" borderId="0" xfId="0" applyNumberFormat="1" applyFont="1" applyFill="1"/>
    <xf numFmtId="3" fontId="6" fillId="3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Alignment="1"/>
    <xf numFmtId="3" fontId="3" fillId="0" borderId="0" xfId="0" applyNumberFormat="1" applyFont="1" applyFill="1" applyAlignment="1"/>
    <xf numFmtId="0" fontId="9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8" fillId="0" borderId="0" xfId="0" applyFont="1" applyFill="1" applyAlignment="1" applyProtection="1">
      <alignment horizontal="right"/>
    </xf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left" vertical="center" indent="1"/>
    </xf>
    <xf numFmtId="3" fontId="7" fillId="4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9" fillId="0" borderId="0" xfId="0" applyFont="1" applyFill="1" applyBorder="1" applyAlignment="1" applyProtection="1">
      <alignment horizontal="right"/>
    </xf>
    <xf numFmtId="3" fontId="9" fillId="2" borderId="0" xfId="0" applyNumberFormat="1" applyFont="1" applyFill="1" applyAlignment="1">
      <alignment horizontal="right"/>
    </xf>
    <xf numFmtId="0" fontId="7" fillId="0" borderId="1" xfId="0" applyFont="1" applyFill="1" applyBorder="1" applyProtection="1"/>
    <xf numFmtId="14" fontId="9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Protection="1"/>
    <xf numFmtId="3" fontId="7" fillId="0" borderId="0" xfId="0" applyNumberFormat="1" applyFont="1" applyFill="1" applyBorder="1" applyProtection="1"/>
    <xf numFmtId="164" fontId="7" fillId="0" borderId="0" xfId="0" applyNumberFormat="1" applyFont="1" applyFill="1" applyBorder="1" applyProtection="1"/>
    <xf numFmtId="0" fontId="9" fillId="0" borderId="1" xfId="0" applyFont="1" applyFill="1" applyBorder="1" applyProtection="1"/>
    <xf numFmtId="3" fontId="7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Protection="1"/>
    <xf numFmtId="164" fontId="9" fillId="0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>
      <alignment horizontal="center"/>
    </xf>
    <xf numFmtId="0" fontId="6" fillId="3" borderId="1" xfId="0" applyNumberFormat="1" applyFont="1" applyFill="1" applyBorder="1" applyAlignment="1">
      <alignment horizontal="right"/>
    </xf>
    <xf numFmtId="1" fontId="6" fillId="3" borderId="1" xfId="0" quotePrefix="1" applyNumberFormat="1" applyFont="1" applyFill="1" applyBorder="1" applyAlignment="1">
      <alignment horizontal="left" vertical="center"/>
    </xf>
    <xf numFmtId="3" fontId="7" fillId="0" borderId="0" xfId="0" applyNumberFormat="1" applyFont="1" applyFill="1" applyAlignment="1"/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0" fontId="12" fillId="0" borderId="0" xfId="0" applyFont="1" applyFill="1"/>
    <xf numFmtId="3" fontId="0" fillId="0" borderId="0" xfId="0" applyNumberFormat="1"/>
    <xf numFmtId="0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/>
    <xf numFmtId="3" fontId="9" fillId="0" borderId="0" xfId="0" applyNumberFormat="1" applyFont="1" applyFill="1" applyAlignment="1">
      <alignment horizontal="center"/>
    </xf>
    <xf numFmtId="4" fontId="7" fillId="0" borderId="0" xfId="0" applyNumberFormat="1" applyFont="1" applyFill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Fill="1" applyBorder="1" applyAlignment="1">
      <alignment horizontal="center"/>
    </xf>
    <xf numFmtId="3" fontId="9" fillId="0" borderId="0" xfId="0" applyNumberFormat="1" applyFont="1" applyFill="1" applyAlignment="1"/>
    <xf numFmtId="3" fontId="9" fillId="0" borderId="0" xfId="0" applyNumberFormat="1" applyFont="1" applyFill="1" applyAlignment="1">
      <alignment horizontal="left"/>
    </xf>
    <xf numFmtId="3" fontId="15" fillId="0" borderId="0" xfId="0" applyNumberFormat="1" applyFont="1" applyFill="1" applyAlignment="1"/>
    <xf numFmtId="171" fontId="0" fillId="0" borderId="0" xfId="0" applyNumberFormat="1"/>
    <xf numFmtId="0" fontId="8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16" fillId="0" borderId="0" xfId="0" applyFont="1" applyFill="1" applyBorder="1" applyProtection="1"/>
    <xf numFmtId="3" fontId="16" fillId="0" borderId="0" xfId="0" applyNumberFormat="1" applyFont="1" applyFill="1" applyAlignment="1"/>
    <xf numFmtId="3" fontId="1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68" fontId="7" fillId="0" borderId="0" xfId="0" applyNumberFormat="1" applyFont="1" applyFill="1" applyAlignment="1">
      <alignment horizontal="right"/>
    </xf>
    <xf numFmtId="168" fontId="21" fillId="0" borderId="0" xfId="0" applyNumberFormat="1" applyFont="1" applyFill="1" applyAlignment="1"/>
    <xf numFmtId="0" fontId="7" fillId="0" borderId="0" xfId="0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/>
    <xf numFmtId="3" fontId="19" fillId="0" borderId="0" xfId="0" applyNumberFormat="1" applyFont="1" applyFill="1" applyBorder="1" applyAlignment="1"/>
    <xf numFmtId="4" fontId="22" fillId="0" borderId="0" xfId="0" applyNumberFormat="1" applyFont="1" applyFill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right"/>
    </xf>
    <xf numFmtId="2" fontId="9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16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Alignment="1">
      <alignment horizontal="center"/>
    </xf>
    <xf numFmtId="0" fontId="24" fillId="0" borderId="0" xfId="0" applyFont="1" applyFill="1" applyBorder="1" applyProtection="1"/>
    <xf numFmtId="4" fontId="7" fillId="0" borderId="0" xfId="0" applyNumberFormat="1" applyFont="1" applyFill="1" applyAlignment="1">
      <alignment horizontal="center"/>
    </xf>
    <xf numFmtId="168" fontId="3" fillId="0" borderId="0" xfId="0" applyNumberFormat="1" applyFont="1" applyFill="1" applyAlignment="1"/>
    <xf numFmtId="3" fontId="22" fillId="0" borderId="0" xfId="0" applyNumberFormat="1" applyFont="1" applyFill="1" applyBorder="1" applyAlignment="1" applyProtection="1">
      <alignment horizontal="right"/>
    </xf>
    <xf numFmtId="166" fontId="28" fillId="0" borderId="0" xfId="0" applyNumberFormat="1" applyFont="1" applyFill="1" applyBorder="1" applyAlignment="1"/>
    <xf numFmtId="168" fontId="5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Fill="1" applyBorder="1" applyAlignment="1"/>
    <xf numFmtId="0" fontId="18" fillId="3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/>
    <xf numFmtId="3" fontId="7" fillId="0" borderId="0" xfId="0" applyNumberFormat="1" applyFont="1" applyFill="1" applyAlignment="1">
      <alignment horizontal="left"/>
    </xf>
    <xf numFmtId="174" fontId="0" fillId="0" borderId="0" xfId="0" applyNumberFormat="1" applyFill="1"/>
    <xf numFmtId="0" fontId="29" fillId="0" borderId="0" xfId="0" applyFont="1" applyFill="1" applyBorder="1" applyProtection="1"/>
    <xf numFmtId="3" fontId="5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/>
    <xf numFmtId="3" fontId="4" fillId="0" borderId="0" xfId="0" applyNumberFormat="1" applyFont="1" applyFill="1" applyBorder="1" applyAlignment="1" applyProtection="1">
      <alignment horizontal="right"/>
    </xf>
    <xf numFmtId="3" fontId="21" fillId="0" borderId="0" xfId="0" applyNumberFormat="1" applyFont="1" applyFill="1" applyAlignment="1"/>
    <xf numFmtId="3" fontId="25" fillId="0" borderId="0" xfId="0" applyNumberFormat="1" applyFont="1" applyFill="1" applyAlignment="1"/>
    <xf numFmtId="3" fontId="25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16" fillId="0" borderId="0" xfId="0" applyNumberFormat="1" applyFont="1" applyFill="1" applyBorder="1" applyAlignment="1"/>
    <xf numFmtId="4" fontId="7" fillId="0" borderId="0" xfId="0" applyNumberFormat="1" applyFont="1" applyFill="1"/>
    <xf numFmtId="3" fontId="7" fillId="7" borderId="0" xfId="0" applyNumberFormat="1" applyFont="1" applyFill="1" applyBorder="1" applyAlignment="1" applyProtection="1">
      <alignment horizontal="right"/>
    </xf>
    <xf numFmtId="164" fontId="7" fillId="7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Protection="1"/>
    <xf numFmtId="166" fontId="7" fillId="0" borderId="0" xfId="0" applyNumberFormat="1" applyFont="1" applyFill="1"/>
    <xf numFmtId="0" fontId="7" fillId="0" borderId="0" xfId="0" applyFont="1" applyFill="1"/>
    <xf numFmtId="4" fontId="9" fillId="0" borderId="0" xfId="0" applyNumberFormat="1" applyFont="1" applyFill="1" applyAlignment="1"/>
    <xf numFmtId="4" fontId="9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31" fillId="0" borderId="0" xfId="0" applyFont="1" applyFill="1" applyAlignment="1" applyProtection="1">
      <alignment wrapText="1"/>
    </xf>
    <xf numFmtId="3" fontId="39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15" fillId="0" borderId="0" xfId="0" applyNumberFormat="1" applyFont="1" applyFill="1" applyAlignment="1"/>
    <xf numFmtId="0" fontId="6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68" fontId="27" fillId="0" borderId="0" xfId="0" applyNumberFormat="1" applyFont="1" applyFill="1" applyAlignment="1">
      <alignment horizontal="center"/>
    </xf>
    <xf numFmtId="168" fontId="27" fillId="0" borderId="0" xfId="0" applyNumberFormat="1" applyFont="1" applyFill="1" applyAlignment="1"/>
    <xf numFmtId="168" fontId="26" fillId="0" borderId="0" xfId="0" applyNumberFormat="1" applyFont="1" applyFill="1" applyAlignment="1">
      <alignment horizontal="center"/>
    </xf>
    <xf numFmtId="168" fontId="16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Alignment="1"/>
    <xf numFmtId="3" fontId="7" fillId="0" borderId="0" xfId="0" applyNumberFormat="1" applyFont="1" applyFill="1" applyBorder="1" applyAlignment="1" applyProtection="1">
      <alignment horizontal="centerContinuous"/>
    </xf>
    <xf numFmtId="164" fontId="9" fillId="0" borderId="1" xfId="0" applyNumberFormat="1" applyFont="1" applyFill="1" applyBorder="1" applyAlignment="1" applyProtection="1">
      <alignment horizontal="left"/>
    </xf>
    <xf numFmtId="3" fontId="16" fillId="0" borderId="1" xfId="0" applyNumberFormat="1" applyFont="1" applyFill="1" applyBorder="1" applyAlignment="1" applyProtection="1">
      <alignment horizontal="left"/>
    </xf>
    <xf numFmtId="3" fontId="7" fillId="0" borderId="1" xfId="0" applyNumberFormat="1" applyFont="1" applyFill="1" applyBorder="1"/>
    <xf numFmtId="4" fontId="19" fillId="0" borderId="0" xfId="0" applyNumberFormat="1" applyFont="1" applyFill="1"/>
    <xf numFmtId="164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71" fontId="0" fillId="0" borderId="0" xfId="0" applyNumberFormat="1" applyFill="1"/>
    <xf numFmtId="3" fontId="0" fillId="0" borderId="0" xfId="0" applyNumberFormat="1" applyFill="1"/>
    <xf numFmtId="0" fontId="10" fillId="0" borderId="0" xfId="3" applyAlignment="1" applyProtection="1">
      <alignment horizontal="left" readingOrder="1"/>
    </xf>
    <xf numFmtId="164" fontId="9" fillId="0" borderId="0" xfId="0" applyNumberFormat="1" applyFont="1" applyFill="1" applyBorder="1" applyAlignment="1" applyProtection="1">
      <alignment vertical="top" wrapText="1"/>
    </xf>
    <xf numFmtId="0" fontId="9" fillId="0" borderId="0" xfId="0" applyFont="1" applyAlignment="1">
      <alignment vertical="top" wrapText="1"/>
    </xf>
    <xf numFmtId="3" fontId="39" fillId="0" borderId="0" xfId="0" applyNumberFormat="1" applyFont="1" applyFill="1" applyAlignment="1"/>
    <xf numFmtId="2" fontId="0" fillId="0" borderId="0" xfId="0" applyNumberFormat="1" applyFill="1"/>
    <xf numFmtId="167" fontId="11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2" fontId="39" fillId="0" borderId="0" xfId="0" applyNumberFormat="1" applyFont="1" applyFill="1" applyBorder="1" applyAlignment="1" applyProtection="1">
      <alignment horizontal="right"/>
    </xf>
    <xf numFmtId="0" fontId="41" fillId="0" borderId="0" xfId="0" applyFont="1" applyFill="1" applyBorder="1" applyProtection="1"/>
    <xf numFmtId="3" fontId="42" fillId="0" borderId="0" xfId="0" applyNumberFormat="1" applyFont="1" applyFill="1" applyAlignment="1"/>
    <xf numFmtId="164" fontId="42" fillId="0" borderId="0" xfId="0" applyNumberFormat="1" applyFont="1" applyFill="1" applyAlignment="1"/>
    <xf numFmtId="168" fontId="42" fillId="0" borderId="0" xfId="0" applyNumberFormat="1" applyFont="1" applyFill="1" applyAlignment="1"/>
    <xf numFmtId="2" fontId="43" fillId="0" borderId="0" xfId="0" applyNumberFormat="1" applyFont="1" applyFill="1" applyBorder="1" applyAlignment="1" applyProtection="1">
      <alignment horizontal="right"/>
    </xf>
    <xf numFmtId="0" fontId="44" fillId="0" borderId="0" xfId="0" applyFont="1" applyFill="1" applyBorder="1" applyProtection="1"/>
    <xf numFmtId="171" fontId="39" fillId="0" borderId="0" xfId="0" applyNumberFormat="1" applyFont="1" applyFill="1" applyBorder="1" applyProtection="1"/>
    <xf numFmtId="176" fontId="39" fillId="0" borderId="0" xfId="0" applyNumberFormat="1" applyFont="1" applyFill="1" applyBorder="1" applyProtection="1"/>
    <xf numFmtId="3" fontId="44" fillId="0" borderId="0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/>
    <xf numFmtId="3" fontId="44" fillId="0" borderId="0" xfId="0" applyNumberFormat="1" applyFont="1" applyFill="1" applyBorder="1" applyAlignment="1">
      <alignment horizontal="center"/>
    </xf>
    <xf numFmtId="164" fontId="45" fillId="0" borderId="0" xfId="0" applyNumberFormat="1" applyFont="1" applyFill="1" applyBorder="1" applyAlignment="1" applyProtection="1">
      <alignment vertical="top" wrapText="1"/>
    </xf>
    <xf numFmtId="0" fontId="11" fillId="9" borderId="0" xfId="0" applyFont="1" applyFill="1" applyBorder="1" applyAlignment="1" applyProtection="1">
      <alignment horizontal="left" indent="1"/>
    </xf>
    <xf numFmtId="0" fontId="14" fillId="9" borderId="0" xfId="0" applyFont="1" applyFill="1" applyBorder="1" applyAlignment="1" applyProtection="1">
      <alignment horizontal="right" vertical="center"/>
    </xf>
    <xf numFmtId="0" fontId="9" fillId="9" borderId="0" xfId="3" applyFont="1" applyFill="1" applyBorder="1" applyAlignment="1" applyProtection="1">
      <alignment horizontal="left"/>
    </xf>
    <xf numFmtId="0" fontId="46" fillId="0" borderId="0" xfId="0" applyFont="1" applyFill="1" applyProtection="1"/>
    <xf numFmtId="0" fontId="8" fillId="0" borderId="0" xfId="11" applyFont="1" applyFill="1" applyAlignment="1" applyProtection="1"/>
    <xf numFmtId="0" fontId="8" fillId="0" borderId="0" xfId="0" applyFont="1" applyFill="1" applyAlignment="1" applyProtection="1"/>
    <xf numFmtId="3" fontId="9" fillId="0" borderId="0" xfId="0" applyNumberFormat="1" applyFont="1" applyFill="1" applyAlignment="1">
      <alignment horizontal="left" vertical="top" wrapText="1"/>
    </xf>
    <xf numFmtId="3" fontId="9" fillId="0" borderId="0" xfId="0" applyNumberFormat="1" applyFont="1" applyFill="1" applyAlignment="1">
      <alignment vertical="top" wrapText="1"/>
    </xf>
    <xf numFmtId="3" fontId="9" fillId="0" borderId="0" xfId="0" applyNumberFormat="1" applyFont="1" applyFill="1" applyAlignment="1">
      <alignment wrapText="1"/>
    </xf>
    <xf numFmtId="3" fontId="7" fillId="0" borderId="0" xfId="0" applyNumberFormat="1" applyFont="1" applyFill="1" applyAlignment="1">
      <alignment horizontal="justify" wrapText="1"/>
    </xf>
    <xf numFmtId="3" fontId="9" fillId="9" borderId="1" xfId="0" applyNumberFormat="1" applyFont="1" applyFill="1" applyBorder="1" applyAlignment="1"/>
    <xf numFmtId="164" fontId="9" fillId="9" borderId="1" xfId="0" applyNumberFormat="1" applyFont="1" applyFill="1" applyBorder="1" applyAlignment="1" applyProtection="1">
      <alignment horizontal="left"/>
    </xf>
    <xf numFmtId="2" fontId="9" fillId="9" borderId="3" xfId="0" applyNumberFormat="1" applyFont="1" applyFill="1" applyBorder="1" applyAlignment="1" applyProtection="1">
      <alignment horizontal="right"/>
    </xf>
    <xf numFmtId="3" fontId="7" fillId="9" borderId="0" xfId="0" applyNumberFormat="1" applyFont="1" applyFill="1" applyAlignment="1"/>
    <xf numFmtId="164" fontId="7" fillId="9" borderId="0" xfId="0" applyNumberFormat="1" applyFont="1" applyFill="1" applyBorder="1" applyAlignment="1" applyProtection="1">
      <alignment horizontal="left"/>
    </xf>
    <xf numFmtId="2" fontId="7" fillId="9" borderId="2" xfId="0" applyNumberFormat="1" applyFont="1" applyFill="1" applyBorder="1" applyAlignment="1" applyProtection="1">
      <alignment horizontal="right"/>
    </xf>
    <xf numFmtId="2" fontId="7" fillId="9" borderId="0" xfId="0" applyNumberFormat="1" applyFont="1" applyFill="1" applyBorder="1" applyAlignment="1" applyProtection="1">
      <alignment horizontal="right"/>
    </xf>
    <xf numFmtId="2" fontId="9" fillId="9" borderId="3" xfId="0" applyNumberFormat="1" applyFont="1" applyFill="1" applyBorder="1" applyAlignment="1" applyProtection="1">
      <alignment horizontal="left"/>
    </xf>
    <xf numFmtId="2" fontId="9" fillId="9" borderId="1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/>
    <xf numFmtId="4" fontId="9" fillId="9" borderId="1" xfId="0" applyNumberFormat="1" applyFont="1" applyFill="1" applyBorder="1" applyAlignment="1" applyProtection="1">
      <alignment horizontal="left"/>
    </xf>
    <xf numFmtId="2" fontId="9" fillId="9" borderId="1" xfId="0" applyNumberFormat="1" applyFont="1" applyFill="1" applyBorder="1" applyAlignment="1" applyProtection="1">
      <alignment horizontal="right"/>
    </xf>
    <xf numFmtId="170" fontId="9" fillId="9" borderId="1" xfId="0" applyNumberFormat="1" applyFont="1" applyFill="1" applyBorder="1" applyAlignment="1" applyProtection="1">
      <alignment horizontal="right"/>
    </xf>
    <xf numFmtId="170" fontId="9" fillId="9" borderId="3" xfId="0" applyNumberFormat="1" applyFont="1" applyFill="1" applyBorder="1" applyAlignment="1" applyProtection="1">
      <alignment horizontal="right"/>
    </xf>
    <xf numFmtId="170" fontId="7" fillId="9" borderId="0" xfId="0" applyNumberFormat="1" applyFont="1" applyFill="1" applyBorder="1" applyAlignment="1" applyProtection="1">
      <alignment horizontal="right"/>
    </xf>
    <xf numFmtId="168" fontId="21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4" fontId="22" fillId="0" borderId="0" xfId="0" applyNumberFormat="1" applyFont="1" applyFill="1" applyBorder="1" applyAlignment="1" applyProtection="1">
      <alignment horizontal="right" vertical="top"/>
    </xf>
    <xf numFmtId="166" fontId="28" fillId="0" borderId="0" xfId="0" applyNumberFormat="1" applyFont="1" applyFill="1" applyBorder="1" applyAlignment="1">
      <alignment vertical="top"/>
    </xf>
    <xf numFmtId="3" fontId="22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1" fillId="0" borderId="0" xfId="0" applyNumberFormat="1" applyFont="1" applyFill="1" applyAlignment="1">
      <alignment vertical="top"/>
    </xf>
    <xf numFmtId="168" fontId="21" fillId="0" borderId="0" xfId="0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19" fillId="9" borderId="3" xfId="0" applyNumberFormat="1" applyFont="1" applyFill="1" applyBorder="1" applyAlignment="1"/>
    <xf numFmtId="4" fontId="9" fillId="9" borderId="3" xfId="0" applyNumberFormat="1" applyFont="1" applyFill="1" applyBorder="1" applyAlignment="1" applyProtection="1">
      <alignment horizontal="left"/>
    </xf>
    <xf numFmtId="3" fontId="9" fillId="9" borderId="3" xfId="0" applyNumberFormat="1" applyFont="1" applyFill="1" applyBorder="1" applyAlignment="1" applyProtection="1">
      <alignment horizontal="right"/>
    </xf>
    <xf numFmtId="0" fontId="9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3" fontId="7" fillId="9" borderId="0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 applyProtection="1">
      <alignment horizontal="left"/>
    </xf>
    <xf numFmtId="3" fontId="9" fillId="9" borderId="1" xfId="0" applyNumberFormat="1" applyFont="1" applyFill="1" applyBorder="1" applyAlignment="1">
      <alignment horizontal="left"/>
    </xf>
    <xf numFmtId="3" fontId="7" fillId="9" borderId="0" xfId="0" applyNumberFormat="1" applyFont="1" applyFill="1" applyBorder="1" applyAlignment="1" applyProtection="1">
      <alignment horizontal="center"/>
    </xf>
    <xf numFmtId="3" fontId="7" fillId="9" borderId="1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/>
    <xf numFmtId="3" fontId="7" fillId="9" borderId="0" xfId="0" applyNumberFormat="1" applyFont="1" applyFill="1" applyBorder="1" applyAlignment="1" applyProtection="1"/>
    <xf numFmtId="3" fontId="7" fillId="9" borderId="0" xfId="0" applyNumberFormat="1" applyFont="1" applyFill="1" applyBorder="1" applyAlignment="1" applyProtection="1">
      <alignment horizontal="right"/>
    </xf>
    <xf numFmtId="164" fontId="7" fillId="9" borderId="0" xfId="0" applyNumberFormat="1" applyFont="1" applyFill="1" applyBorder="1" applyAlignment="1" applyProtection="1"/>
    <xf numFmtId="171" fontId="7" fillId="9" borderId="0" xfId="0" applyNumberFormat="1" applyFont="1" applyFill="1" applyBorder="1" applyAlignment="1" applyProtection="1">
      <alignment horizontal="right"/>
    </xf>
    <xf numFmtId="3" fontId="46" fillId="9" borderId="0" xfId="0" applyNumberFormat="1" applyFont="1" applyFill="1" applyBorder="1" applyAlignment="1" applyProtection="1">
      <alignment horizontal="left"/>
    </xf>
    <xf numFmtId="3" fontId="46" fillId="9" borderId="1" xfId="0" applyNumberFormat="1" applyFont="1" applyFill="1" applyBorder="1" applyAlignment="1" applyProtection="1">
      <alignment horizontal="left"/>
    </xf>
    <xf numFmtId="3" fontId="7" fillId="9" borderId="1" xfId="0" applyNumberFormat="1" applyFont="1" applyFill="1" applyBorder="1" applyAlignment="1" applyProtection="1"/>
    <xf numFmtId="171" fontId="7" fillId="9" borderId="1" xfId="0" applyNumberFormat="1" applyFont="1" applyFill="1" applyBorder="1" applyAlignment="1" applyProtection="1">
      <alignment horizontal="right"/>
    </xf>
    <xf numFmtId="164" fontId="7" fillId="9" borderId="4" xfId="0" applyNumberFormat="1" applyFont="1" applyFill="1" applyBorder="1" applyAlignment="1" applyProtection="1"/>
    <xf numFmtId="3" fontId="9" fillId="9" borderId="3" xfId="0" applyNumberFormat="1" applyFont="1" applyFill="1" applyBorder="1" applyAlignment="1">
      <alignment horizontal="left" vertical="center"/>
    </xf>
    <xf numFmtId="3" fontId="9" fillId="9" borderId="3" xfId="0" applyNumberFormat="1" applyFont="1" applyFill="1" applyBorder="1" applyAlignment="1">
      <alignment horizontal="right" vertical="center"/>
    </xf>
    <xf numFmtId="3" fontId="7" fillId="9" borderId="4" xfId="0" applyNumberFormat="1" applyFont="1" applyFill="1" applyBorder="1" applyAlignment="1" applyProtection="1">
      <alignment horizontal="left"/>
    </xf>
    <xf numFmtId="3" fontId="9" fillId="9" borderId="1" xfId="0" applyNumberFormat="1" applyFont="1" applyFill="1" applyBorder="1" applyAlignment="1">
      <alignment horizontal="left" vertical="center"/>
    </xf>
    <xf numFmtId="0" fontId="9" fillId="9" borderId="1" xfId="0" applyNumberFormat="1" applyFont="1" applyFill="1" applyBorder="1" applyAlignment="1">
      <alignment horizontal="right" vertical="center"/>
    </xf>
    <xf numFmtId="3" fontId="9" fillId="9" borderId="0" xfId="0" applyNumberFormat="1" applyFont="1" applyFill="1" applyBorder="1" applyAlignment="1">
      <alignment horizontal="left" vertical="center"/>
    </xf>
    <xf numFmtId="4" fontId="7" fillId="9" borderId="0" xfId="0" applyNumberFormat="1" applyFont="1" applyFill="1" applyBorder="1" applyAlignment="1" applyProtection="1">
      <alignment horizontal="right" vertical="center"/>
    </xf>
    <xf numFmtId="164" fontId="7" fillId="9" borderId="0" xfId="0" applyNumberFormat="1" applyFont="1" applyFill="1" applyBorder="1" applyAlignment="1" applyProtection="1">
      <alignment horizontal="left" vertical="center"/>
    </xf>
    <xf numFmtId="3" fontId="9" fillId="9" borderId="0" xfId="0" applyNumberFormat="1" applyFont="1" applyFill="1" applyBorder="1" applyAlignment="1">
      <alignment horizontal="left"/>
    </xf>
    <xf numFmtId="4" fontId="9" fillId="9" borderId="0" xfId="0" applyNumberFormat="1" applyFont="1" applyFill="1" applyBorder="1" applyAlignment="1" applyProtection="1">
      <alignment horizontal="right" vertical="center"/>
    </xf>
    <xf numFmtId="3" fontId="7" fillId="9" borderId="1" xfId="0" applyNumberFormat="1" applyFont="1" applyFill="1" applyBorder="1" applyAlignment="1">
      <alignment horizontal="left"/>
    </xf>
    <xf numFmtId="3" fontId="9" fillId="9" borderId="1" xfId="0" applyNumberFormat="1" applyFont="1" applyFill="1" applyBorder="1" applyAlignment="1">
      <alignment horizontal="right"/>
    </xf>
    <xf numFmtId="0" fontId="9" fillId="9" borderId="3" xfId="0" applyNumberFormat="1" applyFont="1" applyFill="1" applyBorder="1" applyAlignment="1">
      <alignment horizontal="right" vertical="center"/>
    </xf>
    <xf numFmtId="4" fontId="7" fillId="9" borderId="0" xfId="0" applyNumberFormat="1" applyFont="1" applyFill="1" applyBorder="1" applyAlignment="1">
      <alignment horizontal="right" vertical="center"/>
    </xf>
    <xf numFmtId="2" fontId="7" fillId="9" borderId="0" xfId="0" applyNumberFormat="1" applyFont="1" applyFill="1" applyBorder="1" applyAlignment="1">
      <alignment horizontal="right" vertical="center"/>
    </xf>
    <xf numFmtId="0" fontId="9" fillId="9" borderId="0" xfId="0" applyNumberFormat="1" applyFont="1" applyFill="1" applyBorder="1" applyAlignment="1">
      <alignment horizontal="right" vertical="center"/>
    </xf>
    <xf numFmtId="2" fontId="9" fillId="9" borderId="0" xfId="0" applyNumberFormat="1" applyFont="1" applyFill="1" applyBorder="1" applyAlignment="1">
      <alignment horizontal="right" vertical="center"/>
    </xf>
    <xf numFmtId="164" fontId="7" fillId="9" borderId="8" xfId="0" applyNumberFormat="1" applyFont="1" applyFill="1" applyBorder="1" applyAlignment="1" applyProtection="1">
      <alignment horizontal="left" vertical="center"/>
    </xf>
    <xf numFmtId="2" fontId="7" fillId="9" borderId="8" xfId="0" applyNumberFormat="1" applyFont="1" applyFill="1" applyBorder="1" applyAlignment="1">
      <alignment horizontal="right" vertical="center"/>
    </xf>
    <xf numFmtId="2" fontId="9" fillId="9" borderId="8" xfId="0" applyNumberFormat="1" applyFont="1" applyFill="1" applyBorder="1" applyAlignment="1">
      <alignment horizontal="right" vertical="center"/>
    </xf>
    <xf numFmtId="164" fontId="9" fillId="9" borderId="9" xfId="0" applyNumberFormat="1" applyFont="1" applyFill="1" applyBorder="1" applyAlignment="1" applyProtection="1">
      <alignment horizontal="left" vertical="center"/>
    </xf>
    <xf numFmtId="4" fontId="9" fillId="9" borderId="9" xfId="0" applyNumberFormat="1" applyFont="1" applyFill="1" applyBorder="1" applyAlignment="1" applyProtection="1">
      <alignment horizontal="right" vertical="center"/>
    </xf>
    <xf numFmtId="3" fontId="9" fillId="9" borderId="10" xfId="0" applyNumberFormat="1" applyFont="1" applyFill="1" applyBorder="1" applyAlignment="1">
      <alignment horizontal="left" vertical="center"/>
    </xf>
    <xf numFmtId="0" fontId="9" fillId="9" borderId="10" xfId="0" applyNumberFormat="1" applyFont="1" applyFill="1" applyBorder="1" applyAlignment="1">
      <alignment horizontal="right" vertical="center"/>
    </xf>
    <xf numFmtId="164" fontId="9" fillId="9" borderId="0" xfId="0" applyNumberFormat="1" applyFont="1" applyFill="1" applyBorder="1" applyAlignment="1" applyProtection="1">
      <alignment horizontal="left" vertical="center"/>
    </xf>
    <xf numFmtId="3" fontId="9" fillId="9" borderId="9" xfId="0" applyNumberFormat="1" applyFont="1" applyFill="1" applyBorder="1" applyAlignment="1" applyProtection="1">
      <alignment horizontal="right" vertical="center"/>
    </xf>
    <xf numFmtId="3" fontId="7" fillId="9" borderId="0" xfId="0" applyNumberFormat="1" applyFont="1" applyFill="1" applyBorder="1" applyAlignment="1" applyProtection="1">
      <alignment horizontal="right" indent="2"/>
    </xf>
    <xf numFmtId="3" fontId="7" fillId="9" borderId="4" xfId="0" applyNumberFormat="1" applyFont="1" applyFill="1" applyBorder="1" applyAlignment="1" applyProtection="1">
      <alignment horizontal="right" indent="2"/>
    </xf>
    <xf numFmtId="3" fontId="7" fillId="9" borderId="0" xfId="0" applyNumberFormat="1" applyFont="1" applyFill="1" applyBorder="1" applyAlignment="1">
      <alignment vertical="center" wrapText="1"/>
    </xf>
    <xf numFmtId="3" fontId="9" fillId="9" borderId="5" xfId="0" applyNumberFormat="1" applyFont="1" applyFill="1" applyBorder="1" applyAlignment="1"/>
    <xf numFmtId="3" fontId="9" fillId="9" borderId="4" xfId="0" applyNumberFormat="1" applyFont="1" applyFill="1" applyBorder="1" applyAlignment="1"/>
    <xf numFmtId="0" fontId="9" fillId="9" borderId="4" xfId="0" applyNumberFormat="1" applyFont="1" applyFill="1" applyBorder="1" applyAlignment="1">
      <alignment horizontal="center"/>
    </xf>
    <xf numFmtId="3" fontId="9" fillId="9" borderId="1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2"/>
    </xf>
    <xf numFmtId="1" fontId="9" fillId="9" borderId="0" xfId="0" applyNumberFormat="1" applyFont="1" applyFill="1" applyBorder="1" applyAlignment="1">
      <alignment horizontal="left" vertical="center"/>
    </xf>
    <xf numFmtId="3" fontId="46" fillId="9" borderId="0" xfId="0" applyNumberFormat="1" applyFont="1" applyFill="1" applyBorder="1" applyAlignment="1" applyProtection="1">
      <alignment horizontal="right" indent="2"/>
    </xf>
    <xf numFmtId="1" fontId="9" fillId="9" borderId="1" xfId="0" applyNumberFormat="1" applyFont="1" applyFill="1" applyBorder="1" applyAlignment="1">
      <alignment horizontal="left" vertical="center"/>
    </xf>
    <xf numFmtId="3" fontId="7" fillId="9" borderId="4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 applyBorder="1" applyAlignment="1" applyProtection="1">
      <alignment horizontal="center"/>
    </xf>
    <xf numFmtId="1" fontId="7" fillId="9" borderId="1" xfId="0" applyNumberFormat="1" applyFont="1" applyFill="1" applyBorder="1" applyAlignment="1" applyProtection="1">
      <alignment horizontal="center"/>
    </xf>
    <xf numFmtId="1" fontId="7" fillId="9" borderId="0" xfId="0" applyNumberFormat="1" applyFont="1" applyFill="1"/>
    <xf numFmtId="4" fontId="7" fillId="9" borderId="0" xfId="0" applyNumberFormat="1" applyFont="1" applyFill="1" applyAlignment="1">
      <alignment horizontal="center"/>
    </xf>
    <xf numFmtId="3" fontId="7" fillId="9" borderId="6" xfId="0" applyNumberFormat="1" applyFont="1" applyFill="1" applyBorder="1" applyAlignment="1">
      <alignment wrapText="1"/>
    </xf>
    <xf numFmtId="3" fontId="7" fillId="9" borderId="6" xfId="0" applyNumberFormat="1" applyFont="1" applyFill="1" applyBorder="1" applyAlignment="1">
      <alignment horizontal="center" wrapText="1"/>
    </xf>
    <xf numFmtId="3" fontId="7" fillId="9" borderId="0" xfId="0" applyNumberFormat="1" applyFont="1" applyFill="1" applyAlignment="1">
      <alignment horizontal="right"/>
    </xf>
    <xf numFmtId="3" fontId="9" fillId="9" borderId="6" xfId="0" applyNumberFormat="1" applyFont="1" applyFill="1" applyBorder="1" applyAlignment="1"/>
    <xf numFmtId="3" fontId="9" fillId="9" borderId="6" xfId="0" applyNumberFormat="1" applyFont="1" applyFill="1" applyBorder="1" applyAlignment="1">
      <alignment horizontal="right"/>
    </xf>
    <xf numFmtId="3" fontId="7" fillId="9" borderId="4" xfId="0" applyNumberFormat="1" applyFont="1" applyFill="1" applyBorder="1" applyAlignment="1"/>
    <xf numFmtId="4" fontId="7" fillId="9" borderId="4" xfId="0" applyNumberFormat="1" applyFont="1" applyFill="1" applyBorder="1" applyAlignment="1">
      <alignment horizontal="center"/>
    </xf>
    <xf numFmtId="1" fontId="45" fillId="9" borderId="3" xfId="0" applyNumberFormat="1" applyFont="1" applyFill="1" applyBorder="1" applyAlignment="1"/>
    <xf numFmtId="0" fontId="45" fillId="9" borderId="3" xfId="0" applyNumberFormat="1" applyFont="1" applyFill="1" applyBorder="1" applyAlignment="1">
      <alignment horizontal="right"/>
    </xf>
    <xf numFmtId="166" fontId="7" fillId="9" borderId="2" xfId="0" applyNumberFormat="1" applyFont="1" applyFill="1" applyBorder="1"/>
    <xf numFmtId="166" fontId="7" fillId="9" borderId="0" xfId="0" applyNumberFormat="1" applyFont="1" applyFill="1" applyBorder="1" applyAlignment="1">
      <alignment wrapText="1"/>
    </xf>
    <xf numFmtId="1" fontId="7" fillId="9" borderId="0" xfId="0" applyNumberFormat="1" applyFont="1" applyFill="1" applyAlignment="1">
      <alignment vertical="center"/>
    </xf>
    <xf numFmtId="166" fontId="7" fillId="9" borderId="0" xfId="0" applyNumberFormat="1" applyFont="1" applyFill="1"/>
    <xf numFmtId="166" fontId="7" fillId="9" borderId="8" xfId="0" applyNumberFormat="1" applyFont="1" applyFill="1" applyBorder="1" applyAlignment="1">
      <alignment wrapText="1"/>
    </xf>
    <xf numFmtId="1" fontId="7" fillId="9" borderId="11" xfId="0" applyNumberFormat="1" applyFont="1" applyFill="1" applyBorder="1" applyAlignment="1">
      <alignment vertical="center"/>
    </xf>
    <xf numFmtId="0" fontId="45" fillId="9" borderId="9" xfId="0" applyFont="1" applyFill="1" applyBorder="1"/>
    <xf numFmtId="0" fontId="7" fillId="9" borderId="0" xfId="0" applyFont="1" applyFill="1"/>
    <xf numFmtId="1" fontId="30" fillId="9" borderId="0" xfId="0" applyNumberFormat="1" applyFont="1" applyFill="1"/>
    <xf numFmtId="0" fontId="30" fillId="9" borderId="0" xfId="0" applyFont="1" applyFill="1"/>
    <xf numFmtId="0" fontId="7" fillId="9" borderId="8" xfId="0" applyFont="1" applyFill="1" applyBorder="1"/>
    <xf numFmtId="1" fontId="30" fillId="9" borderId="8" xfId="0" applyNumberFormat="1" applyFont="1" applyFill="1" applyBorder="1"/>
    <xf numFmtId="0" fontId="30" fillId="9" borderId="8" xfId="0" applyFont="1" applyFill="1" applyBorder="1"/>
    <xf numFmtId="0" fontId="46" fillId="0" borderId="0" xfId="0" applyFont="1"/>
    <xf numFmtId="0" fontId="39" fillId="0" borderId="0" xfId="0" applyFont="1"/>
    <xf numFmtId="3" fontId="39" fillId="0" borderId="0" xfId="0" applyNumberFormat="1" applyFont="1" applyFill="1" applyAlignment="1">
      <alignment horizontal="center"/>
    </xf>
    <xf numFmtId="3" fontId="43" fillId="0" borderId="0" xfId="0" applyNumberFormat="1" applyFont="1" applyFill="1" applyAlignment="1"/>
    <xf numFmtId="4" fontId="43" fillId="0" borderId="0" xfId="0" applyNumberFormat="1" applyFont="1" applyFill="1" applyAlignment="1"/>
    <xf numFmtId="4" fontId="43" fillId="0" borderId="0" xfId="0" applyNumberFormat="1" applyFont="1" applyFill="1" applyAlignment="1">
      <alignment horizontal="right"/>
    </xf>
    <xf numFmtId="3" fontId="43" fillId="0" borderId="0" xfId="0" applyNumberFormat="1" applyFont="1" applyFill="1" applyAlignment="1">
      <alignment horizontal="right" indent="2"/>
    </xf>
    <xf numFmtId="3" fontId="43" fillId="0" borderId="0" xfId="0" applyNumberFormat="1" applyFont="1" applyFill="1" applyAlignment="1">
      <alignment horizontal="center"/>
    </xf>
    <xf numFmtId="173" fontId="43" fillId="0" borderId="0" xfId="0" applyNumberFormat="1" applyFont="1" applyFill="1" applyBorder="1" applyAlignment="1" applyProtection="1">
      <alignment horizontal="right"/>
    </xf>
    <xf numFmtId="4" fontId="43" fillId="0" borderId="0" xfId="0" applyNumberFormat="1" applyFont="1" applyFill="1" applyAlignment="1">
      <alignment horizontal="center"/>
    </xf>
    <xf numFmtId="3" fontId="7" fillId="9" borderId="6" xfId="0" applyNumberFormat="1" applyFont="1" applyFill="1" applyBorder="1" applyAlignment="1">
      <alignment horizontal="right" wrapText="1"/>
    </xf>
    <xf numFmtId="0" fontId="46" fillId="9" borderId="9" xfId="0" applyFont="1" applyFill="1" applyBorder="1" applyAlignment="1">
      <alignment horizontal="right" wrapText="1"/>
    </xf>
    <xf numFmtId="0" fontId="8" fillId="0" borderId="0" xfId="1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6" fillId="3" borderId="8" xfId="0" applyNumberFormat="1" applyFont="1" applyFill="1" applyBorder="1" applyAlignment="1">
      <alignment horizontal="center"/>
    </xf>
    <xf numFmtId="3" fontId="4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175" fontId="1" fillId="0" borderId="0" xfId="12" applyFill="1" applyProtection="1"/>
    <xf numFmtId="175" fontId="12" fillId="0" borderId="0" xfId="12" applyFont="1" applyFill="1" applyBorder="1" applyProtection="1"/>
    <xf numFmtId="175" fontId="11" fillId="0" borderId="0" xfId="12" applyFont="1" applyFill="1" applyBorder="1" applyProtection="1"/>
    <xf numFmtId="175" fontId="9" fillId="0" borderId="0" xfId="12" applyFont="1" applyFill="1" applyBorder="1" applyAlignment="1" applyProtection="1"/>
    <xf numFmtId="175" fontId="9" fillId="0" borderId="0" xfId="12" applyFont="1" applyFill="1" applyBorder="1" applyAlignment="1" applyProtection="1">
      <alignment horizontal="left" vertical="center" indent="1"/>
    </xf>
    <xf numFmtId="175" fontId="11" fillId="0" borderId="0" xfId="12" applyFont="1" applyFill="1" applyBorder="1" applyAlignment="1" applyProtection="1">
      <alignment horizontal="left" indent="1"/>
    </xf>
    <xf numFmtId="175" fontId="47" fillId="0" borderId="0" xfId="12" applyFont="1" applyFill="1" applyBorder="1" applyAlignment="1" applyProtection="1"/>
    <xf numFmtId="175" fontId="9" fillId="9" borderId="0" xfId="12" applyFont="1" applyFill="1" applyBorder="1" applyAlignment="1" applyProtection="1">
      <alignment horizontal="left"/>
    </xf>
    <xf numFmtId="0" fontId="48" fillId="10" borderId="0" xfId="7" applyFont="1" applyFill="1" applyBorder="1" applyAlignment="1"/>
    <xf numFmtId="0" fontId="3" fillId="0" borderId="0" xfId="7" applyAlignment="1">
      <alignment horizontal="left"/>
    </xf>
    <xf numFmtId="0" fontId="3" fillId="0" borderId="0" xfId="7" applyNumberFormat="1"/>
    <xf numFmtId="175" fontId="9" fillId="0" borderId="0" xfId="12" applyFont="1" applyFill="1" applyBorder="1" applyAlignment="1" applyProtection="1">
      <alignment vertical="top" wrapText="1"/>
    </xf>
    <xf numFmtId="175" fontId="11" fillId="9" borderId="0" xfId="12" applyFont="1" applyFill="1" applyBorder="1" applyAlignment="1" applyProtection="1">
      <alignment horizontal="left" indent="1"/>
    </xf>
    <xf numFmtId="175" fontId="9" fillId="0" borderId="0" xfId="12" applyFont="1" applyFill="1" applyBorder="1" applyAlignment="1" applyProtection="1">
      <alignment wrapText="1"/>
    </xf>
    <xf numFmtId="175" fontId="9" fillId="0" borderId="0" xfId="12" applyFont="1" applyFill="1" applyBorder="1" applyAlignment="1" applyProtection="1">
      <alignment horizontal="left"/>
    </xf>
    <xf numFmtId="175" fontId="1" fillId="9" borderId="0" xfId="12" applyFill="1" applyProtection="1"/>
    <xf numFmtId="0" fontId="46" fillId="0" borderId="0" xfId="7" applyFont="1" applyAlignment="1">
      <alignment horizontal="left" readingOrder="1"/>
    </xf>
    <xf numFmtId="0" fontId="46" fillId="0" borderId="0" xfId="7" applyFont="1" applyAlignment="1">
      <alignment horizontal="justify" wrapText="1" readingOrder="1"/>
    </xf>
    <xf numFmtId="177" fontId="1" fillId="0" borderId="0" xfId="12" applyNumberFormat="1" applyFill="1" applyProtection="1"/>
    <xf numFmtId="175" fontId="38" fillId="0" borderId="0" xfId="12" applyFont="1" applyFill="1" applyBorder="1" applyProtection="1"/>
    <xf numFmtId="175" fontId="1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wrapText="1"/>
    </xf>
    <xf numFmtId="165" fontId="1" fillId="0" borderId="0" xfId="12" applyNumberFormat="1" applyFont="1" applyFill="1" applyBorder="1" applyProtection="1"/>
    <xf numFmtId="175" fontId="45" fillId="0" borderId="0" xfId="12" applyFont="1" applyFill="1" applyBorder="1" applyAlignment="1" applyProtection="1">
      <alignment vertical="top" wrapText="1"/>
    </xf>
    <xf numFmtId="175" fontId="1" fillId="0" borderId="0" xfId="12" applyNumberFormat="1" applyFont="1" applyFill="1" applyProtection="1"/>
    <xf numFmtId="0" fontId="46" fillId="0" borderId="0" xfId="7" applyFont="1" applyAlignment="1">
      <alignment horizontal="left" wrapText="1" readingOrder="1"/>
    </xf>
    <xf numFmtId="0" fontId="7" fillId="0" borderId="0" xfId="7" applyFont="1" applyFill="1" applyProtection="1"/>
    <xf numFmtId="0" fontId="7" fillId="0" borderId="0" xfId="7" quotePrefix="1" applyFont="1" applyFill="1" applyProtection="1"/>
    <xf numFmtId="0" fontId="3" fillId="0" borderId="0" xfId="7" applyFill="1" applyAlignment="1" applyProtection="1">
      <alignment wrapText="1"/>
    </xf>
    <xf numFmtId="0" fontId="3" fillId="0" borderId="0" xfId="7" applyFill="1" applyProtection="1"/>
    <xf numFmtId="0" fontId="8" fillId="0" borderId="0" xfId="7" applyFont="1" applyFill="1" applyAlignment="1" applyProtection="1"/>
    <xf numFmtId="0" fontId="50" fillId="0" borderId="0" xfId="7" applyFont="1" applyFill="1" applyBorder="1" applyProtection="1"/>
    <xf numFmtId="0" fontId="51" fillId="0" borderId="0" xfId="7" applyFont="1" applyFill="1" applyBorder="1" applyProtection="1"/>
    <xf numFmtId="0" fontId="9" fillId="0" borderId="0" xfId="7" applyFont="1" applyFill="1" applyBorder="1" applyAlignment="1" applyProtection="1"/>
    <xf numFmtId="0" fontId="9" fillId="0" borderId="0" xfId="7" applyFont="1" applyFill="1" applyBorder="1" applyAlignment="1" applyProtection="1">
      <alignment horizontal="left" vertical="center" indent="1"/>
    </xf>
    <xf numFmtId="0" fontId="52" fillId="0" borderId="0" xfId="7" applyFont="1" applyAlignment="1">
      <alignment horizontal="left"/>
    </xf>
    <xf numFmtId="0" fontId="54" fillId="0" borderId="0" xfId="14" applyFont="1"/>
    <xf numFmtId="0" fontId="53" fillId="0" borderId="0" xfId="14"/>
    <xf numFmtId="0" fontId="54" fillId="9" borderId="0" xfId="14" applyFont="1" applyFill="1"/>
    <xf numFmtId="0" fontId="5" fillId="0" borderId="0" xfId="7" applyFont="1" applyFill="1" applyBorder="1" applyProtection="1"/>
    <xf numFmtId="0" fontId="55" fillId="0" borderId="0" xfId="7" applyFont="1" applyFill="1" applyBorder="1" applyProtection="1"/>
    <xf numFmtId="0" fontId="9" fillId="0" borderId="0" xfId="7" applyFont="1" applyFill="1" applyBorder="1" applyAlignment="1" applyProtection="1">
      <alignment vertical="top" wrapText="1"/>
    </xf>
    <xf numFmtId="0" fontId="55" fillId="0" borderId="0" xfId="7" applyFont="1" applyFill="1" applyBorder="1" applyAlignment="1" applyProtection="1"/>
    <xf numFmtId="0" fontId="55" fillId="9" borderId="0" xfId="7" applyFont="1" applyFill="1" applyBorder="1" applyProtection="1"/>
    <xf numFmtId="0" fontId="55" fillId="0" borderId="0" xfId="7" applyFont="1" applyFill="1" applyBorder="1" applyAlignment="1" applyProtection="1">
      <alignment vertical="top" wrapText="1"/>
    </xf>
    <xf numFmtId="0" fontId="46" fillId="0" borderId="0" xfId="7" applyFont="1" applyFill="1" applyBorder="1" applyAlignment="1" applyProtection="1"/>
    <xf numFmtId="164" fontId="54" fillId="0" borderId="0" xfId="14" applyNumberFormat="1" applyFont="1"/>
    <xf numFmtId="0" fontId="55" fillId="9" borderId="0" xfId="7" applyFont="1" applyFill="1" applyBorder="1" applyAlignment="1" applyProtection="1">
      <alignment vertical="top" wrapText="1"/>
    </xf>
    <xf numFmtId="0" fontId="3" fillId="0" borderId="0" xfId="7" applyFill="1" applyAlignment="1" applyProtection="1"/>
    <xf numFmtId="0" fontId="54" fillId="0" borderId="0" xfId="14" applyFont="1" applyAlignment="1">
      <alignment horizontal="center"/>
    </xf>
    <xf numFmtId="0" fontId="14" fillId="9" borderId="0" xfId="0" applyFont="1" applyFill="1" applyBorder="1" applyAlignment="1" applyProtection="1">
      <alignment horizontal="right" vertical="top"/>
    </xf>
    <xf numFmtId="0" fontId="9" fillId="9" borderId="0" xfId="3" applyFont="1" applyFill="1" applyBorder="1" applyAlignment="1" applyProtection="1">
      <alignment horizontal="left" vertical="top" wrapText="1"/>
    </xf>
    <xf numFmtId="0" fontId="45" fillId="0" borderId="0" xfId="0" applyFont="1"/>
    <xf numFmtId="1" fontId="56" fillId="11" borderId="9" xfId="0" applyNumberFormat="1" applyFont="1" applyFill="1" applyBorder="1" applyAlignment="1"/>
    <xf numFmtId="1" fontId="56" fillId="12" borderId="8" xfId="0" applyNumberFormat="1" applyFont="1" applyFill="1" applyBorder="1" applyAlignment="1"/>
    <xf numFmtId="1" fontId="56" fillId="12" borderId="9" xfId="0" applyNumberFormat="1" applyFont="1" applyFill="1" applyBorder="1" applyAlignment="1">
      <alignment horizontal="center" vertical="center" wrapText="1"/>
    </xf>
    <xf numFmtId="178" fontId="45" fillId="11" borderId="0" xfId="0" applyNumberFormat="1" applyFont="1" applyFill="1" applyBorder="1" applyAlignment="1">
      <alignment horizontal="left"/>
    </xf>
    <xf numFmtId="3" fontId="45" fillId="11" borderId="9" xfId="0" applyNumberFormat="1" applyFont="1" applyFill="1" applyBorder="1" applyAlignment="1">
      <alignment horizontal="left"/>
    </xf>
    <xf numFmtId="1" fontId="56" fillId="12" borderId="14" xfId="0" applyNumberFormat="1" applyFont="1" applyFill="1" applyBorder="1" applyAlignment="1"/>
    <xf numFmtId="3" fontId="7" fillId="9" borderId="15" xfId="0" applyNumberFormat="1" applyFont="1" applyFill="1" applyBorder="1" applyAlignment="1" applyProtection="1">
      <alignment horizontal="right" indent="2"/>
    </xf>
    <xf numFmtId="0" fontId="57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Protection="1"/>
    <xf numFmtId="0" fontId="7" fillId="9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 wrapText="1"/>
    </xf>
    <xf numFmtId="0" fontId="9" fillId="9" borderId="17" xfId="0" applyFont="1" applyFill="1" applyBorder="1" applyAlignment="1">
      <alignment horizontal="center" wrapText="1"/>
    </xf>
    <xf numFmtId="3" fontId="7" fillId="9" borderId="18" xfId="0" applyNumberFormat="1" applyFont="1" applyFill="1" applyBorder="1" applyAlignment="1" applyProtection="1">
      <alignment horizontal="right" indent="2"/>
    </xf>
    <xf numFmtId="3" fontId="7" fillId="9" borderId="19" xfId="0" applyNumberFormat="1" applyFont="1" applyFill="1" applyBorder="1" applyAlignment="1" applyProtection="1">
      <alignment horizontal="right" indent="2"/>
    </xf>
    <xf numFmtId="3" fontId="39" fillId="0" borderId="0" xfId="0" applyNumberFormat="1" applyFont="1" applyFill="1"/>
    <xf numFmtId="3" fontId="39" fillId="0" borderId="0" xfId="0" applyNumberFormat="1" applyFont="1" applyFill="1" applyBorder="1"/>
    <xf numFmtId="0" fontId="9" fillId="9" borderId="20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164" fontId="9" fillId="9" borderId="3" xfId="0" applyNumberFormat="1" applyFont="1" applyFill="1" applyBorder="1" applyAlignment="1">
      <alignment horizontal="center" vertical="center" wrapText="1"/>
    </xf>
    <xf numFmtId="17" fontId="7" fillId="9" borderId="0" xfId="0" applyNumberFormat="1" applyFont="1" applyFill="1" applyBorder="1" applyAlignment="1">
      <alignment horizontal="left"/>
    </xf>
    <xf numFmtId="17" fontId="7" fillId="9" borderId="1" xfId="0" quotePrefix="1" applyNumberFormat="1" applyFont="1" applyFill="1" applyBorder="1" applyAlignment="1">
      <alignment horizontal="left"/>
    </xf>
    <xf numFmtId="3" fontId="7" fillId="9" borderId="15" xfId="0" applyNumberFormat="1" applyFont="1" applyFill="1" applyBorder="1" applyAlignment="1">
      <alignment horizontal="right" indent="2"/>
    </xf>
    <xf numFmtId="3" fontId="7" fillId="9" borderId="21" xfId="0" applyNumberFormat="1" applyFont="1" applyFill="1" applyBorder="1" applyAlignment="1">
      <alignment horizontal="right" indent="2"/>
    </xf>
    <xf numFmtId="3" fontId="7" fillId="9" borderId="18" xfId="0" applyNumberFormat="1" applyFont="1" applyFill="1" applyBorder="1" applyAlignment="1">
      <alignment horizontal="right" indent="2"/>
    </xf>
    <xf numFmtId="3" fontId="7" fillId="9" borderId="19" xfId="0" applyNumberFormat="1" applyFont="1" applyFill="1" applyBorder="1" applyAlignment="1">
      <alignment horizontal="right" indent="2"/>
    </xf>
    <xf numFmtId="3" fontId="7" fillId="9" borderId="0" xfId="0" applyNumberFormat="1" applyFont="1" applyFill="1" applyBorder="1" applyAlignment="1">
      <alignment horizontal="right" indent="1"/>
    </xf>
    <xf numFmtId="3" fontId="7" fillId="9" borderId="7" xfId="0" applyNumberFormat="1" applyFont="1" applyFill="1" applyBorder="1" applyAlignment="1">
      <alignment horizontal="right" indent="1"/>
    </xf>
    <xf numFmtId="3" fontId="7" fillId="9" borderId="15" xfId="0" applyNumberFormat="1" applyFont="1" applyFill="1" applyBorder="1" applyAlignment="1">
      <alignment horizontal="right" indent="1"/>
    </xf>
    <xf numFmtId="4" fontId="40" fillId="0" borderId="0" xfId="0" applyNumberFormat="1" applyFont="1" applyFill="1" applyAlignment="1"/>
    <xf numFmtId="2" fontId="9" fillId="0" borderId="0" xfId="0" applyNumberFormat="1" applyFont="1" applyFill="1" applyBorder="1" applyAlignment="1" applyProtection="1">
      <alignment horizontal="left"/>
    </xf>
    <xf numFmtId="2" fontId="9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centerContinuous"/>
    </xf>
    <xf numFmtId="2" fontId="9" fillId="9" borderId="1" xfId="0" applyNumberFormat="1" applyFont="1" applyFill="1" applyBorder="1" applyAlignment="1" applyProtection="1">
      <alignment horizontal="center" wrapText="1"/>
    </xf>
    <xf numFmtId="3" fontId="7" fillId="9" borderId="0" xfId="0" applyNumberFormat="1" applyFont="1" applyFill="1" applyAlignment="1">
      <alignment horizontal="left"/>
    </xf>
    <xf numFmtId="9" fontId="7" fillId="9" borderId="0" xfId="0" applyNumberFormat="1" applyFont="1" applyFill="1" applyAlignment="1" applyProtection="1">
      <alignment horizontal="right" indent="2"/>
    </xf>
    <xf numFmtId="168" fontId="0" fillId="0" borderId="0" xfId="0" applyNumberFormat="1"/>
    <xf numFmtId="175" fontId="11" fillId="9" borderId="0" xfId="12" applyFont="1" applyFill="1" applyBorder="1" applyProtection="1"/>
    <xf numFmtId="1" fontId="9" fillId="9" borderId="3" xfId="0" applyNumberFormat="1" applyFont="1" applyFill="1" applyBorder="1" applyAlignment="1" applyProtection="1">
      <alignment horizontal="left"/>
    </xf>
    <xf numFmtId="0" fontId="58" fillId="3" borderId="2" xfId="15" applyFont="1" applyFill="1" applyBorder="1" applyProtection="1"/>
    <xf numFmtId="0" fontId="6" fillId="3" borderId="2" xfId="15" applyFont="1" applyFill="1" applyBorder="1" applyAlignment="1" applyProtection="1">
      <alignment horizontal="center" vertical="center"/>
    </xf>
    <xf numFmtId="0" fontId="6" fillId="3" borderId="1" xfId="15" applyFont="1" applyFill="1" applyBorder="1" applyProtection="1"/>
    <xf numFmtId="0" fontId="6" fillId="3" borderId="1" xfId="15" applyFont="1" applyFill="1" applyBorder="1" applyAlignment="1" applyProtection="1">
      <alignment horizontal="center"/>
    </xf>
    <xf numFmtId="0" fontId="6" fillId="3" borderId="1" xfId="15" applyFont="1" applyFill="1" applyBorder="1" applyAlignment="1" applyProtection="1">
      <alignment horizontal="right"/>
    </xf>
    <xf numFmtId="0" fontId="7" fillId="9" borderId="0" xfId="15" applyFont="1" applyFill="1" applyBorder="1" applyProtection="1"/>
    <xf numFmtId="164" fontId="7" fillId="9" borderId="0" xfId="15" applyNumberFormat="1" applyFont="1" applyFill="1" applyBorder="1" applyProtection="1"/>
    <xf numFmtId="170" fontId="7" fillId="9" borderId="0" xfId="15" applyNumberFormat="1" applyFont="1" applyFill="1" applyBorder="1" applyAlignment="1" applyProtection="1">
      <alignment horizontal="right"/>
    </xf>
    <xf numFmtId="170" fontId="7" fillId="9" borderId="0" xfId="15" applyNumberFormat="1" applyFont="1" applyFill="1" applyBorder="1" applyProtection="1"/>
    <xf numFmtId="0" fontId="7" fillId="9" borderId="0" xfId="15" applyFont="1" applyFill="1" applyBorder="1" applyAlignment="1" applyProtection="1">
      <alignment horizontal="left"/>
    </xf>
    <xf numFmtId="0" fontId="9" fillId="9" borderId="3" xfId="15" applyFont="1" applyFill="1" applyBorder="1" applyProtection="1"/>
    <xf numFmtId="164" fontId="9" fillId="9" borderId="3" xfId="15" applyNumberFormat="1" applyFont="1" applyFill="1" applyBorder="1" applyProtection="1"/>
    <xf numFmtId="170" fontId="9" fillId="9" borderId="3" xfId="15" applyNumberFormat="1" applyFont="1" applyFill="1" applyBorder="1" applyProtection="1"/>
    <xf numFmtId="0" fontId="9" fillId="9" borderId="1" xfId="0" applyNumberFormat="1" applyFont="1" applyFill="1" applyBorder="1" applyAlignment="1">
      <alignment horizont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 applyProtection="1"/>
    <xf numFmtId="3" fontId="59" fillId="0" borderId="0" xfId="0" applyNumberFormat="1" applyFont="1" applyFill="1" applyAlignment="1">
      <alignment horizontal="right" indent="2"/>
    </xf>
    <xf numFmtId="4" fontId="59" fillId="0" borderId="0" xfId="0" applyNumberFormat="1" applyFont="1" applyFill="1" applyAlignment="1">
      <alignment horizontal="right" indent="2"/>
    </xf>
    <xf numFmtId="1" fontId="56" fillId="12" borderId="23" xfId="0" applyNumberFormat="1" applyFont="1" applyFill="1" applyBorder="1" applyAlignment="1">
      <alignment horizontal="center" vertical="center" wrapText="1"/>
    </xf>
    <xf numFmtId="164" fontId="46" fillId="12" borderId="0" xfId="0" applyNumberFormat="1" applyFont="1" applyFill="1" applyBorder="1" applyAlignment="1">
      <alignment horizontal="center"/>
    </xf>
    <xf numFmtId="164" fontId="46" fillId="12" borderId="24" xfId="0" applyNumberFormat="1" applyFont="1" applyFill="1" applyBorder="1" applyAlignment="1">
      <alignment horizontal="center"/>
    </xf>
    <xf numFmtId="3" fontId="45" fillId="12" borderId="9" xfId="0" applyNumberFormat="1" applyFont="1" applyFill="1" applyBorder="1" applyAlignment="1">
      <alignment horizontal="center"/>
    </xf>
    <xf numFmtId="164" fontId="45" fillId="12" borderId="9" xfId="0" applyNumberFormat="1" applyFont="1" applyFill="1" applyBorder="1" applyAlignment="1">
      <alignment horizontal="center"/>
    </xf>
    <xf numFmtId="164" fontId="45" fillId="12" borderId="23" xfId="0" applyNumberFormat="1" applyFont="1" applyFill="1" applyBorder="1" applyAlignment="1">
      <alignment horizontal="center"/>
    </xf>
    <xf numFmtId="164" fontId="46" fillId="12" borderId="0" xfId="0" applyNumberFormat="1" applyFont="1" applyFill="1" applyAlignment="1">
      <alignment horizontal="center"/>
    </xf>
    <xf numFmtId="3" fontId="46" fillId="11" borderId="0" xfId="0" applyNumberFormat="1" applyFont="1" applyFill="1" applyAlignment="1">
      <alignment horizontal="center"/>
    </xf>
    <xf numFmtId="164" fontId="46" fillId="11" borderId="0" xfId="0" applyNumberFormat="1" applyFont="1" applyFill="1" applyAlignment="1">
      <alignment horizontal="center"/>
    </xf>
    <xf numFmtId="3" fontId="45" fillId="11" borderId="9" xfId="0" applyNumberFormat="1" applyFont="1" applyFill="1" applyBorder="1" applyAlignment="1">
      <alignment horizontal="center"/>
    </xf>
    <xf numFmtId="164" fontId="45" fillId="11" borderId="9" xfId="0" applyNumberFormat="1" applyFont="1" applyFill="1" applyBorder="1" applyAlignment="1">
      <alignment horizontal="center"/>
    </xf>
    <xf numFmtId="1" fontId="56" fillId="12" borderId="25" xfId="0" applyNumberFormat="1" applyFont="1" applyFill="1" applyBorder="1" applyAlignment="1">
      <alignment horizontal="center" vertical="center" wrapText="1"/>
    </xf>
    <xf numFmtId="3" fontId="46" fillId="11" borderId="0" xfId="0" applyNumberFormat="1" applyFont="1" applyFill="1" applyBorder="1" applyAlignment="1">
      <alignment horizontal="center"/>
    </xf>
    <xf numFmtId="164" fontId="46" fillId="11" borderId="0" xfId="0" applyNumberFormat="1" applyFont="1" applyFill="1" applyBorder="1" applyAlignment="1">
      <alignment horizontal="center"/>
    </xf>
    <xf numFmtId="164" fontId="46" fillId="11" borderId="26" xfId="0" applyNumberFormat="1" applyFont="1" applyFill="1" applyBorder="1" applyAlignment="1">
      <alignment horizontal="center"/>
    </xf>
    <xf numFmtId="164" fontId="45" fillId="11" borderId="25" xfId="0" applyNumberFormat="1" applyFont="1" applyFill="1" applyBorder="1" applyAlignment="1">
      <alignment horizontal="center"/>
    </xf>
    <xf numFmtId="1" fontId="56" fillId="12" borderId="27" xfId="0" applyNumberFormat="1" applyFont="1" applyFill="1" applyBorder="1" applyAlignment="1">
      <alignment horizontal="center" vertical="center" wrapText="1"/>
    </xf>
    <xf numFmtId="164" fontId="46" fillId="11" borderId="28" xfId="0" applyNumberFormat="1" applyFont="1" applyFill="1" applyBorder="1" applyAlignment="1">
      <alignment horizontal="center"/>
    </xf>
    <xf numFmtId="3" fontId="45" fillId="11" borderId="27" xfId="0" applyNumberFormat="1" applyFont="1" applyFill="1" applyBorder="1" applyAlignment="1">
      <alignment horizontal="center"/>
    </xf>
    <xf numFmtId="164" fontId="46" fillId="12" borderId="18" xfId="0" applyNumberFormat="1" applyFont="1" applyFill="1" applyBorder="1" applyAlignment="1">
      <alignment horizontal="center"/>
    </xf>
    <xf numFmtId="164" fontId="45" fillId="12" borderId="12" xfId="0" applyNumberFormat="1" applyFont="1" applyFill="1" applyBorder="1" applyAlignment="1">
      <alignment horizontal="center"/>
    </xf>
    <xf numFmtId="1" fontId="56" fillId="12" borderId="29" xfId="0" applyNumberFormat="1" applyFont="1" applyFill="1" applyBorder="1" applyAlignment="1">
      <alignment horizontal="center" vertical="center" wrapText="1"/>
    </xf>
    <xf numFmtId="164" fontId="46" fillId="12" borderId="30" xfId="0" applyNumberFormat="1" applyFont="1" applyFill="1" applyBorder="1" applyAlignment="1">
      <alignment horizontal="center"/>
    </xf>
    <xf numFmtId="3" fontId="45" fillId="12" borderId="29" xfId="0" applyNumberFormat="1" applyFont="1" applyFill="1" applyBorder="1" applyAlignment="1">
      <alignment horizontal="center"/>
    </xf>
    <xf numFmtId="164" fontId="46" fillId="11" borderId="18" xfId="0" applyNumberFormat="1" applyFont="1" applyFill="1" applyBorder="1" applyAlignment="1">
      <alignment horizontal="center"/>
    </xf>
    <xf numFmtId="164" fontId="46" fillId="11" borderId="31" xfId="0" applyNumberFormat="1" applyFont="1" applyFill="1" applyBorder="1" applyAlignment="1">
      <alignment horizontal="center"/>
    </xf>
    <xf numFmtId="164" fontId="45" fillId="11" borderId="12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 applyProtection="1">
      <alignment horizontal="right"/>
    </xf>
    <xf numFmtId="164" fontId="39" fillId="0" borderId="0" xfId="0" applyNumberFormat="1" applyFont="1" applyFill="1" applyBorder="1" applyAlignment="1" applyProtection="1">
      <alignment horizontal="right"/>
    </xf>
    <xf numFmtId="0" fontId="9" fillId="9" borderId="0" xfId="3" applyFont="1" applyFill="1" applyBorder="1" applyAlignment="1" applyProtection="1">
      <alignment horizontal="left" wrapText="1"/>
    </xf>
    <xf numFmtId="168" fontId="7" fillId="0" borderId="0" xfId="0" applyNumberFormat="1" applyFont="1" applyFill="1" applyAlignment="1">
      <alignment horizontal="center"/>
    </xf>
    <xf numFmtId="9" fontId="9" fillId="9" borderId="9" xfId="0" applyNumberFormat="1" applyFont="1" applyFill="1" applyBorder="1" applyAlignment="1" applyProtection="1">
      <alignment horizontal="right" indent="2"/>
    </xf>
    <xf numFmtId="4" fontId="43" fillId="0" borderId="0" xfId="0" applyNumberFormat="1" applyFont="1" applyFill="1" applyBorder="1" applyAlignment="1" applyProtection="1">
      <alignment horizontal="right" vertical="center"/>
    </xf>
    <xf numFmtId="0" fontId="60" fillId="0" borderId="0" xfId="14" applyFont="1"/>
    <xf numFmtId="3" fontId="39" fillId="0" borderId="0" xfId="0" applyNumberFormat="1" applyFont="1" applyFill="1" applyAlignment="1">
      <alignment horizontal="right"/>
    </xf>
    <xf numFmtId="164" fontId="39" fillId="0" borderId="0" xfId="0" applyNumberFormat="1" applyFont="1" applyFill="1" applyAlignment="1">
      <alignment horizontal="right"/>
    </xf>
    <xf numFmtId="1" fontId="56" fillId="12" borderId="9" xfId="0" applyNumberFormat="1" applyFont="1" applyFill="1" applyBorder="1" applyAlignment="1">
      <alignment horizontal="center" vertical="center" wrapText="1"/>
    </xf>
    <xf numFmtId="4" fontId="46" fillId="9" borderId="0" xfId="0" applyNumberFormat="1" applyFont="1" applyFill="1" applyBorder="1" applyAlignment="1" applyProtection="1">
      <alignment horizontal="right" indent="2"/>
    </xf>
    <xf numFmtId="4" fontId="7" fillId="9" borderId="4" xfId="0" applyNumberFormat="1" applyFont="1" applyFill="1" applyBorder="1" applyAlignment="1" applyProtection="1">
      <alignment horizontal="right" indent="2"/>
    </xf>
    <xf numFmtId="4" fontId="7" fillId="9" borderId="0" xfId="0" applyNumberFormat="1" applyFont="1" applyFill="1" applyAlignment="1" applyProtection="1">
      <alignment horizontal="right" indent="2"/>
    </xf>
    <xf numFmtId="4" fontId="9" fillId="9" borderId="3" xfId="0" applyNumberFormat="1" applyFont="1" applyFill="1" applyBorder="1" applyAlignment="1" applyProtection="1">
      <alignment horizontal="right" indent="2"/>
    </xf>
    <xf numFmtId="175" fontId="41" fillId="0" borderId="0" xfId="12" applyFont="1" applyFill="1" applyBorder="1" applyProtection="1"/>
    <xf numFmtId="179" fontId="7" fillId="0" borderId="0" xfId="17" applyNumberFormat="1" applyFont="1" applyFill="1"/>
    <xf numFmtId="170" fontId="39" fillId="0" borderId="0" xfId="17" applyNumberFormat="1" applyFont="1" applyFill="1" applyBorder="1"/>
    <xf numFmtId="0" fontId="43" fillId="3" borderId="1" xfId="0" applyNumberFormat="1" applyFont="1" applyFill="1" applyBorder="1" applyAlignment="1">
      <alignment horizontal="right"/>
    </xf>
    <xf numFmtId="3" fontId="40" fillId="0" borderId="0" xfId="0" applyNumberFormat="1" applyFont="1" applyFill="1" applyBorder="1" applyAlignment="1">
      <alignment vertical="top"/>
    </xf>
    <xf numFmtId="4" fontId="62" fillId="0" borderId="0" xfId="0" applyNumberFormat="1" applyFont="1" applyFill="1" applyBorder="1" applyAlignment="1" applyProtection="1">
      <alignment horizontal="left" vertical="top"/>
    </xf>
    <xf numFmtId="4" fontId="62" fillId="0" borderId="0" xfId="0" applyNumberFormat="1" applyFont="1" applyFill="1" applyBorder="1" applyAlignment="1" applyProtection="1">
      <alignment horizontal="right" vertical="top"/>
    </xf>
    <xf numFmtId="3" fontId="45" fillId="9" borderId="3" xfId="0" applyNumberFormat="1" applyFont="1" applyFill="1" applyBorder="1" applyAlignment="1"/>
    <xf numFmtId="3" fontId="46" fillId="0" borderId="0" xfId="0" applyNumberFormat="1" applyFont="1" applyFill="1" applyBorder="1" applyAlignment="1"/>
    <xf numFmtId="3" fontId="46" fillId="2" borderId="0" xfId="0" applyNumberFormat="1" applyFont="1" applyFill="1" applyBorder="1" applyAlignment="1">
      <alignment vertical="top"/>
    </xf>
    <xf numFmtId="3" fontId="46" fillId="2" borderId="0" xfId="0" applyNumberFormat="1" applyFont="1" applyFill="1" applyBorder="1" applyAlignment="1"/>
    <xf numFmtId="0" fontId="63" fillId="0" borderId="0" xfId="0" applyFont="1" applyFill="1" applyBorder="1" applyProtection="1"/>
    <xf numFmtId="2" fontId="63" fillId="0" borderId="0" xfId="0" applyNumberFormat="1" applyFont="1" applyFill="1" applyBorder="1" applyProtection="1"/>
    <xf numFmtId="1" fontId="6" fillId="3" borderId="1" xfId="0" applyNumberFormat="1" applyFont="1" applyFill="1" applyBorder="1" applyAlignment="1">
      <alignment horizontal="left"/>
    </xf>
    <xf numFmtId="0" fontId="8" fillId="0" borderId="0" xfId="1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164" fontId="45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left" vertical="top" wrapText="1"/>
    </xf>
    <xf numFmtId="3" fontId="0" fillId="0" borderId="0" xfId="0" applyNumberForma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 vertical="top" wrapText="1"/>
    </xf>
    <xf numFmtId="3" fontId="46" fillId="0" borderId="2" xfId="0" applyNumberFormat="1" applyFont="1" applyFill="1" applyBorder="1" applyAlignment="1">
      <alignment horizontal="left" wrapText="1"/>
    </xf>
    <xf numFmtId="3" fontId="46" fillId="0" borderId="0" xfId="0" applyNumberFormat="1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horizontal="left" wrapText="1"/>
    </xf>
    <xf numFmtId="3" fontId="44" fillId="0" borderId="0" xfId="0" applyNumberFormat="1" applyFont="1" applyFill="1" applyBorder="1" applyAlignment="1">
      <alignment horizontal="center"/>
    </xf>
    <xf numFmtId="3" fontId="9" fillId="9" borderId="3" xfId="0" applyNumberFormat="1" applyFont="1" applyFill="1" applyBorder="1" applyAlignment="1">
      <alignment horizontal="center" vertical="center"/>
    </xf>
    <xf numFmtId="164" fontId="9" fillId="9" borderId="3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justify" vertical="center" wrapText="1"/>
    </xf>
    <xf numFmtId="3" fontId="40" fillId="0" borderId="0" xfId="0" applyNumberFormat="1" applyFont="1" applyFill="1" applyBorder="1" applyAlignment="1">
      <alignment horizontal="justify" wrapText="1"/>
    </xf>
    <xf numFmtId="3" fontId="7" fillId="0" borderId="0" xfId="0" applyNumberFormat="1" applyFont="1" applyFill="1" applyBorder="1" applyAlignment="1">
      <alignment horizontal="justify" wrapText="1"/>
    </xf>
    <xf numFmtId="3" fontId="9" fillId="0" borderId="0" xfId="0" applyNumberFormat="1" applyFont="1" applyFill="1" applyBorder="1" applyAlignment="1">
      <alignment horizontal="left" vertical="top" wrapText="1"/>
    </xf>
    <xf numFmtId="175" fontId="47" fillId="0" borderId="0" xfId="12" applyFont="1" applyFill="1" applyBorder="1" applyAlignment="1" applyProtection="1">
      <alignment horizontal="center"/>
    </xf>
    <xf numFmtId="175" fontId="9" fillId="0" borderId="0" xfId="12" applyFont="1" applyFill="1" applyBorder="1" applyAlignment="1" applyProtection="1">
      <alignment horizontal="left" vertical="top" wrapText="1"/>
    </xf>
    <xf numFmtId="175" fontId="45" fillId="0" borderId="0" xfId="12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/>
    </xf>
    <xf numFmtId="0" fontId="7" fillId="0" borderId="2" xfId="0" quotePrefix="1" applyFont="1" applyFill="1" applyBorder="1" applyAlignment="1" applyProtection="1">
      <alignment horizontal="left"/>
    </xf>
    <xf numFmtId="0" fontId="6" fillId="3" borderId="3" xfId="15" applyFont="1" applyFill="1" applyBorder="1" applyAlignment="1" applyProtection="1">
      <alignment horizontal="center" vertical="center"/>
    </xf>
    <xf numFmtId="175" fontId="45" fillId="0" borderId="0" xfId="12" applyFont="1" applyFill="1" applyBorder="1" applyAlignment="1" applyProtection="1">
      <alignment vertical="top" wrapText="1"/>
    </xf>
    <xf numFmtId="0" fontId="9" fillId="0" borderId="0" xfId="7" applyFont="1" applyFill="1" applyBorder="1" applyAlignment="1" applyProtection="1">
      <alignment horizontal="left" vertical="top" wrapText="1"/>
    </xf>
    <xf numFmtId="0" fontId="9" fillId="9" borderId="3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9" borderId="20" xfId="0" applyFont="1" applyFill="1" applyBorder="1" applyAlignment="1">
      <alignment horizontal="center"/>
    </xf>
    <xf numFmtId="3" fontId="9" fillId="9" borderId="2" xfId="0" applyNumberFormat="1" applyFont="1" applyFill="1" applyBorder="1" applyAlignment="1">
      <alignment horizontal="center" vertical="center"/>
    </xf>
    <xf numFmtId="0" fontId="9" fillId="9" borderId="0" xfId="0" applyNumberFormat="1" applyFont="1" applyFill="1" applyBorder="1" applyAlignment="1">
      <alignment horizontal="center" vertical="center" wrapText="1"/>
    </xf>
    <xf numFmtId="0" fontId="9" fillId="9" borderId="1" xfId="0" applyNumberFormat="1" applyFont="1" applyFill="1" applyBorder="1" applyAlignment="1">
      <alignment horizontal="center" vertical="center" wrapText="1"/>
    </xf>
    <xf numFmtId="0" fontId="9" fillId="9" borderId="2" xfId="0" applyNumberFormat="1" applyFont="1" applyFill="1" applyBorder="1" applyAlignment="1">
      <alignment horizontal="center"/>
    </xf>
    <xf numFmtId="0" fontId="9" fillId="9" borderId="5" xfId="0" applyNumberFormat="1" applyFont="1" applyFill="1" applyBorder="1" applyAlignment="1">
      <alignment horizontal="center"/>
    </xf>
    <xf numFmtId="1" fontId="56" fillId="12" borderId="14" xfId="0" applyNumberFormat="1" applyFont="1" applyFill="1" applyBorder="1" applyAlignment="1">
      <alignment horizontal="center" vertical="center" wrapText="1"/>
    </xf>
    <xf numFmtId="1" fontId="56" fillId="12" borderId="22" xfId="0" applyNumberFormat="1" applyFont="1" applyFill="1" applyBorder="1" applyAlignment="1">
      <alignment horizontal="center" vertical="center" wrapText="1"/>
    </xf>
    <xf numFmtId="1" fontId="56" fillId="12" borderId="9" xfId="0" applyNumberFormat="1" applyFont="1" applyFill="1" applyBorder="1" applyAlignment="1">
      <alignment horizontal="center" vertical="center" wrapText="1"/>
    </xf>
    <xf numFmtId="1" fontId="56" fillId="12" borderId="12" xfId="0" applyNumberFormat="1" applyFont="1" applyFill="1" applyBorder="1" applyAlignment="1">
      <alignment horizontal="center" vertical="center" wrapText="1"/>
    </xf>
    <xf numFmtId="1" fontId="56" fillId="12" borderId="23" xfId="0" applyNumberFormat="1" applyFont="1" applyFill="1" applyBorder="1" applyAlignment="1">
      <alignment horizontal="center" vertical="center" wrapText="1"/>
    </xf>
    <xf numFmtId="1" fontId="56" fillId="12" borderId="13" xfId="0" applyNumberFormat="1" applyFont="1" applyFill="1" applyBorder="1" applyAlignment="1">
      <alignment horizontal="center" vertical="center" wrapText="1"/>
    </xf>
    <xf numFmtId="1" fontId="56" fillId="11" borderId="9" xfId="0" applyNumberFormat="1" applyFont="1" applyFill="1" applyBorder="1" applyAlignment="1">
      <alignment horizontal="center" vertical="center" wrapText="1"/>
    </xf>
    <xf numFmtId="1" fontId="56" fillId="11" borderId="25" xfId="0" applyNumberFormat="1" applyFont="1" applyFill="1" applyBorder="1" applyAlignment="1">
      <alignment horizontal="center" vertical="center" wrapText="1"/>
    </xf>
    <xf numFmtId="1" fontId="56" fillId="11" borderId="27" xfId="0" applyNumberFormat="1" applyFont="1" applyFill="1" applyBorder="1" applyAlignment="1">
      <alignment horizontal="center" vertical="center" wrapText="1"/>
    </xf>
    <xf numFmtId="1" fontId="56" fillId="12" borderId="25" xfId="0" applyNumberFormat="1" applyFont="1" applyFill="1" applyBorder="1" applyAlignment="1">
      <alignment horizontal="center" vertical="center" wrapText="1"/>
    </xf>
    <xf numFmtId="1" fontId="56" fillId="12" borderId="27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/>
    <xf numFmtId="1" fontId="43" fillId="0" borderId="0" xfId="0" applyNumberFormat="1" applyFont="1" applyFill="1" applyBorder="1" applyAlignment="1">
      <alignment horizontal="left"/>
    </xf>
    <xf numFmtId="4" fontId="43" fillId="0" borderId="0" xfId="0" applyNumberFormat="1" applyFont="1" applyFill="1" applyBorder="1" applyAlignment="1">
      <alignment horizontal="center"/>
    </xf>
  </cellXfs>
  <cellStyles count="18">
    <cellStyle name="Euro" xfId="1"/>
    <cellStyle name="FUTURA9" xfId="2"/>
    <cellStyle name="Hipervínculo" xfId="3" builtinId="8"/>
    <cellStyle name="MSTRStyle.All.c14_299390cd-d429-49fc-85b2-53213256ee02" xfId="4"/>
    <cellStyle name="MSTRStyle.All.c15_12ed7323-17b6-43d3-9962-951e326e36b9" xfId="16"/>
    <cellStyle name="MSTRStyle.All.c2_5696d1a6-f616-4779-aa80-d9c617845275" xfId="5"/>
    <cellStyle name="MSTRStyle.All.c7_c547a131-0756-4df1-aa6d-40412e7ec293" xfId="6"/>
    <cellStyle name="Normal" xfId="0" builtinId="0"/>
    <cellStyle name="Normal 2 2 2" xfId="7"/>
    <cellStyle name="Normal 4" xfId="8"/>
    <cellStyle name="Normal 4 2" xfId="14"/>
    <cellStyle name="Normal 5" xfId="9"/>
    <cellStyle name="Normal 6" xfId="10"/>
    <cellStyle name="Normal_5 Regimen Especial" xfId="15"/>
    <cellStyle name="Normal_A1 Comparacion Internacional" xfId="11"/>
    <cellStyle name="Normal_Sector Electrico en 2007" xfId="12"/>
    <cellStyle name="Porcentaje" xfId="17" builtinId="5"/>
    <cellStyle name="Porcentual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CC66FF"/>
      <color rgb="FF0070C0"/>
      <color rgb="FFC0C0C0"/>
      <color rgb="FFA6A6A6"/>
      <color rgb="FF00B05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335029336"/>
        <c:axId val="335028944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07560"/>
        <c:axId val="407307952"/>
      </c:lineChart>
      <c:catAx>
        <c:axId val="33502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33502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02894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335029336"/>
        <c:crosses val="autoZero"/>
        <c:crossBetween val="between"/>
      </c:valAx>
      <c:catAx>
        <c:axId val="407307560"/>
        <c:scaling>
          <c:orientation val="minMax"/>
        </c:scaling>
        <c:delete val="1"/>
        <c:axPos val="b"/>
        <c:majorTickMark val="out"/>
        <c:minorTickMark val="none"/>
        <c:tickLblPos val="nextTo"/>
        <c:crossAx val="407307952"/>
        <c:crosses val="autoZero"/>
        <c:auto val="1"/>
        <c:lblAlgn val="ctr"/>
        <c:lblOffset val="100"/>
        <c:noMultiLvlLbl val="0"/>
      </c:catAx>
      <c:valAx>
        <c:axId val="407307952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407307560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148.64190299999999</c:v>
                </c:pt>
                <c:pt idx="1">
                  <c:v>105.31287699999999</c:v>
                </c:pt>
                <c:pt idx="2">
                  <c:v>236.28040100000001</c:v>
                </c:pt>
                <c:pt idx="3">
                  <c:v>103.262007</c:v>
                </c:pt>
                <c:pt idx="4">
                  <c:v>96.034087999999997</c:v>
                </c:pt>
                <c:pt idx="5">
                  <c:v>143.45758900000001</c:v>
                </c:pt>
                <c:pt idx="6">
                  <c:v>229.34670800000001</c:v>
                </c:pt>
                <c:pt idx="7">
                  <c:v>144.29149299999997</c:v>
                </c:pt>
                <c:pt idx="8">
                  <c:v>191.10713200000001</c:v>
                </c:pt>
                <c:pt idx="9">
                  <c:v>47.091839</c:v>
                </c:pt>
                <c:pt idx="10">
                  <c:v>185.43496100000002</c:v>
                </c:pt>
                <c:pt idx="11">
                  <c:v>64.159008999999998</c:v>
                </c:pt>
              </c:numCache>
            </c:numRef>
          </c:val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54.001947999999999</c:v>
                </c:pt>
                <c:pt idx="1">
                  <c:v>44.737290999999999</c:v>
                </c:pt>
                <c:pt idx="2">
                  <c:v>39.782767</c:v>
                </c:pt>
                <c:pt idx="3">
                  <c:v>34.323990000000002</c:v>
                </c:pt>
                <c:pt idx="4">
                  <c:v>37.102398000000001</c:v>
                </c:pt>
                <c:pt idx="5">
                  <c:v>54.137886999999999</c:v>
                </c:pt>
                <c:pt idx="6">
                  <c:v>63.257955000000003</c:v>
                </c:pt>
                <c:pt idx="7">
                  <c:v>76.086108999999993</c:v>
                </c:pt>
                <c:pt idx="8">
                  <c:v>78.870990000000006</c:v>
                </c:pt>
                <c:pt idx="9">
                  <c:v>107.96485000000001</c:v>
                </c:pt>
                <c:pt idx="10">
                  <c:v>74.11613899999999</c:v>
                </c:pt>
                <c:pt idx="11">
                  <c:v>97.854524000000012</c:v>
                </c:pt>
              </c:numCache>
            </c:numRef>
          </c:val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217.57139100000001</c:v>
                </c:pt>
                <c:pt idx="1">
                  <c:v>222.46638000000002</c:v>
                </c:pt>
                <c:pt idx="2">
                  <c:v>177.34295499999999</c:v>
                </c:pt>
                <c:pt idx="3">
                  <c:v>281.00944599999997</c:v>
                </c:pt>
                <c:pt idx="4">
                  <c:v>216.96681700000002</c:v>
                </c:pt>
                <c:pt idx="5">
                  <c:v>170.343221</c:v>
                </c:pt>
                <c:pt idx="6">
                  <c:v>108.39622</c:v>
                </c:pt>
                <c:pt idx="7">
                  <c:v>83.302066000000011</c:v>
                </c:pt>
                <c:pt idx="8">
                  <c:v>144.321215</c:v>
                </c:pt>
                <c:pt idx="9">
                  <c:v>152.17884599999999</c:v>
                </c:pt>
                <c:pt idx="10">
                  <c:v>154.808876</c:v>
                </c:pt>
                <c:pt idx="11">
                  <c:v>178.14076</c:v>
                </c:pt>
              </c:numCache>
            </c:numRef>
          </c:val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62.532637999999999</c:v>
                </c:pt>
                <c:pt idx="1">
                  <c:v>99.765580999999997</c:v>
                </c:pt>
                <c:pt idx="2">
                  <c:v>72.405878000000001</c:v>
                </c:pt>
                <c:pt idx="3">
                  <c:v>76.032986999999991</c:v>
                </c:pt>
                <c:pt idx="4">
                  <c:v>163.02340599999999</c:v>
                </c:pt>
                <c:pt idx="5">
                  <c:v>90.705235000000016</c:v>
                </c:pt>
                <c:pt idx="6">
                  <c:v>114.284235</c:v>
                </c:pt>
                <c:pt idx="7">
                  <c:v>85.505148999999989</c:v>
                </c:pt>
                <c:pt idx="8">
                  <c:v>98.454567999999995</c:v>
                </c:pt>
                <c:pt idx="9">
                  <c:v>119.19050999999999</c:v>
                </c:pt>
                <c:pt idx="10">
                  <c:v>86.241640000000018</c:v>
                </c:pt>
                <c:pt idx="11">
                  <c:v>77.908465000000007</c:v>
                </c:pt>
              </c:numCache>
            </c:numRef>
          </c:val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</c:formatCode>
                <c:ptCount val="12"/>
                <c:pt idx="0">
                  <c:v>0.27560000000000001</c:v>
                </c:pt>
                <c:pt idx="1">
                  <c:v>0.2424</c:v>
                </c:pt>
                <c:pt idx="2">
                  <c:v>0.41520000000000001</c:v>
                </c:pt>
                <c:pt idx="3">
                  <c:v>0.78239999999999998</c:v>
                </c:pt>
                <c:pt idx="4">
                  <c:v>0.53320000000000001</c:v>
                </c:pt>
                <c:pt idx="5">
                  <c:v>0.10479999999999999</c:v>
                </c:pt>
                <c:pt idx="6">
                  <c:v>7.8799999999999995E-2</c:v>
                </c:pt>
                <c:pt idx="7">
                  <c:v>1.7600000000000001E-2</c:v>
                </c:pt>
                <c:pt idx="8">
                  <c:v>0.12919999999999998</c:v>
                </c:pt>
                <c:pt idx="9">
                  <c:v>0.15640000000000001</c:v>
                </c:pt>
                <c:pt idx="10">
                  <c:v>0.316</c:v>
                </c:pt>
                <c:pt idx="11">
                  <c:v>0.36280000000000001</c:v>
                </c:pt>
              </c:numCache>
            </c:numRef>
          </c:val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</c:formatCode>
                <c:ptCount val="12"/>
                <c:pt idx="0">
                  <c:v>0.33801600000000004</c:v>
                </c:pt>
                <c:pt idx="1">
                  <c:v>0.36416399999999999</c:v>
                </c:pt>
                <c:pt idx="2">
                  <c:v>0.44259599999999999</c:v>
                </c:pt>
                <c:pt idx="3">
                  <c:v>0.6219880000000001</c:v>
                </c:pt>
                <c:pt idx="4">
                  <c:v>0.86655199999999999</c:v>
                </c:pt>
                <c:pt idx="5">
                  <c:v>0.69388400000000006</c:v>
                </c:pt>
                <c:pt idx="6">
                  <c:v>0.52017999999999998</c:v>
                </c:pt>
                <c:pt idx="7">
                  <c:v>0.45051999999999998</c:v>
                </c:pt>
                <c:pt idx="8">
                  <c:v>0.382436</c:v>
                </c:pt>
                <c:pt idx="9">
                  <c:v>0.27807600000000005</c:v>
                </c:pt>
                <c:pt idx="10">
                  <c:v>0.20666800000000002</c:v>
                </c:pt>
                <c:pt idx="11">
                  <c:v>0.34694799999999998</c:v>
                </c:pt>
              </c:numCache>
            </c:numRef>
          </c:val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19.525684000000002</c:v>
                </c:pt>
                <c:pt idx="1">
                  <c:v>18.579571000000001</c:v>
                </c:pt>
                <c:pt idx="2">
                  <c:v>16.854340000000001</c:v>
                </c:pt>
                <c:pt idx="3">
                  <c:v>18.482758</c:v>
                </c:pt>
                <c:pt idx="4">
                  <c:v>12.126406999999999</c:v>
                </c:pt>
                <c:pt idx="5">
                  <c:v>23.394687999999999</c:v>
                </c:pt>
                <c:pt idx="6">
                  <c:v>13.943520000000001</c:v>
                </c:pt>
                <c:pt idx="7">
                  <c:v>15.712224000000001</c:v>
                </c:pt>
                <c:pt idx="8">
                  <c:v>13.168778</c:v>
                </c:pt>
                <c:pt idx="9">
                  <c:v>13.132717000000001</c:v>
                </c:pt>
                <c:pt idx="10">
                  <c:v>14.917392</c:v>
                </c:pt>
                <c:pt idx="11">
                  <c:v>14.595242000000001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7360"/>
        <c:axId val="407317752"/>
      </c:barChart>
      <c:catAx>
        <c:axId val="4073173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07317752"/>
        <c:crosses val="autoZero"/>
        <c:auto val="0"/>
        <c:lblAlgn val="ctr"/>
        <c:lblOffset val="100"/>
        <c:tickMarkSkip val="1"/>
        <c:noMultiLvlLbl val="0"/>
      </c:catAx>
      <c:valAx>
        <c:axId val="407317752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1736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115</c:v>
                </c:pt>
                <c:pt idx="1">
                  <c:v>125</c:v>
                </c:pt>
                <c:pt idx="2">
                  <c:v>122</c:v>
                </c:pt>
                <c:pt idx="3">
                  <c:v>127</c:v>
                </c:pt>
                <c:pt idx="4">
                  <c:v>124</c:v>
                </c:pt>
                <c:pt idx="5">
                  <c:v>109</c:v>
                </c:pt>
                <c:pt idx="6">
                  <c:v>107</c:v>
                </c:pt>
                <c:pt idx="7">
                  <c:v>103</c:v>
                </c:pt>
                <c:pt idx="8">
                  <c:v>105</c:v>
                </c:pt>
                <c:pt idx="9">
                  <c:v>104</c:v>
                </c:pt>
                <c:pt idx="10">
                  <c:v>108</c:v>
                </c:pt>
                <c:pt idx="11">
                  <c:v>106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125</c:v>
                </c:pt>
                <c:pt idx="1">
                  <c:v>147</c:v>
                </c:pt>
                <c:pt idx="2">
                  <c:v>132</c:v>
                </c:pt>
                <c:pt idx="3">
                  <c:v>145</c:v>
                </c:pt>
                <c:pt idx="4">
                  <c:v>132</c:v>
                </c:pt>
                <c:pt idx="5">
                  <c:v>114</c:v>
                </c:pt>
                <c:pt idx="6">
                  <c:v>110</c:v>
                </c:pt>
                <c:pt idx="7">
                  <c:v>106</c:v>
                </c:pt>
                <c:pt idx="8">
                  <c:v>109</c:v>
                </c:pt>
                <c:pt idx="9">
                  <c:v>107</c:v>
                </c:pt>
                <c:pt idx="10">
                  <c:v>112</c:v>
                </c:pt>
                <c:pt idx="11">
                  <c:v>110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81</c:v>
                </c:pt>
                <c:pt idx="1">
                  <c:v>79</c:v>
                </c:pt>
                <c:pt idx="2">
                  <c:v>81</c:v>
                </c:pt>
                <c:pt idx="3">
                  <c:v>73</c:v>
                </c:pt>
                <c:pt idx="4">
                  <c:v>84</c:v>
                </c:pt>
                <c:pt idx="5">
                  <c:v>88</c:v>
                </c:pt>
                <c:pt idx="6">
                  <c:v>93</c:v>
                </c:pt>
                <c:pt idx="7">
                  <c:v>88</c:v>
                </c:pt>
                <c:pt idx="8">
                  <c:v>88</c:v>
                </c:pt>
                <c:pt idx="9">
                  <c:v>92</c:v>
                </c:pt>
                <c:pt idx="10">
                  <c:v>92</c:v>
                </c:pt>
                <c:pt idx="11">
                  <c:v>90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49</c:v>
                </c:pt>
                <c:pt idx="1">
                  <c:v>55</c:v>
                </c:pt>
                <c:pt idx="2">
                  <c:v>42</c:v>
                </c:pt>
                <c:pt idx="3">
                  <c:v>32</c:v>
                </c:pt>
                <c:pt idx="4">
                  <c:v>40</c:v>
                </c:pt>
                <c:pt idx="5">
                  <c:v>63</c:v>
                </c:pt>
                <c:pt idx="6">
                  <c:v>77</c:v>
                </c:pt>
                <c:pt idx="7">
                  <c:v>73</c:v>
                </c:pt>
                <c:pt idx="8">
                  <c:v>75</c:v>
                </c:pt>
                <c:pt idx="9">
                  <c:v>81</c:v>
                </c:pt>
                <c:pt idx="10">
                  <c:v>76</c:v>
                </c:pt>
                <c:pt idx="11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318536"/>
        <c:axId val="407318928"/>
      </c:lineChart>
      <c:catAx>
        <c:axId val="40731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8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3189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8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3'!$D$63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3'!$D$64:$D$75</c:f>
              <c:numCache>
                <c:formatCode>General</c:formatCode>
                <c:ptCount val="12"/>
                <c:pt idx="0">
                  <c:v>60</c:v>
                </c:pt>
                <c:pt idx="1">
                  <c:v>56</c:v>
                </c:pt>
                <c:pt idx="2">
                  <c:v>66</c:v>
                </c:pt>
                <c:pt idx="3">
                  <c:v>58</c:v>
                </c:pt>
                <c:pt idx="4">
                  <c:v>69</c:v>
                </c:pt>
                <c:pt idx="5">
                  <c:v>66</c:v>
                </c:pt>
                <c:pt idx="6">
                  <c:v>69</c:v>
                </c:pt>
                <c:pt idx="7">
                  <c:v>56</c:v>
                </c:pt>
                <c:pt idx="8">
                  <c:v>53</c:v>
                </c:pt>
                <c:pt idx="9">
                  <c:v>58</c:v>
                </c:pt>
                <c:pt idx="10">
                  <c:v>64</c:v>
                </c:pt>
                <c:pt idx="11">
                  <c:v>59</c:v>
                </c:pt>
              </c:numCache>
            </c:numRef>
          </c:val>
          <c:extLst/>
        </c:ser>
        <c:ser>
          <c:idx val="0"/>
          <c:order val="1"/>
          <c:tx>
            <c:strRef>
              <c:f>'Data 3'!$C$63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9712"/>
        <c:axId val="407320104"/>
      </c:barChart>
      <c:catAx>
        <c:axId val="40731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20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320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97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3'!$C$63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3'!$C$64:$C$75</c:f>
              <c:numCache>
                <c:formatCode>0</c:formatCode>
                <c:ptCount val="12"/>
                <c:pt idx="0">
                  <c:v>40</c:v>
                </c:pt>
                <c:pt idx="1">
                  <c:v>44</c:v>
                </c:pt>
                <c:pt idx="2">
                  <c:v>34</c:v>
                </c:pt>
                <c:pt idx="3">
                  <c:v>42</c:v>
                </c:pt>
                <c:pt idx="4">
                  <c:v>31</c:v>
                </c:pt>
                <c:pt idx="5">
                  <c:v>34</c:v>
                </c:pt>
                <c:pt idx="6">
                  <c:v>31</c:v>
                </c:pt>
                <c:pt idx="7">
                  <c:v>44</c:v>
                </c:pt>
                <c:pt idx="8">
                  <c:v>47</c:v>
                </c:pt>
                <c:pt idx="9">
                  <c:v>42</c:v>
                </c:pt>
                <c:pt idx="10">
                  <c:v>36</c:v>
                </c:pt>
                <c:pt idx="11">
                  <c:v>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20888"/>
        <c:axId val="407321280"/>
      </c:barChart>
      <c:catAx>
        <c:axId val="40732088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407321280"/>
        <c:crosses val="autoZero"/>
        <c:auto val="0"/>
        <c:lblAlgn val="ctr"/>
        <c:lblOffset val="100"/>
        <c:tickMarkSkip val="1"/>
        <c:noMultiLvlLbl val="0"/>
      </c:catAx>
      <c:valAx>
        <c:axId val="407321280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2088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56302238949686E-2"/>
          <c:y val="0.28132992327365752"/>
          <c:w val="0.87382206155048225"/>
          <c:h val="0.51117850133598164"/>
        </c:manualLayout>
      </c:layout>
      <c:barChart>
        <c:barDir val="col"/>
        <c:grouping val="clustered"/>
        <c:varyColors val="0"/>
        <c:ser>
          <c:idx val="1"/>
          <c:order val="0"/>
          <c:tx>
            <c:v>Capacidad ofrecida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1'!$D$73:$D$84</c:f>
              <c:numCache>
                <c:formatCode>#,##0</c:formatCode>
                <c:ptCount val="12"/>
                <c:pt idx="0">
                  <c:v>1116</c:v>
                </c:pt>
                <c:pt idx="1">
                  <c:v>1057.92</c:v>
                </c:pt>
                <c:pt idx="2">
                  <c:v>1084.78</c:v>
                </c:pt>
                <c:pt idx="3">
                  <c:v>1058</c:v>
                </c:pt>
                <c:pt idx="4">
                  <c:v>972.24</c:v>
                </c:pt>
                <c:pt idx="5">
                  <c:v>864</c:v>
                </c:pt>
                <c:pt idx="6">
                  <c:v>687.12</c:v>
                </c:pt>
                <c:pt idx="7">
                  <c:v>674.64</c:v>
                </c:pt>
                <c:pt idx="8">
                  <c:v>683.76</c:v>
                </c:pt>
                <c:pt idx="9">
                  <c:v>1134</c:v>
                </c:pt>
                <c:pt idx="10">
                  <c:v>1051.2</c:v>
                </c:pt>
                <c:pt idx="11">
                  <c:v>1182.96</c:v>
                </c:pt>
              </c:numCache>
            </c:numRef>
          </c:val>
        </c:ser>
        <c:ser>
          <c:idx val="0"/>
          <c:order val="1"/>
          <c:tx>
            <c:v>Capacidad adquirida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1'!$E$73:$E$84</c:f>
              <c:numCache>
                <c:formatCode>#,##0</c:formatCode>
                <c:ptCount val="12"/>
                <c:pt idx="0">
                  <c:v>1116</c:v>
                </c:pt>
                <c:pt idx="1">
                  <c:v>1057.92</c:v>
                </c:pt>
                <c:pt idx="2">
                  <c:v>1084.78</c:v>
                </c:pt>
                <c:pt idx="3">
                  <c:v>1058.4000000000001</c:v>
                </c:pt>
                <c:pt idx="4">
                  <c:v>972.24</c:v>
                </c:pt>
                <c:pt idx="5">
                  <c:v>864</c:v>
                </c:pt>
                <c:pt idx="6">
                  <c:v>687.12</c:v>
                </c:pt>
                <c:pt idx="7">
                  <c:v>674.64</c:v>
                </c:pt>
                <c:pt idx="8">
                  <c:v>683.76</c:v>
                </c:pt>
                <c:pt idx="9">
                  <c:v>1134</c:v>
                </c:pt>
                <c:pt idx="10">
                  <c:v>1050.48</c:v>
                </c:pt>
                <c:pt idx="11">
                  <c:v>1182.96</c:v>
                </c:pt>
              </c:numCache>
            </c:numRef>
          </c:val>
        </c:ser>
        <c:ser>
          <c:idx val="2"/>
          <c:order val="2"/>
          <c:tx>
            <c:v>Capacidad nominada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1'!$F$73:$F$84</c:f>
              <c:numCache>
                <c:formatCode>#,##0</c:formatCode>
                <c:ptCount val="12"/>
                <c:pt idx="0">
                  <c:v>60</c:v>
                </c:pt>
                <c:pt idx="1">
                  <c:v>89.471999999999994</c:v>
                </c:pt>
                <c:pt idx="2">
                  <c:v>35.4</c:v>
                </c:pt>
                <c:pt idx="3">
                  <c:v>12.12</c:v>
                </c:pt>
                <c:pt idx="4">
                  <c:v>71.28</c:v>
                </c:pt>
                <c:pt idx="5">
                  <c:v>382.911</c:v>
                </c:pt>
                <c:pt idx="6">
                  <c:v>200.05199999999999</c:v>
                </c:pt>
                <c:pt idx="7">
                  <c:v>260.66399999999999</c:v>
                </c:pt>
                <c:pt idx="8">
                  <c:v>51</c:v>
                </c:pt>
                <c:pt idx="9">
                  <c:v>28.56</c:v>
                </c:pt>
                <c:pt idx="10">
                  <c:v>0</c:v>
                </c:pt>
                <c:pt idx="11">
                  <c:v>14.16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322064"/>
        <c:axId val="407322456"/>
      </c:barChart>
      <c:catAx>
        <c:axId val="40732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224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073224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22064"/>
        <c:crosses val="autoZero"/>
        <c:crossBetween val="between"/>
        <c:majorUnit val="3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819720255093899"/>
          <c:y val="3.6036036036036036E-2"/>
          <c:w val="0.6582813351161293"/>
          <c:h val="0.14864983093329551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626443776547E-2"/>
          <c:y val="0.13158007452777659"/>
          <c:w val="0.87664842367890139"/>
          <c:h val="0.65686297348926048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1'!$G$73:$G$84</c:f>
              <c:numCache>
                <c:formatCode>#,##0</c:formatCode>
                <c:ptCount val="12"/>
                <c:pt idx="0">
                  <c:v>944.88</c:v>
                </c:pt>
                <c:pt idx="1">
                  <c:v>793.44</c:v>
                </c:pt>
                <c:pt idx="2">
                  <c:v>620.29999999999995</c:v>
                </c:pt>
                <c:pt idx="3">
                  <c:v>856.8</c:v>
                </c:pt>
                <c:pt idx="4">
                  <c:v>319.2</c:v>
                </c:pt>
                <c:pt idx="5">
                  <c:v>679.2</c:v>
                </c:pt>
                <c:pt idx="6">
                  <c:v>533</c:v>
                </c:pt>
                <c:pt idx="7">
                  <c:v>454.08</c:v>
                </c:pt>
                <c:pt idx="8">
                  <c:v>372</c:v>
                </c:pt>
                <c:pt idx="9">
                  <c:v>437.5</c:v>
                </c:pt>
                <c:pt idx="10">
                  <c:v>504</c:v>
                </c:pt>
                <c:pt idx="11">
                  <c:v>1086.24</c:v>
                </c:pt>
              </c:numCache>
            </c:numRef>
          </c:val>
        </c:ser>
        <c:ser>
          <c:idx val="2"/>
          <c:order val="1"/>
          <c:tx>
            <c:v>Capacidad adquirida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1'!$H$73:$H$84</c:f>
              <c:numCache>
                <c:formatCode>#,##0</c:formatCode>
                <c:ptCount val="12"/>
                <c:pt idx="0">
                  <c:v>944.88</c:v>
                </c:pt>
                <c:pt idx="1">
                  <c:v>793.44</c:v>
                </c:pt>
                <c:pt idx="2">
                  <c:v>619.79700000000003</c:v>
                </c:pt>
                <c:pt idx="3">
                  <c:v>856.8</c:v>
                </c:pt>
                <c:pt idx="4">
                  <c:v>319.2</c:v>
                </c:pt>
                <c:pt idx="5">
                  <c:v>679.2</c:v>
                </c:pt>
                <c:pt idx="6">
                  <c:v>529.20000000000005</c:v>
                </c:pt>
                <c:pt idx="7">
                  <c:v>452.16</c:v>
                </c:pt>
                <c:pt idx="8">
                  <c:v>372</c:v>
                </c:pt>
                <c:pt idx="9">
                  <c:v>437.5</c:v>
                </c:pt>
                <c:pt idx="10">
                  <c:v>504</c:v>
                </c:pt>
                <c:pt idx="11">
                  <c:v>1086.24</c:v>
                </c:pt>
              </c:numCache>
            </c:numRef>
          </c:val>
        </c:ser>
        <c:ser>
          <c:idx val="3"/>
          <c:order val="2"/>
          <c:tx>
            <c:v>Capacidad Nominada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1'!$I$73:$I$84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7.3209999999999997</c:v>
                </c:pt>
                <c:pt idx="11">
                  <c:v>5.76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323240"/>
        <c:axId val="410115696"/>
      </c:barChart>
      <c:catAx>
        <c:axId val="40732324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10115696"/>
        <c:crossesAt val="0"/>
        <c:auto val="0"/>
        <c:lblAlgn val="ctr"/>
        <c:lblOffset val="100"/>
        <c:tickMarkSkip val="1"/>
        <c:noMultiLvlLbl val="0"/>
      </c:catAx>
      <c:valAx>
        <c:axId val="410115696"/>
        <c:scaling>
          <c:orientation val="maxMin"/>
          <c:max val="1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23240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949627230489179E-2"/>
          <c:y val="0.2813299232736573"/>
          <c:w val="0.8765051928844676"/>
          <c:h val="0.51150895140664965"/>
        </c:manualLayout>
      </c:layout>
      <c:barChart>
        <c:barDir val="col"/>
        <c:grouping val="clustered"/>
        <c:varyColors val="0"/>
        <c:ser>
          <c:idx val="1"/>
          <c:order val="0"/>
          <c:tx>
            <c:v>Capacidad ofrecida 1ª intradiaria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1'!$D$90:$D$101</c:f>
              <c:numCache>
                <c:formatCode>#,##0</c:formatCode>
                <c:ptCount val="12"/>
                <c:pt idx="0">
                  <c:v>1412.28</c:v>
                </c:pt>
                <c:pt idx="1">
                  <c:v>1350.1089999999999</c:v>
                </c:pt>
                <c:pt idx="2">
                  <c:v>1338.973</c:v>
                </c:pt>
                <c:pt idx="3">
                  <c:v>2203.4459999999999</c:v>
                </c:pt>
                <c:pt idx="4">
                  <c:v>1134.999</c:v>
                </c:pt>
                <c:pt idx="5">
                  <c:v>52.786000000000001</c:v>
                </c:pt>
                <c:pt idx="6">
                  <c:v>47.124000000000002</c:v>
                </c:pt>
                <c:pt idx="7">
                  <c:v>41.790999999999997</c:v>
                </c:pt>
                <c:pt idx="8">
                  <c:v>287.27800000000002</c:v>
                </c:pt>
                <c:pt idx="9">
                  <c:v>1796.2149999999999</c:v>
                </c:pt>
                <c:pt idx="10">
                  <c:v>1786.134</c:v>
                </c:pt>
                <c:pt idx="11">
                  <c:v>1286.25</c:v>
                </c:pt>
              </c:numCache>
            </c:numRef>
          </c:val>
        </c:ser>
        <c:ser>
          <c:idx val="0"/>
          <c:order val="1"/>
          <c:tx>
            <c:v>Capacidad adquirida 1ª intradiaria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1'!$E$90:$E$101</c:f>
              <c:numCache>
                <c:formatCode>#,##0</c:formatCode>
                <c:ptCount val="12"/>
                <c:pt idx="0">
                  <c:v>1411.4369999999999</c:v>
                </c:pt>
                <c:pt idx="1">
                  <c:v>1349.2550000000001</c:v>
                </c:pt>
                <c:pt idx="2">
                  <c:v>1338.1279999999999</c:v>
                </c:pt>
                <c:pt idx="3">
                  <c:v>2202.17</c:v>
                </c:pt>
                <c:pt idx="4">
                  <c:v>1134.2339999999999</c:v>
                </c:pt>
                <c:pt idx="5">
                  <c:v>52.764000000000003</c:v>
                </c:pt>
                <c:pt idx="6">
                  <c:v>47.103000000000002</c:v>
                </c:pt>
                <c:pt idx="7">
                  <c:v>41.750999999999998</c:v>
                </c:pt>
                <c:pt idx="8">
                  <c:v>287.02100000000002</c:v>
                </c:pt>
                <c:pt idx="9">
                  <c:v>1794.9449999999999</c:v>
                </c:pt>
                <c:pt idx="10">
                  <c:v>1784.848</c:v>
                </c:pt>
                <c:pt idx="11">
                  <c:v>1285.375</c:v>
                </c:pt>
              </c:numCache>
            </c:numRef>
          </c:val>
        </c:ser>
        <c:ser>
          <c:idx val="2"/>
          <c:order val="2"/>
          <c:tx>
            <c:v>Capacidad ofrecida 2ª intradiaria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1'!$F$90:$F$101</c:f>
              <c:numCache>
                <c:formatCode>#,##0</c:formatCode>
                <c:ptCount val="12"/>
                <c:pt idx="0">
                  <c:v>433.94099999999997</c:v>
                </c:pt>
                <c:pt idx="1">
                  <c:v>506.46</c:v>
                </c:pt>
                <c:pt idx="2">
                  <c:v>446.96199999999999</c:v>
                </c:pt>
                <c:pt idx="3">
                  <c:v>787.20799999999997</c:v>
                </c:pt>
                <c:pt idx="4">
                  <c:v>440.80799999999999</c:v>
                </c:pt>
                <c:pt idx="5">
                  <c:v>40.792000000000002</c:v>
                </c:pt>
                <c:pt idx="6">
                  <c:v>28.623999999999999</c:v>
                </c:pt>
                <c:pt idx="7">
                  <c:v>23.393999999999998</c:v>
                </c:pt>
                <c:pt idx="8">
                  <c:v>179.45699999999999</c:v>
                </c:pt>
                <c:pt idx="9">
                  <c:v>810.77499999999998</c:v>
                </c:pt>
                <c:pt idx="10">
                  <c:v>868.08799999999997</c:v>
                </c:pt>
                <c:pt idx="11">
                  <c:v>542.46299999999997</c:v>
                </c:pt>
              </c:numCache>
            </c:numRef>
          </c:val>
        </c:ser>
        <c:ser>
          <c:idx val="3"/>
          <c:order val="3"/>
          <c:tx>
            <c:v>Capacidad adquirida 2ª intradiaria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1'!$G$90:$G$101</c:f>
              <c:numCache>
                <c:formatCode>#,##0</c:formatCode>
                <c:ptCount val="12"/>
                <c:pt idx="0">
                  <c:v>433.63900000000001</c:v>
                </c:pt>
                <c:pt idx="1">
                  <c:v>506.11099999999999</c:v>
                </c:pt>
                <c:pt idx="2">
                  <c:v>446.62900000000002</c:v>
                </c:pt>
                <c:pt idx="3">
                  <c:v>786.74199999999996</c:v>
                </c:pt>
                <c:pt idx="4">
                  <c:v>440.54500000000002</c:v>
                </c:pt>
                <c:pt idx="5">
                  <c:v>40.768000000000001</c:v>
                </c:pt>
                <c:pt idx="6">
                  <c:v>28.593</c:v>
                </c:pt>
                <c:pt idx="7">
                  <c:v>23.367000000000001</c:v>
                </c:pt>
                <c:pt idx="8">
                  <c:v>179.31899999999999</c:v>
                </c:pt>
                <c:pt idx="9">
                  <c:v>810.154</c:v>
                </c:pt>
                <c:pt idx="10">
                  <c:v>867.49300000000005</c:v>
                </c:pt>
                <c:pt idx="11">
                  <c:v>542.05799999999999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16480"/>
        <c:axId val="410116872"/>
      </c:barChart>
      <c:catAx>
        <c:axId val="4101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0116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0116872"/>
        <c:scaling>
          <c:orientation val="minMax"/>
          <c:max val="35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0116480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058823529411763E-2"/>
          <c:y val="3.2921810699588473E-2"/>
          <c:w val="0.95063038995125604"/>
          <c:h val="0.14814868820409793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20350453038797E-2"/>
          <c:y val="0.11029411764705882"/>
          <c:w val="0.87914627785091515"/>
          <c:h val="0.69852941176470584"/>
        </c:manualLayout>
      </c:layout>
      <c:barChart>
        <c:barDir val="col"/>
        <c:grouping val="clustered"/>
        <c:varyColors val="0"/>
        <c:ser>
          <c:idx val="0"/>
          <c:order val="0"/>
          <c:tx>
            <c:v>Capacidad ofrecida 1ª intradiaria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1'!$H$90:$H$101</c:f>
              <c:numCache>
                <c:formatCode>#,##0</c:formatCode>
                <c:ptCount val="12"/>
                <c:pt idx="0">
                  <c:v>2117.0450000000001</c:v>
                </c:pt>
                <c:pt idx="1">
                  <c:v>1838.653</c:v>
                </c:pt>
                <c:pt idx="2">
                  <c:v>1597.191</c:v>
                </c:pt>
                <c:pt idx="3">
                  <c:v>1342.9739999999999</c:v>
                </c:pt>
                <c:pt idx="4">
                  <c:v>1715.3810000000001</c:v>
                </c:pt>
                <c:pt idx="5">
                  <c:v>2523.259</c:v>
                </c:pt>
                <c:pt idx="6">
                  <c:v>3025.7260000000001</c:v>
                </c:pt>
                <c:pt idx="7">
                  <c:v>2517.4409999999998</c:v>
                </c:pt>
                <c:pt idx="8">
                  <c:v>2203.6979999999999</c:v>
                </c:pt>
                <c:pt idx="9">
                  <c:v>1555.3579999999999</c:v>
                </c:pt>
                <c:pt idx="10">
                  <c:v>2154.4989999999998</c:v>
                </c:pt>
                <c:pt idx="11">
                  <c:v>2808.3110000000001</c:v>
                </c:pt>
              </c:numCache>
            </c:numRef>
          </c:val>
        </c:ser>
        <c:ser>
          <c:idx val="2"/>
          <c:order val="1"/>
          <c:tx>
            <c:v>Capacidad adquirida 1ª intradiaria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1'!$I$90:$I$101</c:f>
              <c:numCache>
                <c:formatCode>#,##0</c:formatCode>
                <c:ptCount val="12"/>
                <c:pt idx="0">
                  <c:v>2115.83</c:v>
                </c:pt>
                <c:pt idx="1">
                  <c:v>1837.5650000000001</c:v>
                </c:pt>
                <c:pt idx="2">
                  <c:v>1596.173</c:v>
                </c:pt>
                <c:pt idx="3">
                  <c:v>1342.2070000000001</c:v>
                </c:pt>
                <c:pt idx="4">
                  <c:v>1714.3109999999999</c:v>
                </c:pt>
                <c:pt idx="5">
                  <c:v>2521.6010000000001</c:v>
                </c:pt>
                <c:pt idx="6">
                  <c:v>3023.7339999999999</c:v>
                </c:pt>
                <c:pt idx="7">
                  <c:v>2515.433</c:v>
                </c:pt>
                <c:pt idx="8">
                  <c:v>2202.0369999999998</c:v>
                </c:pt>
                <c:pt idx="9">
                  <c:v>1554.4549999999999</c:v>
                </c:pt>
                <c:pt idx="10">
                  <c:v>2153.069</c:v>
                </c:pt>
                <c:pt idx="11">
                  <c:v>2806.596</c:v>
                </c:pt>
              </c:numCache>
            </c:numRef>
          </c:val>
        </c:ser>
        <c:ser>
          <c:idx val="3"/>
          <c:order val="2"/>
          <c:tx>
            <c:v>Capacidad ofrecida 2ª intradiaria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1'!$J$90:$J$101</c:f>
              <c:numCache>
                <c:formatCode>#,##0</c:formatCode>
                <c:ptCount val="12"/>
                <c:pt idx="0">
                  <c:v>875.20899999999995</c:v>
                </c:pt>
                <c:pt idx="1">
                  <c:v>661.57399999999996</c:v>
                </c:pt>
                <c:pt idx="2">
                  <c:v>630.54999999999995</c:v>
                </c:pt>
                <c:pt idx="3">
                  <c:v>521.57500000000005</c:v>
                </c:pt>
                <c:pt idx="4">
                  <c:v>578.65</c:v>
                </c:pt>
                <c:pt idx="5">
                  <c:v>908.42899999999997</c:v>
                </c:pt>
                <c:pt idx="6">
                  <c:v>1025.6559999999999</c:v>
                </c:pt>
                <c:pt idx="7">
                  <c:v>910.28599999999994</c:v>
                </c:pt>
                <c:pt idx="8">
                  <c:v>744.16099999999994</c:v>
                </c:pt>
                <c:pt idx="9">
                  <c:v>452.80700000000002</c:v>
                </c:pt>
                <c:pt idx="10">
                  <c:v>632.00800000000004</c:v>
                </c:pt>
                <c:pt idx="11">
                  <c:v>1010.016</c:v>
                </c:pt>
              </c:numCache>
            </c:numRef>
          </c:val>
        </c:ser>
        <c:ser>
          <c:idx val="1"/>
          <c:order val="3"/>
          <c:tx>
            <c:v>Capacidad adquirida 2ª intradiaria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1'!$A$72:$B$83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1'!$K$90:$K$101</c:f>
              <c:numCache>
                <c:formatCode>#,##0</c:formatCode>
                <c:ptCount val="12"/>
                <c:pt idx="0">
                  <c:v>874.678</c:v>
                </c:pt>
                <c:pt idx="1">
                  <c:v>661.15700000000004</c:v>
                </c:pt>
                <c:pt idx="2">
                  <c:v>630.12699999999995</c:v>
                </c:pt>
                <c:pt idx="3">
                  <c:v>521.25900000000001</c:v>
                </c:pt>
                <c:pt idx="4">
                  <c:v>578.21299999999997</c:v>
                </c:pt>
                <c:pt idx="5">
                  <c:v>907.83500000000004</c:v>
                </c:pt>
                <c:pt idx="6">
                  <c:v>1024.809</c:v>
                </c:pt>
                <c:pt idx="7">
                  <c:v>909.53899999999999</c:v>
                </c:pt>
                <c:pt idx="8">
                  <c:v>743.50900000000001</c:v>
                </c:pt>
                <c:pt idx="9">
                  <c:v>452.49400000000003</c:v>
                </c:pt>
                <c:pt idx="10">
                  <c:v>631.61800000000005</c:v>
                </c:pt>
                <c:pt idx="11">
                  <c:v>1009.403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117656"/>
        <c:axId val="410118048"/>
      </c:barChart>
      <c:catAx>
        <c:axId val="41011765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ln w="12700">
            <a:noFill/>
            <a:prstDash val="solid"/>
          </a:ln>
        </c:spPr>
        <c:crossAx val="410118048"/>
        <c:crossesAt val="0"/>
        <c:auto val="0"/>
        <c:lblAlgn val="ctr"/>
        <c:lblOffset val="100"/>
        <c:tickMarkSkip val="1"/>
        <c:noMultiLvlLbl val="0"/>
      </c:catAx>
      <c:valAx>
        <c:axId val="410118048"/>
        <c:scaling>
          <c:orientation val="maxMin"/>
          <c:max val="35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011765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1'!$D$105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66FFFF"/>
            </a:solidFill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1'!$D$106:$D$117</c:f>
              <c:numCache>
                <c:formatCode>#,##0.00</c:formatCode>
                <c:ptCount val="12"/>
                <c:pt idx="0">
                  <c:v>4.2561200000000001</c:v>
                </c:pt>
                <c:pt idx="1">
                  <c:v>3.5678385000000099</c:v>
                </c:pt>
                <c:pt idx="2">
                  <c:v>1.3988956000000001</c:v>
                </c:pt>
                <c:pt idx="3">
                  <c:v>0.57984750000000107</c:v>
                </c:pt>
                <c:pt idx="4">
                  <c:v>2.389103599999991</c:v>
                </c:pt>
                <c:pt idx="5">
                  <c:v>4.8165461400000025</c:v>
                </c:pt>
                <c:pt idx="6">
                  <c:v>8.7536573999999874</c:v>
                </c:pt>
                <c:pt idx="7">
                  <c:v>8.5062486000000082</c:v>
                </c:pt>
                <c:pt idx="8">
                  <c:v>5.9912671</c:v>
                </c:pt>
                <c:pt idx="9">
                  <c:v>2.0524055900000002</c:v>
                </c:pt>
                <c:pt idx="10">
                  <c:v>3.0981621600000002</c:v>
                </c:pt>
                <c:pt idx="11">
                  <c:v>3.6731878000000004</c:v>
                </c:pt>
              </c:numCache>
            </c:numRef>
          </c:val>
        </c:ser>
        <c:ser>
          <c:idx val="0"/>
          <c:order val="1"/>
          <c:tx>
            <c:strRef>
              <c:f>'Data 1'!$E$105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1'!$E$106:$E$117</c:f>
              <c:numCache>
                <c:formatCode>#,##0.00</c:formatCode>
                <c:ptCount val="12"/>
                <c:pt idx="0">
                  <c:v>1.6635040000000001</c:v>
                </c:pt>
                <c:pt idx="1">
                  <c:v>1.7454762999999998</c:v>
                </c:pt>
                <c:pt idx="2">
                  <c:v>1.4375087200000001</c:v>
                </c:pt>
                <c:pt idx="3">
                  <c:v>1.8667144099999999</c:v>
                </c:pt>
                <c:pt idx="4">
                  <c:v>0.6328395</c:v>
                </c:pt>
                <c:pt idx="5">
                  <c:v>0</c:v>
                </c:pt>
                <c:pt idx="6">
                  <c:v>0</c:v>
                </c:pt>
                <c:pt idx="7">
                  <c:v>1.9139999999999999E-3</c:v>
                </c:pt>
                <c:pt idx="8">
                  <c:v>4.3348249999999998E-2</c:v>
                </c:pt>
                <c:pt idx="9">
                  <c:v>6.1342700000000097</c:v>
                </c:pt>
                <c:pt idx="10">
                  <c:v>12.04623999999999</c:v>
                </c:pt>
                <c:pt idx="11">
                  <c:v>1.3367900800000005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118832"/>
        <c:axId val="410119224"/>
      </c:barChart>
      <c:lineChart>
        <c:grouping val="standard"/>
        <c:varyColors val="0"/>
        <c:ser>
          <c:idx val="1"/>
          <c:order val="2"/>
          <c:tx>
            <c:strRef>
              <c:f>'Data 1'!$F$105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722388745720718E-2"/>
                  <c:y val="-3.898163442400657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267160211487177E-2"/>
                  <c:y val="-5.23929417173158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002907738508127E-2"/>
                  <c:y val="-9.78462722709558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886847633100921E-2"/>
                  <c:y val="-4.803345610311949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002907738508127E-2"/>
                  <c:y val="-7.522598371741226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8816753618558086E-2"/>
                  <c:y val="-3.444645794021165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2376105816457937E-2"/>
                  <c:y val="-1.63613458704628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039080005549225E-2"/>
                  <c:y val="-2.5333696831684228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'Data 1'!$F$106:$F$117</c:f>
              <c:numCache>
                <c:formatCode>0%</c:formatCode>
                <c:ptCount val="12"/>
                <c:pt idx="0">
                  <c:v>0.40860215053799998</c:v>
                </c:pt>
                <c:pt idx="1">
                  <c:v>0.301724137931</c:v>
                </c:pt>
                <c:pt idx="2">
                  <c:v>0.35402057036000001</c:v>
                </c:pt>
                <c:pt idx="3">
                  <c:v>0.50416666666700005</c:v>
                </c:pt>
                <c:pt idx="4">
                  <c:v>0.40188172043000003</c:v>
                </c:pt>
                <c:pt idx="5">
                  <c:v>8.8888888888999998E-2</c:v>
                </c:pt>
                <c:pt idx="6">
                  <c:v>7.3924731182999998E-2</c:v>
                </c:pt>
                <c:pt idx="7">
                  <c:v>5.3763440859999997E-2</c:v>
                </c:pt>
                <c:pt idx="8">
                  <c:v>0.256944444444</c:v>
                </c:pt>
                <c:pt idx="9">
                  <c:v>0.29698924731199999</c:v>
                </c:pt>
                <c:pt idx="10">
                  <c:v>0.45277777777799999</c:v>
                </c:pt>
                <c:pt idx="11">
                  <c:v>0.42876344086000001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19616"/>
        <c:axId val="410120008"/>
      </c:lineChart>
      <c:catAx>
        <c:axId val="41011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19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0119224"/>
        <c:scaling>
          <c:orientation val="minMax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18832"/>
        <c:crosses val="autoZero"/>
        <c:crossBetween val="between"/>
      </c:valAx>
      <c:catAx>
        <c:axId val="41011961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120008"/>
        <c:crosses val="autoZero"/>
        <c:auto val="0"/>
        <c:lblAlgn val="ctr"/>
        <c:lblOffset val="100"/>
        <c:noMultiLvlLbl val="0"/>
      </c:catAx>
      <c:valAx>
        <c:axId val="410120008"/>
        <c:scaling>
          <c:orientation val="minMax"/>
          <c:max val="1"/>
        </c:scaling>
        <c:delete val="0"/>
        <c:axPos val="r"/>
        <c:numFmt formatCode="0%" sourceLinked="1"/>
        <c:majorTickMark val="none"/>
        <c:minorTickMark val="none"/>
        <c:tickLblPos val="none"/>
        <c:spPr>
          <a:ln w="9525">
            <a:noFill/>
          </a:ln>
        </c:spPr>
        <c:crossAx val="41011961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7430870936"/>
          <c:y val="3.2786885245901641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1'!$D$105</c:f>
              <c:strCache>
                <c:ptCount val="1"/>
                <c:pt idx="0">
                  <c:v>Francia → España</c:v>
                </c:pt>
              </c:strCache>
            </c:strRef>
          </c:tx>
          <c:spPr>
            <a:solidFill>
              <a:srgbClr val="66FFFF"/>
            </a:solidFill>
            <a:ln w="25400">
              <a:noFill/>
            </a:ln>
          </c:spPr>
          <c:invertIfNegative val="0"/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1'!$D$118</c:f>
              <c:numCache>
                <c:formatCode>#,##0.00</c:formatCode>
                <c:ptCount val="1"/>
                <c:pt idx="0">
                  <c:v>49.083279990000001</c:v>
                </c:pt>
              </c:numCache>
            </c:numRef>
          </c:val>
        </c:ser>
        <c:ser>
          <c:idx val="1"/>
          <c:order val="1"/>
          <c:tx>
            <c:strRef>
              <c:f>'Data 1'!$E$105</c:f>
              <c:strCache>
                <c:ptCount val="1"/>
                <c:pt idx="0">
                  <c:v>España → Francia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1'!$E$118</c:f>
              <c:numCache>
                <c:formatCode>#,##0.00</c:formatCode>
                <c:ptCount val="1"/>
                <c:pt idx="0">
                  <c:v>26.908605260000002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120792"/>
        <c:axId val="410121184"/>
      </c:barChart>
      <c:lineChart>
        <c:grouping val="standard"/>
        <c:varyColors val="0"/>
        <c:ser>
          <c:idx val="2"/>
          <c:order val="2"/>
          <c:tx>
            <c:strRef>
              <c:f>'Data 1'!$F$105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9189812312374741"/>
                  <c:y val="-5.3981252343457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1'!$C$118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1'!$F$118</c:f>
              <c:numCache>
                <c:formatCode>0%</c:formatCode>
                <c:ptCount val="1"/>
                <c:pt idx="0">
                  <c:v>0.30199999999999999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21968"/>
        <c:axId val="410121576"/>
      </c:lineChart>
      <c:catAx>
        <c:axId val="41012079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121184"/>
        <c:scaling>
          <c:orientation val="minMax"/>
          <c:max val="8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0792"/>
        <c:crosses val="autoZero"/>
        <c:crossBetween val="between"/>
      </c:valAx>
      <c:valAx>
        <c:axId val="41012157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410121968"/>
        <c:crosses val="autoZero"/>
        <c:crossBetween val="between"/>
      </c:valAx>
      <c:catAx>
        <c:axId val="41012196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10121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1'!$C$9:$C$12</c:f>
              <c:strCache>
                <c:ptCount val="4"/>
                <c:pt idx="0">
                  <c:v>Mercados diario e intradiario </c:v>
                </c:pt>
                <c:pt idx="1">
                  <c:v>Servicios de ajuste</c:v>
                </c:pt>
                <c:pt idx="2">
                  <c:v>Pagos por capacidad</c:v>
                </c:pt>
                <c:pt idx="3">
                  <c:v>Servicio de interrumpibilidad</c:v>
                </c:pt>
              </c:strCache>
            </c:strRef>
          </c:cat>
          <c:val>
            <c:numRef>
              <c:f>'Data 1'!$Q$9:$Q$12</c:f>
              <c:numCache>
                <c:formatCode>#,##0.00</c:formatCode>
                <c:ptCount val="4"/>
                <c:pt idx="0">
                  <c:v>40.617374560345127</c:v>
                </c:pt>
                <c:pt idx="1">
                  <c:v>3.09</c:v>
                </c:pt>
                <c:pt idx="2">
                  <c:v>2.760979089816499</c:v>
                </c:pt>
                <c:pt idx="3">
                  <c:v>1.9440720670775495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84711935760509E-2"/>
          <c:y val="0.17216915508512257"/>
          <c:w val="0.86476337196980813"/>
          <c:h val="0.720763593075455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1'!$D$122</c:f>
              <c:strCache>
                <c:ptCount val="1"/>
                <c:pt idx="0">
                  <c:v>Portugal → España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1'!$D$123:$D$134</c:f>
              <c:numCache>
                <c:formatCode>#,##0.00</c:formatCode>
                <c:ptCount val="12"/>
                <c:pt idx="0">
                  <c:v>0.71208550000000004</c:v>
                </c:pt>
                <c:pt idx="1">
                  <c:v>0.53540299999999996</c:v>
                </c:pt>
                <c:pt idx="2">
                  <c:v>0.3434895</c:v>
                </c:pt>
                <c:pt idx="3">
                  <c:v>0.75813750000000002</c:v>
                </c:pt>
                <c:pt idx="4">
                  <c:v>1.031471</c:v>
                </c:pt>
                <c:pt idx="5">
                  <c:v>0.45763700000000002</c:v>
                </c:pt>
                <c:pt idx="6">
                  <c:v>0.178009</c:v>
                </c:pt>
                <c:pt idx="7">
                  <c:v>2.4597000000000001E-2</c:v>
                </c:pt>
                <c:pt idx="8">
                  <c:v>5.3985999999999999E-2</c:v>
                </c:pt>
                <c:pt idx="9">
                  <c:v>0.13624</c:v>
                </c:pt>
                <c:pt idx="10">
                  <c:v>6.7780000000000002E-3</c:v>
                </c:pt>
                <c:pt idx="11">
                  <c:v>0.35637000000000002</c:v>
                </c:pt>
              </c:numCache>
            </c:numRef>
          </c:val>
        </c:ser>
        <c:ser>
          <c:idx val="0"/>
          <c:order val="1"/>
          <c:tx>
            <c:strRef>
              <c:f>'Data 1'!$E$122</c:f>
              <c:strCache>
                <c:ptCount val="1"/>
                <c:pt idx="0">
                  <c:v>España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'Data 1'!$B$72:$B$83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1'!$E$123:$E$134</c:f>
              <c:numCache>
                <c:formatCode>#,##0.00</c:formatCode>
                <c:ptCount val="12"/>
                <c:pt idx="0">
                  <c:v>6.9130999999999998E-2</c:v>
                </c:pt>
                <c:pt idx="1">
                  <c:v>3.4958000000000003E-2</c:v>
                </c:pt>
                <c:pt idx="2">
                  <c:v>5.5489999999999998E-2</c:v>
                </c:pt>
                <c:pt idx="3">
                  <c:v>0</c:v>
                </c:pt>
                <c:pt idx="4">
                  <c:v>1.1394E-2</c:v>
                </c:pt>
                <c:pt idx="5">
                  <c:v>8.9639999999999997E-3</c:v>
                </c:pt>
                <c:pt idx="6">
                  <c:v>0</c:v>
                </c:pt>
                <c:pt idx="7">
                  <c:v>0</c:v>
                </c:pt>
                <c:pt idx="8">
                  <c:v>7.5509999999999994E-2</c:v>
                </c:pt>
                <c:pt idx="9">
                  <c:v>2.7348000000000001E-2</c:v>
                </c:pt>
                <c:pt idx="10">
                  <c:v>2.61535E-2</c:v>
                </c:pt>
                <c:pt idx="11">
                  <c:v>4.8188000000000002E-2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122752"/>
        <c:axId val="410123144"/>
      </c:barChart>
      <c:lineChart>
        <c:grouping val="standard"/>
        <c:varyColors val="0"/>
        <c:ser>
          <c:idx val="1"/>
          <c:order val="2"/>
          <c:tx>
            <c:strRef>
              <c:f>'Data 1'!$F$122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722388745720718E-2"/>
                  <c:y val="-3.898163442400657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267160211487177E-2"/>
                  <c:y val="-5.23929417173158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019992629058047E-2"/>
                  <c:y val="-6.61648963940607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5158426205800687E-2"/>
                  <c:y val="-2.087799106578075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002907738508127E-2"/>
                  <c:y val="-3.4492786161403957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34193603535823E-2"/>
                  <c:y val="-5.25501012984375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6359020925908018E-2"/>
                  <c:y val="-5.709454342647089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0056164896099145E-2"/>
                  <c:y val="4.2554965761662684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'Data 1'!$F$123:$F$134</c:f>
              <c:numCache>
                <c:formatCode>0%</c:formatCode>
                <c:ptCount val="12"/>
                <c:pt idx="0">
                  <c:v>0.90456989247300001</c:v>
                </c:pt>
                <c:pt idx="1">
                  <c:v>0.91954022988499995</c:v>
                </c:pt>
                <c:pt idx="2">
                  <c:v>0.92034829359499992</c:v>
                </c:pt>
                <c:pt idx="3">
                  <c:v>0.88749999999999996</c:v>
                </c:pt>
                <c:pt idx="4">
                  <c:v>0.81048387096800001</c:v>
                </c:pt>
                <c:pt idx="5">
                  <c:v>0.79305555555599994</c:v>
                </c:pt>
                <c:pt idx="6">
                  <c:v>0.94220430107499997</c:v>
                </c:pt>
                <c:pt idx="7">
                  <c:v>0.99193548387099995</c:v>
                </c:pt>
                <c:pt idx="8">
                  <c:v>0.96944444444400002</c:v>
                </c:pt>
                <c:pt idx="9">
                  <c:v>0.96370967741900004</c:v>
                </c:pt>
                <c:pt idx="10">
                  <c:v>0.976388888889</c:v>
                </c:pt>
                <c:pt idx="11">
                  <c:v>0.93548387096800001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23536"/>
        <c:axId val="410123928"/>
      </c:lineChart>
      <c:catAx>
        <c:axId val="41012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31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10123144"/>
        <c:scaling>
          <c:orientation val="minMax"/>
          <c:max val="1.25"/>
        </c:scaling>
        <c:delete val="0"/>
        <c:axPos val="l"/>
        <c:majorGridlines>
          <c:spPr>
            <a:ln w="12700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.0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2752"/>
        <c:crosses val="autoZero"/>
        <c:crossBetween val="between"/>
        <c:majorUnit val="0.25"/>
      </c:valAx>
      <c:catAx>
        <c:axId val="41012353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123928"/>
        <c:crosses val="autoZero"/>
        <c:auto val="0"/>
        <c:lblAlgn val="ctr"/>
        <c:lblOffset val="100"/>
        <c:noMultiLvlLbl val="0"/>
      </c:catAx>
      <c:valAx>
        <c:axId val="41012392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one"/>
        <c:spPr>
          <a:ln w="9525">
            <a:noFill/>
          </a:ln>
        </c:spPr>
        <c:crossAx val="41012353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107898819107834"/>
          <c:y val="1.9209105990060815E-2"/>
          <c:w val="0.7541503305344095"/>
          <c:h val="7.92353312393327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043478260869557E-2"/>
          <c:y val="0.18183641330548053"/>
          <c:w val="0.52902335007293155"/>
          <c:h val="0.689682789651293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1'!$D$122</c:f>
              <c:strCache>
                <c:ptCount val="1"/>
                <c:pt idx="0">
                  <c:v>Portugal → España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1'!$D$135</c:f>
              <c:numCache>
                <c:formatCode>#,##0.00</c:formatCode>
                <c:ptCount val="1"/>
                <c:pt idx="0">
                  <c:v>4.5942034999999999</c:v>
                </c:pt>
              </c:numCache>
            </c:numRef>
          </c:val>
        </c:ser>
        <c:ser>
          <c:idx val="1"/>
          <c:order val="1"/>
          <c:tx>
            <c:strRef>
              <c:f>'Data 1'!$E$122</c:f>
              <c:strCache>
                <c:ptCount val="1"/>
                <c:pt idx="0">
                  <c:v>España → Portugal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1'!$E$135</c:f>
              <c:numCache>
                <c:formatCode>#,##0.00</c:formatCode>
                <c:ptCount val="1"/>
                <c:pt idx="0">
                  <c:v>0.35713649999999997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124712"/>
        <c:axId val="410125104"/>
      </c:barChart>
      <c:lineChart>
        <c:grouping val="standard"/>
        <c:varyColors val="0"/>
        <c:ser>
          <c:idx val="2"/>
          <c:order val="2"/>
          <c:tx>
            <c:strRef>
              <c:f>'Data 1'!$F$122</c:f>
              <c:strCache>
                <c:ptCount val="1"/>
                <c:pt idx="0">
                  <c:v>Tasa de acoplamiento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0.27869678926929059"/>
                  <c:y val="-7.569673497653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792121610271675"/>
                      <c:h val="0.16644919385076865"/>
                    </c:manualLayout>
                  </c15:layout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1'!$C$135</c:f>
              <c:numCache>
                <c:formatCode>0</c:formatCode>
                <c:ptCount val="1"/>
                <c:pt idx="0">
                  <c:v>2016</c:v>
                </c:pt>
              </c:numCache>
            </c:numRef>
          </c:cat>
          <c:val>
            <c:numRef>
              <c:f>'Data 1'!$F$135</c:f>
              <c:numCache>
                <c:formatCode>0%</c:formatCode>
                <c:ptCount val="1"/>
                <c:pt idx="0">
                  <c:v>0.91800308861962499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25888"/>
        <c:axId val="410125496"/>
      </c:lineChart>
      <c:catAx>
        <c:axId val="4101247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5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0125104"/>
        <c:scaling>
          <c:orientation val="minMax"/>
          <c:max val="6"/>
          <c:min val="0"/>
        </c:scaling>
        <c:delete val="0"/>
        <c:axPos val="r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10124712"/>
        <c:crosses val="autoZero"/>
        <c:crossBetween val="between"/>
        <c:majorUnit val="1.2"/>
      </c:valAx>
      <c:valAx>
        <c:axId val="410125496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one"/>
        <c:spPr>
          <a:ln>
            <a:noFill/>
          </a:ln>
        </c:spPr>
        <c:crossAx val="410125888"/>
        <c:crosses val="autoZero"/>
        <c:crossBetween val="between"/>
      </c:valAx>
      <c:catAx>
        <c:axId val="41012588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crossAx val="41012549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343" r="0.75000000000001343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81395707889457E-2"/>
          <c:y val="0.31913362803333795"/>
          <c:w val="0.87486049537925414"/>
          <c:h val="0.51233998710687478"/>
        </c:manualLayout>
      </c:layout>
      <c:barChart>
        <c:barDir val="col"/>
        <c:grouping val="clustered"/>
        <c:varyColors val="0"/>
        <c:ser>
          <c:idx val="5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4'!$I$10:$I$21</c:f>
              <c:numCache>
                <c:formatCode>#,##0.0</c:formatCode>
                <c:ptCount val="12"/>
                <c:pt idx="0">
                  <c:v>1.45</c:v>
                </c:pt>
                <c:pt idx="1">
                  <c:v>0.45</c:v>
                </c:pt>
                <c:pt idx="2">
                  <c:v>0</c:v>
                </c:pt>
                <c:pt idx="3">
                  <c:v>0.45</c:v>
                </c:pt>
                <c:pt idx="4">
                  <c:v>0</c:v>
                </c:pt>
                <c:pt idx="5">
                  <c:v>0.2</c:v>
                </c:pt>
                <c:pt idx="6">
                  <c:v>0.15</c:v>
                </c:pt>
                <c:pt idx="7">
                  <c:v>0.05</c:v>
                </c:pt>
                <c:pt idx="8">
                  <c:v>0.05</c:v>
                </c:pt>
                <c:pt idx="9">
                  <c:v>1.55</c:v>
                </c:pt>
                <c:pt idx="10">
                  <c:v>1.45</c:v>
                </c:pt>
                <c:pt idx="11">
                  <c:v>2.9</c:v>
                </c:pt>
              </c:numCache>
            </c:numRef>
          </c:val>
        </c:ser>
        <c:ser>
          <c:idx val="3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4'!$G$10:$G$21</c:f>
              <c:numCache>
                <c:formatCode>#,##0.0</c:formatCode>
                <c:ptCount val="12"/>
                <c:pt idx="4">
                  <c:v>1.1499999999999999</c:v>
                </c:pt>
                <c:pt idx="5">
                  <c:v>0.8</c:v>
                </c:pt>
                <c:pt idx="8">
                  <c:v>0.5</c:v>
                </c:pt>
                <c:pt idx="9">
                  <c:v>1.1000000000000001</c:v>
                </c:pt>
                <c:pt idx="10">
                  <c:v>6.55</c:v>
                </c:pt>
                <c:pt idx="11">
                  <c:v>4.6500000000000004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410126672"/>
        <c:axId val="410127064"/>
      </c:barChart>
      <c:lineChart>
        <c:grouping val="standard"/>
        <c:varyColors val="0"/>
        <c:ser>
          <c:idx val="0"/>
          <c:order val="2"/>
          <c:tx>
            <c:v>Precio medio energía activada por Francia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4'!$H$10:$H$21</c:f>
              <c:numCache>
                <c:formatCode>#,##0.0</c:formatCode>
                <c:ptCount val="12"/>
                <c:pt idx="4">
                  <c:v>11.5217391304</c:v>
                </c:pt>
                <c:pt idx="5">
                  <c:v>7.2131249999999998</c:v>
                </c:pt>
                <c:pt idx="8">
                  <c:v>41.533999999999999</c:v>
                </c:pt>
                <c:pt idx="9">
                  <c:v>29.364999999999998</c:v>
                </c:pt>
                <c:pt idx="10">
                  <c:v>43.444427480900004</c:v>
                </c:pt>
                <c:pt idx="11">
                  <c:v>52.739354838700002</c:v>
                </c:pt>
              </c:numCache>
            </c:numRef>
          </c:val>
          <c:smooth val="0"/>
        </c:ser>
        <c:ser>
          <c:idx val="2"/>
          <c:order val="3"/>
          <c:tx>
            <c:v>Precio medio energía activada por Portugal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4'!$J$10:$J$21</c:f>
              <c:numCache>
                <c:formatCode>#,##0.0</c:formatCode>
                <c:ptCount val="12"/>
                <c:pt idx="0">
                  <c:v>26.849655172399999</c:v>
                </c:pt>
                <c:pt idx="1">
                  <c:v>23.7477777778</c:v>
                </c:pt>
                <c:pt idx="3">
                  <c:v>24.798888888899999</c:v>
                </c:pt>
                <c:pt idx="5">
                  <c:v>39.722499999999997</c:v>
                </c:pt>
                <c:pt idx="6">
                  <c:v>33.7166666667</c:v>
                </c:pt>
                <c:pt idx="7">
                  <c:v>33.49</c:v>
                </c:pt>
                <c:pt idx="8">
                  <c:v>33</c:v>
                </c:pt>
                <c:pt idx="9">
                  <c:v>46.564516128999998</c:v>
                </c:pt>
                <c:pt idx="10">
                  <c:v>30.789310344800001</c:v>
                </c:pt>
                <c:pt idx="11">
                  <c:v>54.272241379299999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27456"/>
        <c:axId val="410127848"/>
      </c:lineChart>
      <c:catAx>
        <c:axId val="41012667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10127064"/>
        <c:crossesAt val="0"/>
        <c:auto val="1"/>
        <c:lblAlgn val="ctr"/>
        <c:lblOffset val="100"/>
        <c:noMultiLvlLbl val="0"/>
      </c:catAx>
      <c:valAx>
        <c:axId val="410127064"/>
        <c:scaling>
          <c:orientation val="minMax"/>
          <c:max val="2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5.4533561853664189E-2"/>
              <c:y val="0.225959501772804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26672"/>
        <c:crosses val="autoZero"/>
        <c:crossBetween val="between"/>
        <c:majorUnit val="5"/>
        <c:minorUnit val="1"/>
      </c:valAx>
      <c:catAx>
        <c:axId val="41012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410127848"/>
        <c:crosses val="autoZero"/>
        <c:auto val="1"/>
        <c:lblAlgn val="ctr"/>
        <c:lblOffset val="100"/>
        <c:noMultiLvlLbl val="0"/>
      </c:catAx>
      <c:valAx>
        <c:axId val="41012784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7339835675114741"/>
              <c:y val="0.228182414698162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27456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7812966596841004E-2"/>
          <c:y val="8.3333908919279817E-2"/>
          <c:w val="0.83911823719195977"/>
          <c:h val="0.1710532071648938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14419073299969E-2"/>
          <c:y val="0.20133090674986381"/>
          <c:w val="0.88614410565700563"/>
          <c:h val="0.68727467439211609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portugués</c:v>
          </c:tx>
          <c:spPr>
            <a:solidFill>
              <a:srgbClr val="FF990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4'!$M$10:$M$21</c:f>
              <c:numCache>
                <c:formatCode>#,##0</c:formatCode>
                <c:ptCount val="12"/>
                <c:pt idx="0">
                  <c:v>18.649999999999999</c:v>
                </c:pt>
                <c:pt idx="1">
                  <c:v>15.45</c:v>
                </c:pt>
                <c:pt idx="2">
                  <c:v>4.45</c:v>
                </c:pt>
                <c:pt idx="3">
                  <c:v>5.35</c:v>
                </c:pt>
                <c:pt idx="4">
                  <c:v>2.65</c:v>
                </c:pt>
                <c:pt idx="5">
                  <c:v>2.4500000000000002</c:v>
                </c:pt>
                <c:pt idx="6">
                  <c:v>9.9</c:v>
                </c:pt>
                <c:pt idx="7">
                  <c:v>13.55</c:v>
                </c:pt>
                <c:pt idx="8">
                  <c:v>7.95</c:v>
                </c:pt>
                <c:pt idx="9">
                  <c:v>3.75</c:v>
                </c:pt>
                <c:pt idx="10">
                  <c:v>6.9</c:v>
                </c:pt>
                <c:pt idx="11">
                  <c:v>8.25</c:v>
                </c:pt>
              </c:numCache>
            </c:numRef>
          </c:val>
        </c:ser>
        <c:ser>
          <c:idx val="1"/>
          <c:order val="1"/>
          <c:tx>
            <c:v>Energía activada por sistema eléctrico francés</c:v>
          </c:tx>
          <c:spPr>
            <a:solidFill>
              <a:srgbClr val="92D050"/>
            </a:solidFill>
          </c:spPr>
          <c:invertIfNegative val="0"/>
          <c:cat>
            <c:strRef>
              <c:f>'Data 4'!$A$10:$A$21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4'!$K$10:$K$21</c:f>
              <c:numCache>
                <c:formatCode>#,##0</c:formatCode>
                <c:ptCount val="12"/>
                <c:pt idx="0">
                  <c:v>3.45</c:v>
                </c:pt>
                <c:pt idx="1">
                  <c:v>7</c:v>
                </c:pt>
                <c:pt idx="2">
                  <c:v>12.5</c:v>
                </c:pt>
                <c:pt idx="3">
                  <c:v>8.15</c:v>
                </c:pt>
                <c:pt idx="4">
                  <c:v>12.4</c:v>
                </c:pt>
                <c:pt idx="5">
                  <c:v>17.149999999999999</c:v>
                </c:pt>
                <c:pt idx="6">
                  <c:v>24.05</c:v>
                </c:pt>
                <c:pt idx="7">
                  <c:v>12</c:v>
                </c:pt>
                <c:pt idx="8">
                  <c:v>12.05</c:v>
                </c:pt>
                <c:pt idx="9">
                  <c:v>11.85</c:v>
                </c:pt>
                <c:pt idx="10">
                  <c:v>2.7</c:v>
                </c:pt>
                <c:pt idx="11">
                  <c:v>16.149999999999999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axId val="410128632"/>
        <c:axId val="410129024"/>
      </c:barChart>
      <c:lineChart>
        <c:grouping val="standard"/>
        <c:varyColors val="0"/>
        <c:ser>
          <c:idx val="6"/>
          <c:order val="2"/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4'!$L$10:$L$21</c:f>
              <c:numCache>
                <c:formatCode>#,##0.0</c:formatCode>
                <c:ptCount val="12"/>
                <c:pt idx="0">
                  <c:v>56.478115942000002</c:v>
                </c:pt>
                <c:pt idx="1">
                  <c:v>51.811285714299999</c:v>
                </c:pt>
                <c:pt idx="2">
                  <c:v>52.984879999999997</c:v>
                </c:pt>
                <c:pt idx="3">
                  <c:v>55.3012883436</c:v>
                </c:pt>
                <c:pt idx="4">
                  <c:v>54.054879032300001</c:v>
                </c:pt>
                <c:pt idx="5">
                  <c:v>57.391428571399999</c:v>
                </c:pt>
                <c:pt idx="6">
                  <c:v>56.818357588399998</c:v>
                </c:pt>
                <c:pt idx="7">
                  <c:v>56.979500000000002</c:v>
                </c:pt>
                <c:pt idx="8">
                  <c:v>56.614066389999998</c:v>
                </c:pt>
                <c:pt idx="9">
                  <c:v>65.299240506299995</c:v>
                </c:pt>
                <c:pt idx="10">
                  <c:v>71.629629629600004</c:v>
                </c:pt>
                <c:pt idx="11">
                  <c:v>71.300123838999994</c:v>
                </c:pt>
              </c:numCache>
            </c:numRef>
          </c:val>
          <c:smooth val="0"/>
        </c:ser>
        <c:ser>
          <c:idx val="7"/>
          <c:order val="3"/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4'!$N$10:$N$21</c:f>
              <c:numCache>
                <c:formatCode>#,##0.0</c:formatCode>
                <c:ptCount val="12"/>
                <c:pt idx="0">
                  <c:v>60.047882037500003</c:v>
                </c:pt>
                <c:pt idx="1">
                  <c:v>54.732265372199997</c:v>
                </c:pt>
                <c:pt idx="2">
                  <c:v>42.470224719100003</c:v>
                </c:pt>
                <c:pt idx="3">
                  <c:v>46.957757009300003</c:v>
                </c:pt>
                <c:pt idx="4">
                  <c:v>57.689811320799997</c:v>
                </c:pt>
                <c:pt idx="5">
                  <c:v>50.166530612199999</c:v>
                </c:pt>
                <c:pt idx="6">
                  <c:v>49.642070707099997</c:v>
                </c:pt>
                <c:pt idx="7">
                  <c:v>49.6086346863</c:v>
                </c:pt>
                <c:pt idx="8">
                  <c:v>52.799371069199999</c:v>
                </c:pt>
                <c:pt idx="9">
                  <c:v>62.321866666699997</c:v>
                </c:pt>
                <c:pt idx="10">
                  <c:v>72.770797101400007</c:v>
                </c:pt>
                <c:pt idx="11">
                  <c:v>74.054606060599994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29416"/>
        <c:axId val="410129808"/>
      </c:lineChart>
      <c:catAx>
        <c:axId val="410128632"/>
        <c:scaling>
          <c:orientation val="minMax"/>
        </c:scaling>
        <c:delete val="0"/>
        <c:axPos val="t"/>
        <c:numFmt formatCode="General" sourceLinked="1"/>
        <c:majorTickMark val="out"/>
        <c:minorTickMark val="out"/>
        <c:tickLblPos val="none"/>
        <c:spPr>
          <a:ln>
            <a:noFill/>
          </a:ln>
        </c:spPr>
        <c:crossAx val="410129024"/>
        <c:crossesAt val="0"/>
        <c:auto val="1"/>
        <c:lblAlgn val="ctr"/>
        <c:lblOffset val="100"/>
        <c:noMultiLvlLbl val="0"/>
      </c:catAx>
      <c:valAx>
        <c:axId val="410129024"/>
        <c:scaling>
          <c:orientation val="maxMin"/>
          <c:max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28632"/>
        <c:crosses val="autoZero"/>
        <c:crossBetween val="between"/>
        <c:majorUnit val="5"/>
        <c:minorUnit val="1"/>
      </c:valAx>
      <c:catAx>
        <c:axId val="410129416"/>
        <c:scaling>
          <c:orientation val="minMax"/>
        </c:scaling>
        <c:delete val="1"/>
        <c:axPos val="t"/>
        <c:majorTickMark val="out"/>
        <c:minorTickMark val="none"/>
        <c:tickLblPos val="nextTo"/>
        <c:crossAx val="410129808"/>
        <c:crosses val="autoZero"/>
        <c:auto val="1"/>
        <c:lblAlgn val="ctr"/>
        <c:lblOffset val="100"/>
        <c:noMultiLvlLbl val="0"/>
      </c:catAx>
      <c:valAx>
        <c:axId val="410129808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29416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494265422704517E-2"/>
          <c:y val="0.26812765660929549"/>
          <c:w val="0.86228578045391402"/>
          <c:h val="0.59576684551599191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sistema eléctrico español</c:v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4'!$G$29:$G$40</c:f>
              <c:numCache>
                <c:formatCode>#,##0.0</c:formatCode>
                <c:ptCount val="12"/>
                <c:pt idx="0">
                  <c:v>1.9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10130592"/>
        <c:axId val="410130984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4'!$H$29:$H$40</c:f>
              <c:numCache>
                <c:formatCode>#,##0.0</c:formatCode>
                <c:ptCount val="12"/>
                <c:pt idx="0">
                  <c:v>50.072105263200001</c:v>
                </c:pt>
                <c:pt idx="7">
                  <c:v>46.05</c:v>
                </c:pt>
                <c:pt idx="10">
                  <c:v>72.644000000000005</c:v>
                </c:pt>
                <c:pt idx="11">
                  <c:v>86.670921052599994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131376"/>
        <c:axId val="411028824"/>
      </c:lineChart>
      <c:catAx>
        <c:axId val="41013059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10130984"/>
        <c:crossesAt val="0"/>
        <c:auto val="1"/>
        <c:lblAlgn val="ctr"/>
        <c:lblOffset val="200"/>
        <c:noMultiLvlLbl val="0"/>
      </c:catAx>
      <c:valAx>
        <c:axId val="410130984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7.634786976549067E-2"/>
              <c:y val="0.1737155366641116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30592"/>
        <c:crosses val="autoZero"/>
        <c:crossBetween val="between"/>
      </c:valAx>
      <c:catAx>
        <c:axId val="410131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11028824"/>
        <c:crosses val="autoZero"/>
        <c:auto val="1"/>
        <c:lblAlgn val="ctr"/>
        <c:lblOffset val="100"/>
        <c:noMultiLvlLbl val="0"/>
      </c:catAx>
      <c:valAx>
        <c:axId val="411028824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8598905420734075"/>
              <c:y val="0.178344133974403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0131376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408019186876089"/>
          <c:y val="4.4247787610619468E-2"/>
          <c:w val="0.79179948720920923"/>
          <c:h val="0.1150442477876106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5900554403416E-2"/>
          <c:y val="6.8696461019295676E-2"/>
          <c:w val="0.86230414797310884"/>
          <c:h val="0.75118470768077072"/>
        </c:manualLayout>
      </c:layout>
      <c:barChart>
        <c:barDir val="col"/>
        <c:grouping val="clustered"/>
        <c:varyColors val="0"/>
        <c:ser>
          <c:idx val="5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</c:spPr>
          <c:invertIfNegative val="0"/>
          <c:val>
            <c:numRef>
              <c:f>'Data 4'!$I$29:$I$40</c:f>
              <c:numCache>
                <c:formatCode>#,##0.0</c:formatCode>
                <c:ptCount val="12"/>
                <c:pt idx="0">
                  <c:v>9.5</c:v>
                </c:pt>
                <c:pt idx="1">
                  <c:v>9.3000000000000007</c:v>
                </c:pt>
                <c:pt idx="2">
                  <c:v>10.85</c:v>
                </c:pt>
                <c:pt idx="3">
                  <c:v>10.199999999999999</c:v>
                </c:pt>
                <c:pt idx="4">
                  <c:v>0</c:v>
                </c:pt>
                <c:pt idx="5">
                  <c:v>6.75</c:v>
                </c:pt>
                <c:pt idx="6">
                  <c:v>1.05</c:v>
                </c:pt>
                <c:pt idx="7">
                  <c:v>1.55</c:v>
                </c:pt>
                <c:pt idx="8">
                  <c:v>4.0999999999999996</c:v>
                </c:pt>
                <c:pt idx="9">
                  <c:v>4.05</c:v>
                </c:pt>
                <c:pt idx="10">
                  <c:v>0.7</c:v>
                </c:pt>
                <c:pt idx="11">
                  <c:v>21.6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11029608"/>
        <c:axId val="411030000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val>
            <c:numRef>
              <c:f>'Data 4'!$J$29:$J$40</c:f>
              <c:numCache>
                <c:formatCode>#,##0.0</c:formatCode>
                <c:ptCount val="12"/>
                <c:pt idx="0">
                  <c:v>23.6155789474</c:v>
                </c:pt>
                <c:pt idx="1">
                  <c:v>20.750322580599999</c:v>
                </c:pt>
                <c:pt idx="2">
                  <c:v>20.056635944700002</c:v>
                </c:pt>
                <c:pt idx="3">
                  <c:v>19.555196078400002</c:v>
                </c:pt>
                <c:pt idx="5">
                  <c:v>22.6992592593</c:v>
                </c:pt>
                <c:pt idx="6">
                  <c:v>25.7542857143</c:v>
                </c:pt>
                <c:pt idx="7">
                  <c:v>20.095483870999999</c:v>
                </c:pt>
                <c:pt idx="8">
                  <c:v>31.082439024399999</c:v>
                </c:pt>
                <c:pt idx="9">
                  <c:v>40.902469135799997</c:v>
                </c:pt>
                <c:pt idx="10">
                  <c:v>45.227142857099999</c:v>
                </c:pt>
                <c:pt idx="11">
                  <c:v>44.285462963000001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30392"/>
        <c:axId val="411030784"/>
      </c:lineChart>
      <c:catAx>
        <c:axId val="411029608"/>
        <c:scaling>
          <c:orientation val="minMax"/>
        </c:scaling>
        <c:delete val="1"/>
        <c:axPos val="t"/>
        <c:majorTickMark val="out"/>
        <c:minorTickMark val="none"/>
        <c:tickLblPos val="nextTo"/>
        <c:crossAx val="411030000"/>
        <c:crossesAt val="0"/>
        <c:auto val="1"/>
        <c:lblAlgn val="ctr"/>
        <c:lblOffset val="100"/>
        <c:noMultiLvlLbl val="0"/>
      </c:catAx>
      <c:valAx>
        <c:axId val="411030000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1029608"/>
        <c:crosses val="autoZero"/>
        <c:crossBetween val="between"/>
      </c:valAx>
      <c:catAx>
        <c:axId val="411030392"/>
        <c:scaling>
          <c:orientation val="minMax"/>
        </c:scaling>
        <c:delete val="1"/>
        <c:axPos val="t"/>
        <c:majorTickMark val="out"/>
        <c:minorTickMark val="none"/>
        <c:tickLblPos val="nextTo"/>
        <c:crossAx val="411030784"/>
        <c:crosses val="autoZero"/>
        <c:auto val="1"/>
        <c:lblAlgn val="ctr"/>
        <c:lblOffset val="100"/>
        <c:noMultiLvlLbl val="0"/>
      </c:catAx>
      <c:valAx>
        <c:axId val="411030784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1030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8392969866111E-2"/>
          <c:y val="0.28666225450266997"/>
          <c:w val="0.86212789461443906"/>
          <c:h val="0.5768531088786315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2'!$A$22:$B$33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4'!$G$48:$G$59</c:f>
              <c:numCache>
                <c:formatCode>#,##0.0</c:formatCode>
                <c:ptCount val="12"/>
                <c:pt idx="0">
                  <c:v>1.65</c:v>
                </c:pt>
                <c:pt idx="1">
                  <c:v>1.75</c:v>
                </c:pt>
                <c:pt idx="2">
                  <c:v>1.85</c:v>
                </c:pt>
                <c:pt idx="3">
                  <c:v>3.2</c:v>
                </c:pt>
                <c:pt idx="4">
                  <c:v>6.9</c:v>
                </c:pt>
                <c:pt idx="5">
                  <c:v>2.65</c:v>
                </c:pt>
                <c:pt idx="6">
                  <c:v>0.8</c:v>
                </c:pt>
                <c:pt idx="7">
                  <c:v>1.05</c:v>
                </c:pt>
                <c:pt idx="8">
                  <c:v>0.15</c:v>
                </c:pt>
                <c:pt idx="9">
                  <c:v>1.7</c:v>
                </c:pt>
                <c:pt idx="10">
                  <c:v>1.65</c:v>
                </c:pt>
                <c:pt idx="11">
                  <c:v>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11031568"/>
        <c:axId val="411031960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4'!$H$48:$H$59</c:f>
              <c:numCache>
                <c:formatCode>#,##0.0</c:formatCode>
                <c:ptCount val="12"/>
                <c:pt idx="0">
                  <c:v>33.012424242400002</c:v>
                </c:pt>
                <c:pt idx="1">
                  <c:v>38.408571428599998</c:v>
                </c:pt>
                <c:pt idx="2">
                  <c:v>36.5489189189</c:v>
                </c:pt>
                <c:pt idx="3">
                  <c:v>38.959218749999998</c:v>
                </c:pt>
                <c:pt idx="4">
                  <c:v>35.468405797099997</c:v>
                </c:pt>
                <c:pt idx="5">
                  <c:v>38.489245283000002</c:v>
                </c:pt>
                <c:pt idx="6">
                  <c:v>47.592500000000001</c:v>
                </c:pt>
                <c:pt idx="7">
                  <c:v>49.120952381000002</c:v>
                </c:pt>
                <c:pt idx="8">
                  <c:v>58.763333333299997</c:v>
                </c:pt>
                <c:pt idx="9">
                  <c:v>55.815294117599997</c:v>
                </c:pt>
                <c:pt idx="10">
                  <c:v>69.9103030303</c:v>
                </c:pt>
                <c:pt idx="11">
                  <c:v>70.321962616799993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32352"/>
        <c:axId val="411032744"/>
      </c:lineChart>
      <c:catAx>
        <c:axId val="41103156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ln>
            <a:noFill/>
          </a:ln>
        </c:spPr>
        <c:crossAx val="411031960"/>
        <c:crossesAt val="0"/>
        <c:auto val="1"/>
        <c:lblAlgn val="ctr"/>
        <c:lblOffset val="200"/>
        <c:noMultiLvlLbl val="0"/>
      </c:catAx>
      <c:valAx>
        <c:axId val="411031960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GWh</a:t>
                </a:r>
              </a:p>
            </c:rich>
          </c:tx>
          <c:layout>
            <c:manualLayout>
              <c:xMode val="edge"/>
              <c:yMode val="edge"/>
              <c:x val="6.4307372085353115E-2"/>
              <c:y val="0.195715109964702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1031568"/>
        <c:crosses val="autoZero"/>
        <c:crossBetween val="between"/>
        <c:majorUnit val="5"/>
      </c:valAx>
      <c:catAx>
        <c:axId val="41103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411032744"/>
        <c:crosses val="autoZero"/>
        <c:auto val="1"/>
        <c:lblAlgn val="ctr"/>
        <c:lblOffset val="100"/>
        <c:noMultiLvlLbl val="0"/>
      </c:catAx>
      <c:valAx>
        <c:axId val="41103274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 rtl="0">
                  <a:defRPr b="0"/>
                </a:pPr>
                <a:r>
                  <a:rPr lang="es-ES" b="0"/>
                  <a:t>€/MWh</a:t>
                </a:r>
              </a:p>
            </c:rich>
          </c:tx>
          <c:layout>
            <c:manualLayout>
              <c:xMode val="edge"/>
              <c:yMode val="edge"/>
              <c:x val="0.86982555770813752"/>
              <c:y val="0.1912062177572631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11032352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365364308342126E-2"/>
          <c:y val="8.6206896551724144E-2"/>
          <c:w val="0.83104609943820362"/>
          <c:h val="9.9137931034482762E-2"/>
        </c:manualLayout>
      </c:layout>
      <c:overlay val="0"/>
      <c:spPr>
        <a:noFill/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261500207210945E-2"/>
          <c:y val="6.8696810625944502E-2"/>
          <c:w val="0.85874015748031496"/>
          <c:h val="0.82134372909268694"/>
        </c:manualLayout>
      </c:layout>
      <c:barChart>
        <c:barDir val="col"/>
        <c:grouping val="clustered"/>
        <c:varyColors val="0"/>
        <c:ser>
          <c:idx val="4"/>
          <c:order val="0"/>
          <c:tx>
            <c:v>Energía activada por el sistema eléctrico español</c:v>
          </c:tx>
          <c:spPr>
            <a:solidFill>
              <a:srgbClr val="FF9900"/>
            </a:solidFill>
            <a:ln>
              <a:solidFill>
                <a:srgbClr val="FF9900"/>
              </a:solidFill>
            </a:ln>
          </c:spPr>
          <c:invertIfNegative val="0"/>
          <c:cat>
            <c:strRef>
              <c:f>'Data 4'!$A$48:$A$59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'Data 4'!$I$48:$I$59</c:f>
              <c:numCache>
                <c:formatCode>#,##0.0</c:formatCode>
                <c:ptCount val="12"/>
                <c:pt idx="0">
                  <c:v>12.75</c:v>
                </c:pt>
                <c:pt idx="1">
                  <c:v>6.5</c:v>
                </c:pt>
                <c:pt idx="2">
                  <c:v>7.8</c:v>
                </c:pt>
                <c:pt idx="3">
                  <c:v>7.45</c:v>
                </c:pt>
                <c:pt idx="4">
                  <c:v>7.55</c:v>
                </c:pt>
                <c:pt idx="5">
                  <c:v>5</c:v>
                </c:pt>
                <c:pt idx="6">
                  <c:v>3.2</c:v>
                </c:pt>
                <c:pt idx="7">
                  <c:v>4.45</c:v>
                </c:pt>
                <c:pt idx="8">
                  <c:v>6.45</c:v>
                </c:pt>
                <c:pt idx="9">
                  <c:v>4.9000000000000004</c:v>
                </c:pt>
                <c:pt idx="10">
                  <c:v>5.05</c:v>
                </c:pt>
                <c:pt idx="11">
                  <c:v>6.65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3"/>
        <c:overlap val="100"/>
        <c:axId val="411033528"/>
        <c:axId val="411033920"/>
      </c:barChart>
      <c:lineChart>
        <c:grouping val="standard"/>
        <c:varyColors val="0"/>
        <c:ser>
          <c:idx val="0"/>
          <c:order val="1"/>
          <c:tx>
            <c:v>Precio medio energía activada por sistema electrico español</c:v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'Data 4'!$J$48:$J$59</c:f>
              <c:numCache>
                <c:formatCode>#,##0.0</c:formatCode>
                <c:ptCount val="12"/>
                <c:pt idx="0">
                  <c:v>6.2081960784000003</c:v>
                </c:pt>
                <c:pt idx="1">
                  <c:v>9.4262307692</c:v>
                </c:pt>
                <c:pt idx="2">
                  <c:v>13.148141025599999</c:v>
                </c:pt>
                <c:pt idx="3">
                  <c:v>4.0252348993</c:v>
                </c:pt>
                <c:pt idx="4">
                  <c:v>6.5820529801000003</c:v>
                </c:pt>
                <c:pt idx="5">
                  <c:v>21.0275</c:v>
                </c:pt>
                <c:pt idx="6">
                  <c:v>26.17609375</c:v>
                </c:pt>
                <c:pt idx="7">
                  <c:v>23.054494382000001</c:v>
                </c:pt>
                <c:pt idx="8">
                  <c:v>27.261317829500001</c:v>
                </c:pt>
                <c:pt idx="9">
                  <c:v>24.5365306122</c:v>
                </c:pt>
                <c:pt idx="10">
                  <c:v>34.837425742599997</c:v>
                </c:pt>
                <c:pt idx="11">
                  <c:v>33.996992481200003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34312"/>
        <c:axId val="411034704"/>
      </c:lineChart>
      <c:catAx>
        <c:axId val="411033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11033920"/>
        <c:crossesAt val="0"/>
        <c:auto val="1"/>
        <c:lblAlgn val="ctr"/>
        <c:lblOffset val="100"/>
        <c:noMultiLvlLbl val="0"/>
      </c:catAx>
      <c:valAx>
        <c:axId val="411033920"/>
        <c:scaling>
          <c:orientation val="maxMin"/>
          <c:max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lang="es-ES_tradnl" sz="8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11033528"/>
        <c:crosses val="autoZero"/>
        <c:crossBetween val="between"/>
      </c:valAx>
      <c:catAx>
        <c:axId val="411034312"/>
        <c:scaling>
          <c:orientation val="minMax"/>
        </c:scaling>
        <c:delete val="1"/>
        <c:axPos val="t"/>
        <c:majorTickMark val="out"/>
        <c:minorTickMark val="none"/>
        <c:tickLblPos val="nextTo"/>
        <c:crossAx val="411034704"/>
        <c:crosses val="autoZero"/>
        <c:auto val="1"/>
        <c:lblAlgn val="ctr"/>
        <c:lblOffset val="100"/>
        <c:noMultiLvlLbl val="0"/>
      </c:catAx>
      <c:valAx>
        <c:axId val="411034704"/>
        <c:scaling>
          <c:orientation val="maxMin"/>
          <c:max val="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11034312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solidFill>
            <a:srgbClr val="004563"/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1'!$C$9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1'!$D$9:$O$9</c:f>
              <c:numCache>
                <c:formatCode>#,##0.00</c:formatCode>
                <c:ptCount val="12"/>
                <c:pt idx="0">
                  <c:v>38.47</c:v>
                </c:pt>
                <c:pt idx="1">
                  <c:v>28.77</c:v>
                </c:pt>
                <c:pt idx="2">
                  <c:v>28.65</c:v>
                </c:pt>
                <c:pt idx="3">
                  <c:v>24.86</c:v>
                </c:pt>
                <c:pt idx="4">
                  <c:v>26.74</c:v>
                </c:pt>
                <c:pt idx="5">
                  <c:v>39.299999999999997</c:v>
                </c:pt>
                <c:pt idx="6">
                  <c:v>41.06</c:v>
                </c:pt>
                <c:pt idx="7">
                  <c:v>41.620000000000005</c:v>
                </c:pt>
                <c:pt idx="8">
                  <c:v>44.17</c:v>
                </c:pt>
                <c:pt idx="9">
                  <c:v>53.78</c:v>
                </c:pt>
                <c:pt idx="10">
                  <c:v>57.41</c:v>
                </c:pt>
                <c:pt idx="11">
                  <c:v>61.87</c:v>
                </c:pt>
              </c:numCache>
            </c:numRef>
          </c:val>
        </c:ser>
        <c:ser>
          <c:idx val="1"/>
          <c:order val="1"/>
          <c:tx>
            <c:strRef>
              <c:f>'Data 1'!$C$10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1'!$D$10:$O$10</c:f>
              <c:numCache>
                <c:formatCode>#,##0.00</c:formatCode>
                <c:ptCount val="12"/>
                <c:pt idx="0">
                  <c:v>3.9200000000000004</c:v>
                </c:pt>
                <c:pt idx="1">
                  <c:v>4.2</c:v>
                </c:pt>
                <c:pt idx="2">
                  <c:v>4.53</c:v>
                </c:pt>
                <c:pt idx="3">
                  <c:v>4.07</c:v>
                </c:pt>
                <c:pt idx="4">
                  <c:v>4.37</c:v>
                </c:pt>
                <c:pt idx="5">
                  <c:v>2.5</c:v>
                </c:pt>
                <c:pt idx="6">
                  <c:v>2.0299999999999998</c:v>
                </c:pt>
                <c:pt idx="7">
                  <c:v>2.4100000000000006</c:v>
                </c:pt>
                <c:pt idx="8">
                  <c:v>2.4600000000000004</c:v>
                </c:pt>
                <c:pt idx="9">
                  <c:v>2.890000000000001</c:v>
                </c:pt>
                <c:pt idx="10">
                  <c:v>1.92</c:v>
                </c:pt>
                <c:pt idx="11">
                  <c:v>2.04</c:v>
                </c:pt>
              </c:numCache>
            </c:numRef>
          </c:val>
        </c:ser>
        <c:ser>
          <c:idx val="2"/>
          <c:order val="2"/>
          <c:tx>
            <c:strRef>
              <c:f>'Data 1'!$C$11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1'!$D$11:$O$11</c:f>
              <c:numCache>
                <c:formatCode>#,##0.00</c:formatCode>
                <c:ptCount val="12"/>
                <c:pt idx="0">
                  <c:v>3.16</c:v>
                </c:pt>
                <c:pt idx="1">
                  <c:v>3.22</c:v>
                </c:pt>
                <c:pt idx="2">
                  <c:v>2.63</c:v>
                </c:pt>
                <c:pt idx="3">
                  <c:v>2.48</c:v>
                </c:pt>
                <c:pt idx="4">
                  <c:v>2.4300000000000002</c:v>
                </c:pt>
                <c:pt idx="5">
                  <c:v>2.93</c:v>
                </c:pt>
                <c:pt idx="6">
                  <c:v>3.26</c:v>
                </c:pt>
                <c:pt idx="7">
                  <c:v>2.2000000000000002</c:v>
                </c:pt>
                <c:pt idx="8">
                  <c:v>2.52</c:v>
                </c:pt>
                <c:pt idx="9">
                  <c:v>2.41</c:v>
                </c:pt>
                <c:pt idx="10">
                  <c:v>2.59</c:v>
                </c:pt>
                <c:pt idx="11">
                  <c:v>3.22</c:v>
                </c:pt>
              </c:numCache>
            </c:numRef>
          </c:val>
        </c:ser>
        <c:ser>
          <c:idx val="4"/>
          <c:order val="3"/>
          <c:tx>
            <c:strRef>
              <c:f>'Data 1'!$C$12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1'!$D$12:$O$12</c:f>
              <c:numCache>
                <c:formatCode>#,##0.00</c:formatCode>
                <c:ptCount val="12"/>
                <c:pt idx="0">
                  <c:v>1.87</c:v>
                </c:pt>
                <c:pt idx="1">
                  <c:v>1.93</c:v>
                </c:pt>
                <c:pt idx="2">
                  <c:v>1.87</c:v>
                </c:pt>
                <c:pt idx="3">
                  <c:v>2.02</c:v>
                </c:pt>
                <c:pt idx="4">
                  <c:v>2.0299999999999998</c:v>
                </c:pt>
                <c:pt idx="5">
                  <c:v>2</c:v>
                </c:pt>
                <c:pt idx="6">
                  <c:v>1.82</c:v>
                </c:pt>
                <c:pt idx="7">
                  <c:v>1.89</c:v>
                </c:pt>
                <c:pt idx="8">
                  <c:v>1.94</c:v>
                </c:pt>
                <c:pt idx="9">
                  <c:v>2.0699999999999998</c:v>
                </c:pt>
                <c:pt idx="10">
                  <c:v>1.99</c:v>
                </c:pt>
                <c:pt idx="11">
                  <c:v>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7309128"/>
        <c:axId val="407309520"/>
      </c:barChart>
      <c:lineChart>
        <c:grouping val="standard"/>
        <c:varyColors val="0"/>
        <c:ser>
          <c:idx val="3"/>
          <c:order val="4"/>
          <c:tx>
            <c:v>Precio medio final en 2016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25"/>
              <c:pt idx="0">
                <c:v>E</c:v>
              </c:pt>
              <c:pt idx="1">
                <c:v>F</c:v>
              </c:pt>
              <c:pt idx="2">
                <c:v>M</c:v>
              </c:pt>
              <c:pt idx="3">
                <c:v>A</c:v>
              </c:pt>
              <c:pt idx="4">
                <c:v>M</c:v>
              </c:pt>
              <c:pt idx="5">
                <c:v>J</c:v>
              </c:pt>
              <c:pt idx="6">
                <c:v>J</c:v>
              </c:pt>
              <c:pt idx="7">
                <c:v>A</c:v>
              </c:pt>
              <c:pt idx="8">
                <c:v>S</c:v>
              </c:pt>
              <c:pt idx="9">
                <c:v>O</c:v>
              </c:pt>
              <c:pt idx="10">
                <c:v>N</c:v>
              </c:pt>
              <c:pt idx="11">
                <c:v>D</c:v>
              </c:pt>
              <c:pt idx="13">
                <c:v>E</c:v>
              </c:pt>
              <c:pt idx="14">
                <c:v>F</c:v>
              </c:pt>
              <c:pt idx="15">
                <c:v>M</c:v>
              </c:pt>
              <c:pt idx="16">
                <c:v>A</c:v>
              </c:pt>
              <c:pt idx="17">
                <c:v>M</c:v>
              </c:pt>
              <c:pt idx="18">
                <c:v>J</c:v>
              </c:pt>
              <c:pt idx="19">
                <c:v>J</c:v>
              </c:pt>
              <c:pt idx="20">
                <c:v>A</c:v>
              </c:pt>
              <c:pt idx="21">
                <c:v>S</c:v>
              </c:pt>
              <c:pt idx="22">
                <c:v>O</c:v>
              </c:pt>
              <c:pt idx="23">
                <c:v>N</c:v>
              </c:pt>
              <c:pt idx="24">
                <c:v>D</c:v>
              </c:pt>
            </c:strLit>
          </c:cat>
          <c:val>
            <c:numRef>
              <c:f>'Data 1'!$D$13:$O$13</c:f>
              <c:numCache>
                <c:formatCode>#,##0.00</c:formatCode>
                <c:ptCount val="12"/>
                <c:pt idx="0">
                  <c:v>48.412425717239181</c:v>
                </c:pt>
                <c:pt idx="1">
                  <c:v>48.412425717239181</c:v>
                </c:pt>
                <c:pt idx="2">
                  <c:v>48.412425717239181</c:v>
                </c:pt>
                <c:pt idx="3">
                  <c:v>48.412425717239181</c:v>
                </c:pt>
                <c:pt idx="4">
                  <c:v>48.412425717239181</c:v>
                </c:pt>
                <c:pt idx="5">
                  <c:v>48.412425717239181</c:v>
                </c:pt>
                <c:pt idx="6">
                  <c:v>48.412425717239181</c:v>
                </c:pt>
                <c:pt idx="7">
                  <c:v>48.412425717239181</c:v>
                </c:pt>
                <c:pt idx="8">
                  <c:v>48.412425717239181</c:v>
                </c:pt>
                <c:pt idx="9">
                  <c:v>48.412425717239181</c:v>
                </c:pt>
                <c:pt idx="10">
                  <c:v>48.412425717239181</c:v>
                </c:pt>
                <c:pt idx="11">
                  <c:v>48.412425717239181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09128"/>
        <c:axId val="407309520"/>
      </c:lineChart>
      <c:catAx>
        <c:axId val="40730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09520"/>
        <c:crosses val="autoZero"/>
        <c:auto val="1"/>
        <c:lblAlgn val="ctr"/>
        <c:lblOffset val="100"/>
        <c:noMultiLvlLbl val="0"/>
      </c:catAx>
      <c:valAx>
        <c:axId val="4073095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09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2.56</c:v>
                </c:pt>
                <c:pt idx="1">
                  <c:v>2.65</c:v>
                </c:pt>
                <c:pt idx="2">
                  <c:v>2.88</c:v>
                </c:pt>
                <c:pt idx="3">
                  <c:v>2.59</c:v>
                </c:pt>
                <c:pt idx="4">
                  <c:v>2.99</c:v>
                </c:pt>
                <c:pt idx="5">
                  <c:v>1.84</c:v>
                </c:pt>
                <c:pt idx="6">
                  <c:v>1.55</c:v>
                </c:pt>
                <c:pt idx="7">
                  <c:v>1.85</c:v>
                </c:pt>
                <c:pt idx="8">
                  <c:v>1.91</c:v>
                </c:pt>
                <c:pt idx="9">
                  <c:v>1.93</c:v>
                </c:pt>
                <c:pt idx="10">
                  <c:v>0.89</c:v>
                </c:pt>
                <c:pt idx="11">
                  <c:v>1.1299999999999999</c:v>
                </c:pt>
              </c:numCache>
            </c:numRef>
          </c:val>
        </c:ser>
        <c:ser>
          <c:idx val="6"/>
          <c:order val="1"/>
          <c:tx>
            <c:strRef>
              <c:f>'Data 1'!$C$20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1'!$D$20:$O$20</c:f>
              <c:numCache>
                <c:formatCode>0.00</c:formatCode>
                <c:ptCount val="12"/>
                <c:pt idx="0">
                  <c:v>0.16</c:v>
                </c:pt>
                <c:pt idx="1">
                  <c:v>0.25</c:v>
                </c:pt>
                <c:pt idx="2">
                  <c:v>0.37</c:v>
                </c:pt>
                <c:pt idx="3">
                  <c:v>0.28999999999999998</c:v>
                </c:pt>
                <c:pt idx="4">
                  <c:v>0.3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0.25</c:v>
                </c:pt>
                <c:pt idx="10">
                  <c:v>0.15</c:v>
                </c:pt>
                <c:pt idx="11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'Data 1'!$C$21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0.95</c:v>
                </c:pt>
                <c:pt idx="1">
                  <c:v>1.1299999999999999</c:v>
                </c:pt>
                <c:pt idx="2">
                  <c:v>1.01</c:v>
                </c:pt>
                <c:pt idx="3">
                  <c:v>0.9</c:v>
                </c:pt>
                <c:pt idx="4">
                  <c:v>0.93</c:v>
                </c:pt>
                <c:pt idx="5">
                  <c:v>0.52</c:v>
                </c:pt>
                <c:pt idx="6">
                  <c:v>0.47</c:v>
                </c:pt>
                <c:pt idx="7">
                  <c:v>0.48</c:v>
                </c:pt>
                <c:pt idx="8">
                  <c:v>0.39</c:v>
                </c:pt>
                <c:pt idx="9">
                  <c:v>0.51</c:v>
                </c:pt>
                <c:pt idx="10">
                  <c:v>0.68</c:v>
                </c:pt>
                <c:pt idx="11">
                  <c:v>0.63</c:v>
                </c:pt>
              </c:numCache>
            </c:numRef>
          </c:val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0.00</c:formatCode>
                <c:ptCount val="12"/>
                <c:pt idx="0">
                  <c:v>0.12</c:v>
                </c:pt>
                <c:pt idx="1">
                  <c:v>0.13</c:v>
                </c:pt>
                <c:pt idx="2">
                  <c:v>0.16</c:v>
                </c:pt>
                <c:pt idx="3">
                  <c:v>0.18</c:v>
                </c:pt>
                <c:pt idx="4">
                  <c:v>0.13</c:v>
                </c:pt>
                <c:pt idx="5">
                  <c:v>0.1</c:v>
                </c:pt>
                <c:pt idx="6">
                  <c:v>0.03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0.21</c:v>
                </c:pt>
                <c:pt idx="10">
                  <c:v>0.15</c:v>
                </c:pt>
                <c:pt idx="11">
                  <c:v>0.13</c:v>
                </c:pt>
              </c:numCache>
            </c:numRef>
          </c:val>
        </c:ser>
        <c:ser>
          <c:idx val="8"/>
          <c:order val="4"/>
          <c:tx>
            <c:strRef>
              <c:f>'Data 1'!$C$22</c:f>
              <c:strCache>
                <c:ptCount val="1"/>
                <c:pt idx="0">
                  <c:v>Incumplimiento energía de balance</c:v>
                </c:pt>
              </c:strCache>
            </c:strRef>
          </c:tx>
          <c:spPr>
            <a:solidFill>
              <a:srgbClr val="CC66FF"/>
            </a:solidFill>
          </c:spPr>
          <c:invertIfNegative val="0"/>
          <c:val>
            <c:numRef>
              <c:f>'Data 1'!$D$22:$O$22</c:f>
              <c:numCache>
                <c:formatCode>0.00</c:formatCode>
                <c:ptCount val="12"/>
                <c:pt idx="0">
                  <c:v>0</c:v>
                </c:pt>
                <c:pt idx="1">
                  <c:v>-0.01</c:v>
                </c:pt>
                <c:pt idx="2">
                  <c:v>-0.02</c:v>
                </c:pt>
                <c:pt idx="3">
                  <c:v>-0.01</c:v>
                </c:pt>
                <c:pt idx="4">
                  <c:v>-0.02</c:v>
                </c:pt>
                <c:pt idx="5">
                  <c:v>-0.02</c:v>
                </c:pt>
                <c:pt idx="6">
                  <c:v>-0.02</c:v>
                </c:pt>
                <c:pt idx="7">
                  <c:v>-0.02</c:v>
                </c:pt>
                <c:pt idx="8">
                  <c:v>-0.03</c:v>
                </c:pt>
                <c:pt idx="9">
                  <c:v>-0.03</c:v>
                </c:pt>
                <c:pt idx="10">
                  <c:v>-0.05</c:v>
                </c:pt>
                <c:pt idx="11">
                  <c:v>-0.04</c:v>
                </c:pt>
              </c:numCache>
            </c:numRef>
          </c:val>
        </c:ser>
        <c:ser>
          <c:idx val="3"/>
          <c:order val="5"/>
          <c:tx>
            <c:strRef>
              <c:f>'Data 1'!$C$23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1'!$D$23:$O$23</c:f>
              <c:numCache>
                <c:formatCode>0.00</c:formatCode>
                <c:ptCount val="12"/>
                <c:pt idx="0">
                  <c:v>0.33</c:v>
                </c:pt>
                <c:pt idx="1">
                  <c:v>0.25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0.15</c:v>
                </c:pt>
                <c:pt idx="5">
                  <c:v>0.11</c:v>
                </c:pt>
                <c:pt idx="6">
                  <c:v>0.11</c:v>
                </c:pt>
                <c:pt idx="7">
                  <c:v>0.15000000000000002</c:v>
                </c:pt>
                <c:pt idx="8">
                  <c:v>0.19</c:v>
                </c:pt>
                <c:pt idx="9">
                  <c:v>0.08</c:v>
                </c:pt>
                <c:pt idx="10">
                  <c:v>0.17</c:v>
                </c:pt>
                <c:pt idx="11">
                  <c:v>0.19</c:v>
                </c:pt>
              </c:numCache>
            </c:numRef>
          </c:val>
        </c:ser>
        <c:ser>
          <c:idx val="5"/>
          <c:order val="6"/>
          <c:tx>
            <c:strRef>
              <c:f>'Data 1'!$C$24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-0.13</c:v>
                </c:pt>
                <c:pt idx="1">
                  <c:v>-0.11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-0.04</c:v>
                </c:pt>
                <c:pt idx="5">
                  <c:v>0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-0.01</c:v>
                </c:pt>
                <c:pt idx="10">
                  <c:v>-0.01</c:v>
                </c:pt>
                <c:pt idx="11">
                  <c:v>-0.03</c:v>
                </c:pt>
              </c:numCache>
            </c:numRef>
          </c:val>
        </c:ser>
        <c:ser>
          <c:idx val="7"/>
          <c:order val="7"/>
          <c:tx>
            <c:strRef>
              <c:f>'Data 1'!$C$25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1'!$D$25:$O$25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-0.09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-0.05</c:v>
                </c:pt>
                <c:pt idx="10">
                  <c:v>-0.06</c:v>
                </c:pt>
                <c:pt idx="11">
                  <c:v>-0.05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1872"/>
        <c:axId val="407312264"/>
      </c:barChart>
      <c:lineChart>
        <c:grouping val="standard"/>
        <c:varyColors val="0"/>
        <c:ser>
          <c:idx val="4"/>
          <c:order val="8"/>
          <c:tx>
            <c:v>Repercusión media en 2016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1'!$D$26:$O$26</c:f>
              <c:numCache>
                <c:formatCode>#,##0.00</c:formatCode>
                <c:ptCount val="12"/>
                <c:pt idx="0">
                  <c:v>3.09</c:v>
                </c:pt>
                <c:pt idx="1">
                  <c:v>3.09</c:v>
                </c:pt>
                <c:pt idx="2">
                  <c:v>3.09</c:v>
                </c:pt>
                <c:pt idx="3">
                  <c:v>3.09</c:v>
                </c:pt>
                <c:pt idx="4">
                  <c:v>3.09</c:v>
                </c:pt>
                <c:pt idx="5">
                  <c:v>3.09</c:v>
                </c:pt>
                <c:pt idx="6">
                  <c:v>3.09</c:v>
                </c:pt>
                <c:pt idx="7">
                  <c:v>3.09</c:v>
                </c:pt>
                <c:pt idx="8">
                  <c:v>3.09</c:v>
                </c:pt>
                <c:pt idx="9">
                  <c:v>3.09</c:v>
                </c:pt>
                <c:pt idx="10">
                  <c:v>3.09</c:v>
                </c:pt>
                <c:pt idx="11">
                  <c:v>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311872"/>
        <c:axId val="407312264"/>
      </c:lineChart>
      <c:catAx>
        <c:axId val="4073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31226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187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2'!$D$22:$D$33</c:f>
              <c:numCache>
                <c:formatCode>#,##0</c:formatCode>
                <c:ptCount val="12"/>
                <c:pt idx="0">
                  <c:v>463.59740000000005</c:v>
                </c:pt>
                <c:pt idx="1">
                  <c:v>729.77369999999996</c:v>
                </c:pt>
                <c:pt idx="2">
                  <c:v>1108.028</c:v>
                </c:pt>
                <c:pt idx="3">
                  <c:v>1065.8616999999999</c:v>
                </c:pt>
                <c:pt idx="4">
                  <c:v>1165.8853999999999</c:v>
                </c:pt>
                <c:pt idx="5">
                  <c:v>1021.8828000000001</c:v>
                </c:pt>
                <c:pt idx="6">
                  <c:v>956.83940000000007</c:v>
                </c:pt>
                <c:pt idx="7">
                  <c:v>1072.6126999999999</c:v>
                </c:pt>
                <c:pt idx="8">
                  <c:v>1041.6281999999999</c:v>
                </c:pt>
                <c:pt idx="9">
                  <c:v>743.27299999999991</c:v>
                </c:pt>
                <c:pt idx="10">
                  <c:v>617.11219999999992</c:v>
                </c:pt>
                <c:pt idx="11">
                  <c:v>724.68489999999997</c:v>
                </c:pt>
              </c:numCache>
            </c:numRef>
          </c:val>
        </c:ser>
        <c:ser>
          <c:idx val="0"/>
          <c:order val="1"/>
          <c:tx>
            <c:strRef>
              <c:f>'Data 2'!$E$20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2'!$E$22:$E$33</c:f>
              <c:numCache>
                <c:formatCode>#,##0</c:formatCode>
                <c:ptCount val="12"/>
                <c:pt idx="0">
                  <c:v>127.69499999999999</c:v>
                </c:pt>
                <c:pt idx="1">
                  <c:v>133.864</c:v>
                </c:pt>
                <c:pt idx="2">
                  <c:v>143.38460000000001</c:v>
                </c:pt>
                <c:pt idx="3">
                  <c:v>102.1995</c:v>
                </c:pt>
                <c:pt idx="4">
                  <c:v>156.01420000000002</c:v>
                </c:pt>
                <c:pt idx="5">
                  <c:v>103.08160000000001</c:v>
                </c:pt>
                <c:pt idx="6">
                  <c:v>136.702</c:v>
                </c:pt>
                <c:pt idx="7">
                  <c:v>101.96589999999999</c:v>
                </c:pt>
                <c:pt idx="8">
                  <c:v>42.7926</c:v>
                </c:pt>
                <c:pt idx="9">
                  <c:v>29.591000000000001</c:v>
                </c:pt>
                <c:pt idx="10">
                  <c:v>36.661000000000001</c:v>
                </c:pt>
                <c:pt idx="11">
                  <c:v>8.5312000000000001</c:v>
                </c:pt>
              </c:numCache>
            </c:numRef>
          </c:val>
        </c:ser>
        <c:ser>
          <c:idx val="1"/>
          <c:order val="2"/>
          <c:tx>
            <c:strRef>
              <c:f>'Data 2'!$F$20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2'!$F$22:$F$33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3440"/>
        <c:axId val="407313832"/>
      </c:barChart>
      <c:catAx>
        <c:axId val="407313440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13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31383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1344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544751470403938"/>
          <c:y val="6.4748457244983404E-2"/>
          <c:w val="0.38704104528072381"/>
          <c:h val="8.82090941840825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2'!$H$20</c:f>
              <c:strCache>
                <c:ptCount val="1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2'!$H$22:$H$33</c:f>
              <c:numCache>
                <c:formatCode>#,##0</c:formatCode>
                <c:ptCount val="12"/>
                <c:pt idx="0">
                  <c:v>0.70610000000000006</c:v>
                </c:pt>
                <c:pt idx="1">
                  <c:v>2.8325999999999998</c:v>
                </c:pt>
                <c:pt idx="2">
                  <c:v>19.575400000000002</c:v>
                </c:pt>
                <c:pt idx="3">
                  <c:v>7.2291000000000016</c:v>
                </c:pt>
                <c:pt idx="4">
                  <c:v>20.706299999999999</c:v>
                </c:pt>
                <c:pt idx="5">
                  <c:v>7.7278000000000002</c:v>
                </c:pt>
                <c:pt idx="6">
                  <c:v>15.060700000000001</c:v>
                </c:pt>
                <c:pt idx="7">
                  <c:v>4.9577999999999998</c:v>
                </c:pt>
                <c:pt idx="8">
                  <c:v>8.4246000000000034</c:v>
                </c:pt>
                <c:pt idx="9">
                  <c:v>42.653400000000005</c:v>
                </c:pt>
                <c:pt idx="10">
                  <c:v>3.7778</c:v>
                </c:pt>
                <c:pt idx="11">
                  <c:v>2.7764000000000002</c:v>
                </c:pt>
              </c:numCache>
            </c:numRef>
          </c:val>
        </c:ser>
        <c:ser>
          <c:idx val="0"/>
          <c:order val="1"/>
          <c:tx>
            <c:strRef>
              <c:f>'Data 2'!$I$20</c:f>
              <c:strCache>
                <c:ptCount val="1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2'!$I$22:$I$33</c:f>
              <c:numCache>
                <c:formatCode>#,##0</c:formatCode>
                <c:ptCount val="12"/>
                <c:pt idx="0">
                  <c:v>0</c:v>
                </c:pt>
                <c:pt idx="1">
                  <c:v>2.9473000000000003</c:v>
                </c:pt>
                <c:pt idx="2">
                  <c:v>0.24759999999999999</c:v>
                </c:pt>
                <c:pt idx="3">
                  <c:v>0.13500000000000001</c:v>
                </c:pt>
                <c:pt idx="4">
                  <c:v>0.98089999999999999</c:v>
                </c:pt>
                <c:pt idx="5">
                  <c:v>5.2388999999999992</c:v>
                </c:pt>
                <c:pt idx="6">
                  <c:v>12.865600000000001</c:v>
                </c:pt>
                <c:pt idx="7">
                  <c:v>13.4596</c:v>
                </c:pt>
                <c:pt idx="8">
                  <c:v>1.0922000000000001</c:v>
                </c:pt>
                <c:pt idx="9">
                  <c:v>4.4130000000000003</c:v>
                </c:pt>
                <c:pt idx="10">
                  <c:v>2.4380000000000002</c:v>
                </c:pt>
                <c:pt idx="11">
                  <c:v>0.64100000000000001</c:v>
                </c:pt>
              </c:numCache>
            </c:numRef>
          </c:val>
        </c:ser>
        <c:ser>
          <c:idx val="1"/>
          <c:order val="2"/>
          <c:tx>
            <c:strRef>
              <c:f>'Data 2'!$J$20</c:f>
              <c:strCache>
                <c:ptCount val="1"/>
                <c:pt idx="0">
                  <c:v>Otras causas</c:v>
                </c:pt>
              </c:strCache>
            </c:strRef>
          </c:tx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2'!$J$22:$J$33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2.4E-2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1480"/>
        <c:axId val="407311088"/>
      </c:barChart>
      <c:catAx>
        <c:axId val="4073114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07311088"/>
        <c:crosses val="autoZero"/>
        <c:auto val="0"/>
        <c:lblAlgn val="ctr"/>
        <c:lblOffset val="100"/>
        <c:tickMarkSkip val="1"/>
        <c:noMultiLvlLbl val="0"/>
      </c:catAx>
      <c:valAx>
        <c:axId val="407311088"/>
        <c:scaling>
          <c:orientation val="maxMin"/>
          <c:max val="4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1148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2'!$D$40:$D$51</c:f>
              <c:numCache>
                <c:formatCode>#,##0</c:formatCode>
                <c:ptCount val="12"/>
                <c:pt idx="0">
                  <c:v>161.86089999999999</c:v>
                </c:pt>
                <c:pt idx="1">
                  <c:v>141.6763</c:v>
                </c:pt>
                <c:pt idx="2">
                  <c:v>162.74470000000002</c:v>
                </c:pt>
                <c:pt idx="3">
                  <c:v>158.011</c:v>
                </c:pt>
                <c:pt idx="4">
                  <c:v>182.30689999999998</c:v>
                </c:pt>
                <c:pt idx="5">
                  <c:v>127.44450000000001</c:v>
                </c:pt>
                <c:pt idx="6">
                  <c:v>94.843500000000006</c:v>
                </c:pt>
                <c:pt idx="7">
                  <c:v>101.2487</c:v>
                </c:pt>
                <c:pt idx="8">
                  <c:v>95.452699999999993</c:v>
                </c:pt>
                <c:pt idx="9">
                  <c:v>89.659499999999994</c:v>
                </c:pt>
                <c:pt idx="10">
                  <c:v>103.0812</c:v>
                </c:pt>
                <c:pt idx="11">
                  <c:v>111.6551</c:v>
                </c:pt>
              </c:numCache>
            </c:numRef>
          </c:val>
          <c:extLst/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2'!$E$40:$E$51</c:f>
              <c:numCache>
                <c:formatCode>#,##0</c:formatCode>
                <c:ptCount val="12"/>
                <c:pt idx="0">
                  <c:v>208.49520000000001</c:v>
                </c:pt>
                <c:pt idx="1">
                  <c:v>194.69979999999998</c:v>
                </c:pt>
                <c:pt idx="2">
                  <c:v>220.7757</c:v>
                </c:pt>
                <c:pt idx="3">
                  <c:v>219.3501</c:v>
                </c:pt>
                <c:pt idx="4">
                  <c:v>223.8897</c:v>
                </c:pt>
                <c:pt idx="5">
                  <c:v>229.5702</c:v>
                </c:pt>
                <c:pt idx="6">
                  <c:v>225.11879999999999</c:v>
                </c:pt>
                <c:pt idx="7">
                  <c:v>171.3991</c:v>
                </c:pt>
                <c:pt idx="8">
                  <c:v>185.25800000000001</c:v>
                </c:pt>
                <c:pt idx="9">
                  <c:v>208.36750000000001</c:v>
                </c:pt>
                <c:pt idx="10">
                  <c:v>266.92720000000003</c:v>
                </c:pt>
                <c:pt idx="11">
                  <c:v>202.90350000000001</c:v>
                </c:pt>
              </c:numCache>
            </c:numRef>
          </c:val>
          <c:extLst/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2'!$F$40:$F$51</c:f>
              <c:numCache>
                <c:formatCode>#,##0</c:formatCode>
                <c:ptCount val="12"/>
                <c:pt idx="0">
                  <c:v>106.5989</c:v>
                </c:pt>
                <c:pt idx="1">
                  <c:v>113.4988</c:v>
                </c:pt>
                <c:pt idx="2">
                  <c:v>115.47760000000001</c:v>
                </c:pt>
                <c:pt idx="3">
                  <c:v>81.587199999999996</c:v>
                </c:pt>
                <c:pt idx="4">
                  <c:v>59.699400000000004</c:v>
                </c:pt>
                <c:pt idx="5">
                  <c:v>79.279600000000002</c:v>
                </c:pt>
                <c:pt idx="6">
                  <c:v>141.12820000000002</c:v>
                </c:pt>
                <c:pt idx="7">
                  <c:v>72.097300000000004</c:v>
                </c:pt>
                <c:pt idx="8">
                  <c:v>155.19999999999999</c:v>
                </c:pt>
                <c:pt idx="9">
                  <c:v>70.97</c:v>
                </c:pt>
                <c:pt idx="10">
                  <c:v>129.2457</c:v>
                </c:pt>
                <c:pt idx="11">
                  <c:v>58.4998</c:v>
                </c:pt>
              </c:numCache>
            </c:numRef>
          </c:val>
          <c:extLst/>
        </c:ser>
        <c:ser>
          <c:idx val="3"/>
          <c:order val="3"/>
          <c:tx>
            <c:v>Restricciones técnicas en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2'!$B$22:$B$33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2'!$G$40:$G$51</c:f>
              <c:numCache>
                <c:formatCode>0</c:formatCode>
                <c:ptCount val="12"/>
                <c:pt idx="0">
                  <c:v>27.7134</c:v>
                </c:pt>
                <c:pt idx="1">
                  <c:v>38.768999999999998</c:v>
                </c:pt>
                <c:pt idx="2">
                  <c:v>39.763199999999998</c:v>
                </c:pt>
                <c:pt idx="3">
                  <c:v>47.755699999999997</c:v>
                </c:pt>
                <c:pt idx="4">
                  <c:v>37.270800000000001</c:v>
                </c:pt>
                <c:pt idx="5">
                  <c:v>42.128399999999999</c:v>
                </c:pt>
                <c:pt idx="6">
                  <c:v>8.6616</c:v>
                </c:pt>
                <c:pt idx="7">
                  <c:v>25.259700000000002</c:v>
                </c:pt>
                <c:pt idx="8">
                  <c:v>20.989699999999999</c:v>
                </c:pt>
                <c:pt idx="9">
                  <c:v>42.4251</c:v>
                </c:pt>
                <c:pt idx="10">
                  <c:v>35.082099999999997</c:v>
                </c:pt>
                <c:pt idx="11">
                  <c:v>24.632000000000001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07313048"/>
        <c:axId val="407310304"/>
      </c:barChart>
      <c:catAx>
        <c:axId val="40731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73103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304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val>
            <c:numRef>
              <c:f>'Data 2'!$H$40:$H$51</c:f>
              <c:numCache>
                <c:formatCode>#,##0</c:formatCode>
                <c:ptCount val="12"/>
                <c:pt idx="0">
                  <c:v>87.593999999999994</c:v>
                </c:pt>
                <c:pt idx="1">
                  <c:v>72.171899999999994</c:v>
                </c:pt>
                <c:pt idx="2">
                  <c:v>69.478399999999993</c:v>
                </c:pt>
                <c:pt idx="3">
                  <c:v>69.237499999999997</c:v>
                </c:pt>
                <c:pt idx="4">
                  <c:v>57.735599999999998</c:v>
                </c:pt>
                <c:pt idx="5">
                  <c:v>73.081299999999999</c:v>
                </c:pt>
                <c:pt idx="6">
                  <c:v>91.860900000000001</c:v>
                </c:pt>
                <c:pt idx="7">
                  <c:v>86.754300000000001</c:v>
                </c:pt>
                <c:pt idx="8">
                  <c:v>97.600399999999993</c:v>
                </c:pt>
                <c:pt idx="9">
                  <c:v>116.43980000000001</c:v>
                </c:pt>
                <c:pt idx="10">
                  <c:v>105.77800000000001</c:v>
                </c:pt>
                <c:pt idx="11">
                  <c:v>84.595300000000009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val>
            <c:numRef>
              <c:f>'Data 2'!$I$40:$I$51</c:f>
              <c:numCache>
                <c:formatCode>#,##0</c:formatCode>
                <c:ptCount val="12"/>
                <c:pt idx="0">
                  <c:v>159.99939999999998</c:v>
                </c:pt>
                <c:pt idx="1">
                  <c:v>143.59810000000002</c:v>
                </c:pt>
                <c:pt idx="2">
                  <c:v>162.37799999999999</c:v>
                </c:pt>
                <c:pt idx="3">
                  <c:v>154.09370000000001</c:v>
                </c:pt>
                <c:pt idx="4">
                  <c:v>130.58449999999999</c:v>
                </c:pt>
                <c:pt idx="5">
                  <c:v>92.086799999999997</c:v>
                </c:pt>
                <c:pt idx="6">
                  <c:v>80.436700000000002</c:v>
                </c:pt>
                <c:pt idx="7">
                  <c:v>116.6096</c:v>
                </c:pt>
                <c:pt idx="8">
                  <c:v>129.54679999999999</c:v>
                </c:pt>
                <c:pt idx="9">
                  <c:v>118.50869999999999</c:v>
                </c:pt>
                <c:pt idx="10">
                  <c:v>127.074</c:v>
                </c:pt>
                <c:pt idx="11">
                  <c:v>138.42410000000001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'Data 2'!$J$40:$J$51</c:f>
              <c:numCache>
                <c:formatCode>#,##0</c:formatCode>
                <c:ptCount val="12"/>
                <c:pt idx="0">
                  <c:v>44.561099999999996</c:v>
                </c:pt>
                <c:pt idx="1">
                  <c:v>34.2288</c:v>
                </c:pt>
                <c:pt idx="2">
                  <c:v>48.704500000000003</c:v>
                </c:pt>
                <c:pt idx="3">
                  <c:v>30.143799999999999</c:v>
                </c:pt>
                <c:pt idx="4">
                  <c:v>20.3538</c:v>
                </c:pt>
                <c:pt idx="5">
                  <c:v>25.604299999999999</c:v>
                </c:pt>
                <c:pt idx="6">
                  <c:v>38.761600000000001</c:v>
                </c:pt>
                <c:pt idx="7">
                  <c:v>53.683300000000003</c:v>
                </c:pt>
                <c:pt idx="8">
                  <c:v>68.590299999999999</c:v>
                </c:pt>
                <c:pt idx="9">
                  <c:v>37.5946</c:v>
                </c:pt>
                <c:pt idx="10">
                  <c:v>22.708500000000001</c:v>
                </c:pt>
                <c:pt idx="11">
                  <c:v>40.160400000000003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val>
            <c:numRef>
              <c:f>'Data 2'!$K$40:$K$51</c:f>
              <c:numCache>
                <c:formatCode>0</c:formatCode>
                <c:ptCount val="12"/>
                <c:pt idx="0">
                  <c:v>103.1041</c:v>
                </c:pt>
                <c:pt idx="1">
                  <c:v>81.607500000000002</c:v>
                </c:pt>
                <c:pt idx="2">
                  <c:v>63.427500000000002</c:v>
                </c:pt>
                <c:pt idx="3">
                  <c:v>49.473099999999995</c:v>
                </c:pt>
                <c:pt idx="4">
                  <c:v>49.266199999999998</c:v>
                </c:pt>
                <c:pt idx="5">
                  <c:v>29.937000000000001</c:v>
                </c:pt>
                <c:pt idx="6">
                  <c:v>17.659500000000001</c:v>
                </c:pt>
                <c:pt idx="7">
                  <c:v>16.718499999999999</c:v>
                </c:pt>
                <c:pt idx="8">
                  <c:v>22.7591</c:v>
                </c:pt>
                <c:pt idx="9">
                  <c:v>56.227400000000003</c:v>
                </c:pt>
                <c:pt idx="10">
                  <c:v>52.383300000000006</c:v>
                </c:pt>
                <c:pt idx="11">
                  <c:v>102.61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2'!#REF!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407315008"/>
        <c:axId val="407315400"/>
      </c:barChart>
      <c:catAx>
        <c:axId val="4073150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07315400"/>
        <c:crosses val="autoZero"/>
        <c:auto val="1"/>
        <c:lblAlgn val="ctr"/>
        <c:lblOffset val="100"/>
        <c:tickMarkSkip val="1"/>
        <c:noMultiLvlLbl val="0"/>
      </c:catAx>
      <c:valAx>
        <c:axId val="407315400"/>
        <c:scaling>
          <c:orientation val="maxMin"/>
          <c:max val="6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7315008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186.261079</c:v>
                </c:pt>
                <c:pt idx="1">
                  <c:v>158.73429400000001</c:v>
                </c:pt>
                <c:pt idx="2">
                  <c:v>128.00050899999999</c:v>
                </c:pt>
                <c:pt idx="3">
                  <c:v>151.01756400000002</c:v>
                </c:pt>
                <c:pt idx="4">
                  <c:v>110.85687200000001</c:v>
                </c:pt>
                <c:pt idx="5">
                  <c:v>106.45697699999999</c:v>
                </c:pt>
                <c:pt idx="6">
                  <c:v>110.55225299999999</c:v>
                </c:pt>
                <c:pt idx="7">
                  <c:v>126.100234</c:v>
                </c:pt>
                <c:pt idx="8">
                  <c:v>259.34595300000001</c:v>
                </c:pt>
                <c:pt idx="9">
                  <c:v>232.29932199999999</c:v>
                </c:pt>
                <c:pt idx="10">
                  <c:v>124.764678</c:v>
                </c:pt>
                <c:pt idx="11">
                  <c:v>315.64026799999999</c:v>
                </c:pt>
              </c:numCache>
            </c:numRef>
          </c:val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41.687072999999998</c:v>
                </c:pt>
                <c:pt idx="1">
                  <c:v>36.528719000000002</c:v>
                </c:pt>
                <c:pt idx="2">
                  <c:v>16.335011999999999</c:v>
                </c:pt>
                <c:pt idx="3">
                  <c:v>16.405362</c:v>
                </c:pt>
                <c:pt idx="4">
                  <c:v>16.046472000000001</c:v>
                </c:pt>
                <c:pt idx="5">
                  <c:v>8.8607040000000001</c:v>
                </c:pt>
                <c:pt idx="6">
                  <c:v>4.3581690000000002</c:v>
                </c:pt>
                <c:pt idx="7">
                  <c:v>6.1718099999999998</c:v>
                </c:pt>
                <c:pt idx="8">
                  <c:v>2.8132549999999998</c:v>
                </c:pt>
                <c:pt idx="9">
                  <c:v>4.8480860000000003</c:v>
                </c:pt>
                <c:pt idx="10">
                  <c:v>12.621917</c:v>
                </c:pt>
                <c:pt idx="11">
                  <c:v>5.6130450000000005</c:v>
                </c:pt>
              </c:numCache>
            </c:numRef>
          </c:val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134.81720100000001</c:v>
                </c:pt>
                <c:pt idx="1">
                  <c:v>110.749027</c:v>
                </c:pt>
                <c:pt idx="2">
                  <c:v>144.999157</c:v>
                </c:pt>
                <c:pt idx="3">
                  <c:v>91.280144000000007</c:v>
                </c:pt>
                <c:pt idx="4">
                  <c:v>104.495628</c:v>
                </c:pt>
                <c:pt idx="5">
                  <c:v>90.530051999999998</c:v>
                </c:pt>
                <c:pt idx="6">
                  <c:v>154.56213099999999</c:v>
                </c:pt>
                <c:pt idx="7">
                  <c:v>163.835489</c:v>
                </c:pt>
                <c:pt idx="8">
                  <c:v>99.965736000000007</c:v>
                </c:pt>
                <c:pt idx="9">
                  <c:v>92.242351999999997</c:v>
                </c:pt>
                <c:pt idx="10">
                  <c:v>123.69500199999999</c:v>
                </c:pt>
                <c:pt idx="11">
                  <c:v>79.307451999999998</c:v>
                </c:pt>
              </c:numCache>
            </c:numRef>
          </c:val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53.422843</c:v>
                </c:pt>
                <c:pt idx="1">
                  <c:v>47.371833000000002</c:v>
                </c:pt>
                <c:pt idx="2">
                  <c:v>73.357675</c:v>
                </c:pt>
                <c:pt idx="3">
                  <c:v>64.238306000000009</c:v>
                </c:pt>
                <c:pt idx="4">
                  <c:v>44.764473000000002</c:v>
                </c:pt>
                <c:pt idx="5">
                  <c:v>37.511864000000003</c:v>
                </c:pt>
                <c:pt idx="6">
                  <c:v>33.583075000000001</c:v>
                </c:pt>
                <c:pt idx="7">
                  <c:v>32.006632000000003</c:v>
                </c:pt>
                <c:pt idx="8">
                  <c:v>35.509846000000003</c:v>
                </c:pt>
                <c:pt idx="9">
                  <c:v>25.602925000000003</c:v>
                </c:pt>
                <c:pt idx="10">
                  <c:v>29.329502000000002</c:v>
                </c:pt>
                <c:pt idx="11">
                  <c:v>17.504351999999997</c:v>
                </c:pt>
              </c:numCache>
            </c:numRef>
          </c:val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</c:formatCode>
                <c:ptCount val="12"/>
                <c:pt idx="0">
                  <c:v>1.04118</c:v>
                </c:pt>
                <c:pt idx="1">
                  <c:v>0.9901319999999999</c:v>
                </c:pt>
                <c:pt idx="2">
                  <c:v>0.78057200000000004</c:v>
                </c:pt>
                <c:pt idx="3">
                  <c:v>0.88963999999999999</c:v>
                </c:pt>
                <c:pt idx="4">
                  <c:v>0.49332799999999999</c:v>
                </c:pt>
                <c:pt idx="5">
                  <c:v>0.46632799999999996</c:v>
                </c:pt>
                <c:pt idx="6">
                  <c:v>0.46874400000000005</c:v>
                </c:pt>
                <c:pt idx="7">
                  <c:v>0.43712000000000001</c:v>
                </c:pt>
                <c:pt idx="8">
                  <c:v>0.91866400000000004</c:v>
                </c:pt>
                <c:pt idx="9">
                  <c:v>1.0334839999999998</c:v>
                </c:pt>
                <c:pt idx="10">
                  <c:v>1.2050959999999999</c:v>
                </c:pt>
                <c:pt idx="11">
                  <c:v>1.053596</c:v>
                </c:pt>
              </c:numCache>
            </c:numRef>
          </c:val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15.928848</c:v>
                </c:pt>
                <c:pt idx="1">
                  <c:v>15.398405</c:v>
                </c:pt>
                <c:pt idx="2">
                  <c:v>17.100951000000002</c:v>
                </c:pt>
                <c:pt idx="3">
                  <c:v>12.591901999999999</c:v>
                </c:pt>
                <c:pt idx="4">
                  <c:v>19.266401999999999</c:v>
                </c:pt>
                <c:pt idx="5">
                  <c:v>9.2992229999999996</c:v>
                </c:pt>
                <c:pt idx="6">
                  <c:v>21.625133000000002</c:v>
                </c:pt>
                <c:pt idx="7">
                  <c:v>12.486077999999999</c:v>
                </c:pt>
                <c:pt idx="8">
                  <c:v>19.521633999999999</c:v>
                </c:pt>
                <c:pt idx="9">
                  <c:v>20.432915000000001</c:v>
                </c:pt>
                <c:pt idx="10">
                  <c:v>13.87875</c:v>
                </c:pt>
                <c:pt idx="11">
                  <c:v>15.644994000000001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316184"/>
        <c:axId val="407316576"/>
      </c:barChart>
      <c:catAx>
        <c:axId val="40731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7316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7316184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/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26</xdr:row>
      <xdr:rowOff>0</xdr:rowOff>
    </xdr:to>
    <xdr:pic>
      <xdr:nvPicPr>
        <xdr:cNvPr id="2771298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66774"/>
          <a:ext cx="1043940" cy="3657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5927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/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7868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82778" name="Line 2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6</xdr:row>
      <xdr:rowOff>7620</xdr:rowOff>
    </xdr:from>
    <xdr:to>
      <xdr:col>5</xdr:col>
      <xdr:colOff>0</xdr:colOff>
      <xdr:row>16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7620</xdr:rowOff>
    </xdr:from>
    <xdr:to>
      <xdr:col>5</xdr:col>
      <xdr:colOff>22860</xdr:colOff>
      <xdr:row>23</xdr:row>
      <xdr:rowOff>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5899785</xdr:colOff>
      <xdr:row>7</xdr:row>
      <xdr:rowOff>146685</xdr:rowOff>
    </xdr:from>
    <xdr:to>
      <xdr:col>4</xdr:col>
      <xdr:colOff>6882708</xdr:colOff>
      <xdr:row>9</xdr:row>
      <xdr:rowOff>7620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757160" y="1365885"/>
          <a:ext cx="982923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xdr:txBody>
    </xdr:sp>
    <xdr:clientData/>
  </xdr:twoCellAnchor>
  <xdr:twoCellAnchor>
    <xdr:from>
      <xdr:col>4</xdr:col>
      <xdr:colOff>5857875</xdr:colOff>
      <xdr:row>21</xdr:row>
      <xdr:rowOff>95250</xdr:rowOff>
    </xdr:from>
    <xdr:to>
      <xdr:col>4</xdr:col>
      <xdr:colOff>6843302</xdr:colOff>
      <xdr:row>22</xdr:row>
      <xdr:rowOff>90168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7715250" y="3581400"/>
          <a:ext cx="985427" cy="156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/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26670</xdr:colOff>
      <xdr:row>6</xdr:row>
      <xdr:rowOff>7620</xdr:rowOff>
    </xdr:from>
    <xdr:to>
      <xdr:col>5</xdr:col>
      <xdr:colOff>28575</xdr:colOff>
      <xdr:row>17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28575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30480</xdr:colOff>
      <xdr:row>15</xdr:row>
      <xdr:rowOff>144780</xdr:rowOff>
    </xdr:from>
    <xdr:to>
      <xdr:col>5</xdr:col>
      <xdr:colOff>22860</xdr:colOff>
      <xdr:row>23</xdr:row>
      <xdr:rowOff>144780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0.69877</cdr:x>
      <cdr:y>0.18526</cdr:y>
    </cdr:from>
    <cdr:to>
      <cdr:x>0.94195</cdr:x>
      <cdr:y>0.26477</cdr:y>
    </cdr:to>
    <cdr:sp macro="" textlink="">
      <cdr:nvSpPr>
        <cdr:cNvPr id="226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5418" y="342159"/>
          <a:ext cx="1767682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Francia → España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0.6981</cdr:x>
      <cdr:y>0.83356</cdr:y>
    </cdr:from>
    <cdr:to>
      <cdr:x>0.94375</cdr:x>
      <cdr:y>0.96598</cdr:y>
    </cdr:to>
    <cdr:sp macro="" textlink="">
      <cdr:nvSpPr>
        <cdr:cNvPr id="2273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6055" y="1074420"/>
          <a:ext cx="1774769" cy="1772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España → Francia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1579245</xdr:colOff>
      <xdr:row>6</xdr:row>
      <xdr:rowOff>0</xdr:rowOff>
    </xdr:from>
    <xdr:to>
      <xdr:col>5</xdr:col>
      <xdr:colOff>600074</xdr:colOff>
      <xdr:row>24</xdr:row>
      <xdr:rowOff>9525</xdr:rowOff>
    </xdr:to>
    <xdr:grpSp>
      <xdr:nvGrpSpPr>
        <xdr:cNvPr id="6" name="Grupo 5"/>
        <xdr:cNvGrpSpPr/>
      </xdr:nvGrpSpPr>
      <xdr:grpSpPr>
        <a:xfrm>
          <a:off x="1769745" y="1057275"/>
          <a:ext cx="7736204" cy="2924175"/>
          <a:chOff x="1769745" y="1057275"/>
          <a:chExt cx="7736204" cy="2924175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1769745" y="1102995"/>
          <a:ext cx="7136130" cy="28060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5"/>
          <xdr:cNvGraphicFramePr>
            <a:graphicFrameLocks/>
          </xdr:cNvGraphicFramePr>
        </xdr:nvGraphicFramePr>
        <xdr:xfrm>
          <a:off x="8543925" y="1057275"/>
          <a:ext cx="962024" cy="2924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13</xdr:col>
      <xdr:colOff>19049</xdr:colOff>
      <xdr:row>3</xdr:row>
      <xdr:rowOff>30478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19" y="485775"/>
          <a:ext cx="6364605" cy="11428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28575</xdr:rowOff>
    </xdr:from>
    <xdr:to>
      <xdr:col>6</xdr:col>
      <xdr:colOff>76199</xdr:colOff>
      <xdr:row>3</xdr:row>
      <xdr:rowOff>30480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95300"/>
          <a:ext cx="9441180" cy="190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1579245</xdr:colOff>
      <xdr:row>6</xdr:row>
      <xdr:rowOff>0</xdr:rowOff>
    </xdr:from>
    <xdr:to>
      <xdr:col>5</xdr:col>
      <xdr:colOff>638174</xdr:colOff>
      <xdr:row>24</xdr:row>
      <xdr:rowOff>9525</xdr:rowOff>
    </xdr:to>
    <xdr:grpSp>
      <xdr:nvGrpSpPr>
        <xdr:cNvPr id="6" name="Grupo 5"/>
        <xdr:cNvGrpSpPr/>
      </xdr:nvGrpSpPr>
      <xdr:grpSpPr>
        <a:xfrm>
          <a:off x="1769745" y="1057275"/>
          <a:ext cx="7774304" cy="2924175"/>
          <a:chOff x="1769745" y="1057275"/>
          <a:chExt cx="7774304" cy="2924175"/>
        </a:xfrm>
      </xdr:grpSpPr>
      <xdr:graphicFrame macro="">
        <xdr:nvGraphicFramePr>
          <xdr:cNvPr id="2" name="Chart 1"/>
          <xdr:cNvGraphicFramePr>
            <a:graphicFrameLocks/>
          </xdr:cNvGraphicFramePr>
        </xdr:nvGraphicFramePr>
        <xdr:xfrm>
          <a:off x="1769745" y="1102995"/>
          <a:ext cx="7136130" cy="28060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5"/>
          <xdr:cNvGraphicFramePr>
            <a:graphicFrameLocks/>
          </xdr:cNvGraphicFramePr>
        </xdr:nvGraphicFramePr>
        <xdr:xfrm>
          <a:off x="8582025" y="1057275"/>
          <a:ext cx="962024" cy="29241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144780</xdr:rowOff>
    </xdr:from>
    <xdr:to>
      <xdr:col>5</xdr:col>
      <xdr:colOff>0</xdr:colOff>
      <xdr:row>15</xdr:row>
      <xdr:rowOff>30480</xdr:rowOff>
    </xdr:to>
    <xdr:graphicFrame macro="">
      <xdr:nvGraphicFramePr>
        <xdr:cNvPr id="2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68580</xdr:colOff>
      <xdr:row>13</xdr:row>
      <xdr:rowOff>45720</xdr:rowOff>
    </xdr:from>
    <xdr:to>
      <xdr:col>4</xdr:col>
      <xdr:colOff>7216140</xdr:colOff>
      <xdr:row>21</xdr:row>
      <xdr:rowOff>137160</xdr:rowOff>
    </xdr:to>
    <xdr:graphicFrame macro="">
      <xdr:nvGraphicFramePr>
        <xdr:cNvPr id="3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</xdr:col>
      <xdr:colOff>15240</xdr:colOff>
      <xdr:row>1</xdr:row>
      <xdr:rowOff>160020</xdr:rowOff>
    </xdr:from>
    <xdr:to>
      <xdr:col>2</xdr:col>
      <xdr:colOff>929640</xdr:colOff>
      <xdr:row>2</xdr:row>
      <xdr:rowOff>167640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0.81995</cdr:x>
      <cdr:y>0.3142</cdr:y>
    </cdr:from>
    <cdr:to>
      <cdr:x>0.97299</cdr:x>
      <cdr:y>0.46842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79399" y="547674"/>
          <a:ext cx="1078702" cy="268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0.79889</cdr:x>
      <cdr:y>0.77051</cdr:y>
    </cdr:from>
    <cdr:to>
      <cdr:x>0.95295</cdr:x>
      <cdr:y>0.86489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573129" y="1244712"/>
          <a:ext cx="1074739" cy="152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914400</xdr:colOff>
      <xdr:row>2</xdr:row>
      <xdr:rowOff>160020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0678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15</xdr:row>
      <xdr:rowOff>7620</xdr:rowOff>
    </xdr:to>
    <xdr:graphicFrame macro="">
      <xdr:nvGraphicFramePr>
        <xdr:cNvPr id="4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14</xdr:row>
      <xdr:rowOff>129540</xdr:rowOff>
    </xdr:from>
    <xdr:to>
      <xdr:col>5</xdr:col>
      <xdr:colOff>22860</xdr:colOff>
      <xdr:row>22</xdr:row>
      <xdr:rowOff>45720</xdr:rowOff>
    </xdr:to>
    <xdr:graphicFrame macro="">
      <xdr:nvGraphicFramePr>
        <xdr:cNvPr id="5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57200"/>
          <a:ext cx="6233160" cy="3048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6</xdr:row>
      <xdr:rowOff>0</xdr:rowOff>
    </xdr:from>
    <xdr:to>
      <xdr:col>4</xdr:col>
      <xdr:colOff>4572000</xdr:colOff>
      <xdr:row>26</xdr:row>
      <xdr:rowOff>157163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0.07515</cdr:x>
      <cdr:y>0.27602</cdr:y>
    </cdr:from>
    <cdr:to>
      <cdr:x>0.22893</cdr:x>
      <cdr:y>0.38206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29718" y="475347"/>
          <a:ext cx="1083918" cy="182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0.07905</cdr:x>
      <cdr:y>0.65575</cdr:y>
    </cdr:from>
    <cdr:to>
      <cdr:x>0.23211</cdr:x>
      <cdr:y>0.77247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572315" y="902981"/>
          <a:ext cx="1113244" cy="160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167640</xdr:rowOff>
    </xdr:from>
    <xdr:to>
      <xdr:col>2</xdr:col>
      <xdr:colOff>922020</xdr:colOff>
      <xdr:row>2</xdr:row>
      <xdr:rowOff>160020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7165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97205"/>
          <a:ext cx="870775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22860</xdr:colOff>
      <xdr:row>5</xdr:row>
      <xdr:rowOff>144780</xdr:rowOff>
    </xdr:from>
    <xdr:to>
      <xdr:col>4</xdr:col>
      <xdr:colOff>7239000</xdr:colOff>
      <xdr:row>15</xdr:row>
      <xdr:rowOff>7620</xdr:rowOff>
    </xdr:to>
    <xdr:graphicFrame macro="">
      <xdr:nvGraphicFramePr>
        <xdr:cNvPr id="4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7620</xdr:rowOff>
    </xdr:from>
    <xdr:to>
      <xdr:col>4</xdr:col>
      <xdr:colOff>7239000</xdr:colOff>
      <xdr:row>21</xdr:row>
      <xdr:rowOff>91440</xdr:rowOff>
    </xdr:to>
    <xdr:graphicFrame macro="">
      <xdr:nvGraphicFramePr>
        <xdr:cNvPr id="5" name="Graf_H08_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0.09204</cdr:x>
      <cdr:y>0.18407</cdr:y>
    </cdr:from>
    <cdr:to>
      <cdr:x>0.17758</cdr:x>
      <cdr:y>0.28038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619125" y="4381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0.06833</cdr:x>
      <cdr:y>0.2605</cdr:y>
    </cdr:from>
    <cdr:to>
      <cdr:x>0.22287</cdr:x>
      <cdr:y>0.35022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93629" y="457614"/>
          <a:ext cx="1109209" cy="158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Importación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0.0709</cdr:x>
      <cdr:y>0.7585</cdr:y>
    </cdr:from>
    <cdr:to>
      <cdr:x>0.22545</cdr:x>
      <cdr:y>0.87638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99198" y="908865"/>
          <a:ext cx="1088168" cy="141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Exportación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140969</xdr:colOff>
      <xdr:row>1</xdr:row>
      <xdr:rowOff>154305</xdr:rowOff>
    </xdr:from>
    <xdr:to>
      <xdr:col>16</xdr:col>
      <xdr:colOff>685799</xdr:colOff>
      <xdr:row>1</xdr:row>
      <xdr:rowOff>180975</xdr:rowOff>
    </xdr:to>
    <xdr:sp macro="" textlink="">
      <xdr:nvSpPr>
        <xdr:cNvPr id="27785533" name="Line 3"/>
        <xdr:cNvSpPr>
          <a:spLocks noChangeShapeType="1"/>
        </xdr:cNvSpPr>
      </xdr:nvSpPr>
      <xdr:spPr bwMode="auto">
        <a:xfrm flipH="1" flipV="1">
          <a:off x="150494" y="430530"/>
          <a:ext cx="9774555" cy="2667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824070</xdr:colOff>
      <xdr:row>2</xdr:row>
      <xdr:rowOff>30480</xdr:rowOff>
    </xdr:to>
    <xdr:sp macro="" textlink="">
      <xdr:nvSpPr>
        <xdr:cNvPr id="28548739" name="Line 4"/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11</xdr:col>
      <xdr:colOff>3060</xdr:colOff>
      <xdr:row>2</xdr:row>
      <xdr:rowOff>30480</xdr:rowOff>
    </xdr:to>
    <xdr:sp macro="" textlink="">
      <xdr:nvSpPr>
        <xdr:cNvPr id="27786558" name="Line 2"/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70485</xdr:colOff>
      <xdr:row>2</xdr:row>
      <xdr:rowOff>30480</xdr:rowOff>
    </xdr:from>
    <xdr:to>
      <xdr:col>9</xdr:col>
      <xdr:colOff>45720</xdr:colOff>
      <xdr:row>2</xdr:row>
      <xdr:rowOff>30480</xdr:rowOff>
    </xdr:to>
    <xdr:sp macro="" textlink="">
      <xdr:nvSpPr>
        <xdr:cNvPr id="30027894" name="Line 2"/>
        <xdr:cNvSpPr>
          <a:spLocks noChangeShapeType="1"/>
        </xdr:cNvSpPr>
      </xdr:nvSpPr>
      <xdr:spPr bwMode="auto">
        <a:xfrm flipH="1">
          <a:off x="251460" y="487680"/>
          <a:ext cx="60712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0.31254</cdr:x>
      <cdr:y>0.03179</cdr:y>
    </cdr:from>
    <cdr:to>
      <cdr:x>0.7422</cdr:x>
      <cdr:y>0.10659</cdr:y>
    </cdr:to>
    <cdr:sp macro="" textlink="'C2'!$H$16">
      <cdr:nvSpPr>
        <cdr:cNvPr id="2" name="CuadroTexto 4"/>
        <cdr:cNvSpPr txBox="1"/>
      </cdr:nvSpPr>
      <cdr:spPr>
        <a:xfrm xmlns:a="http://schemas.openxmlformats.org/drawingml/2006/main">
          <a:off x="1431925" y="107951"/>
          <a:ext cx="1968500" cy="254000"/>
        </a:xfrm>
        <a:prstGeom xmlns:a="http://schemas.openxmlformats.org/drawingml/2006/main" prst="rect">
          <a:avLst/>
        </a:prstGeom>
        <a:solidFill xmlns:a="http://schemas.openxmlformats.org/drawingml/2006/main">
          <a:srgbClr val="F5F5F5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36000" bIns="3600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D7F515F-F68F-4921-B3E1-74A9E0BC21FB}" type="TxLink">
            <a:rPr lang="en-US" sz="10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Precio medio final: 48,41 €/MWh</a:t>
          </a:fld>
          <a:endParaRPr lang="es-ES" sz="1000">
            <a:solidFill>
              <a:srgbClr val="004563"/>
            </a:solidFill>
            <a:latin typeface="+mn-l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/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/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/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/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7526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 flipV="1">
          <a:off x="198120" y="487680"/>
          <a:ext cx="61436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59055</xdr:colOff>
      <xdr:row>7</xdr:row>
      <xdr:rowOff>7620</xdr:rowOff>
    </xdr:from>
    <xdr:to>
      <xdr:col>7</xdr:col>
      <xdr:colOff>0</xdr:colOff>
      <xdr:row>7</xdr:row>
      <xdr:rowOff>7620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 flipH="1">
          <a:off x="3850005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H="1">
          <a:off x="46977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 flipH="1">
          <a:off x="5574030" y="1188720"/>
          <a:ext cx="760095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7044690</xdr:colOff>
      <xdr:row>19</xdr:row>
      <xdr:rowOff>15240</xdr:rowOff>
    </xdr:to>
    <xdr:graphicFrame macro="">
      <xdr:nvGraphicFramePr>
        <xdr:cNvPr id="27732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3260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B1:H60"/>
  <sheetViews>
    <sheetView showGridLines="0" workbookViewId="0">
      <selection activeCell="E9" sqref="E9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16.42578125" style="7" customWidth="1"/>
    <col min="4" max="4" width="4.7109375" style="7" customWidth="1"/>
    <col min="5" max="5" width="95.7109375" style="7" customWidth="1"/>
    <col min="6" max="16384" width="11.42578125" style="7"/>
  </cols>
  <sheetData>
    <row r="1" spans="2:8" ht="0.75" customHeight="1"/>
    <row r="2" spans="2:8" ht="21" customHeight="1">
      <c r="C2" s="8"/>
      <c r="D2" s="8"/>
      <c r="E2" s="54" t="s">
        <v>76</v>
      </c>
    </row>
    <row r="3" spans="2:8" ht="15" customHeight="1">
      <c r="C3" s="8"/>
      <c r="D3" s="8"/>
      <c r="E3" s="9" t="s">
        <v>125</v>
      </c>
    </row>
    <row r="4" spans="2:8" s="10" customFormat="1" ht="20.25" customHeight="1">
      <c r="B4" s="11"/>
      <c r="C4" s="12" t="s">
        <v>69</v>
      </c>
    </row>
    <row r="5" spans="2:8" s="10" customFormat="1" ht="8.25" customHeight="1">
      <c r="B5" s="11"/>
      <c r="C5" s="13"/>
    </row>
    <row r="6" spans="2:8" s="10" customFormat="1" ht="3" customHeight="1">
      <c r="B6" s="11"/>
      <c r="C6" s="13"/>
    </row>
    <row r="7" spans="2:8" s="10" customFormat="1" ht="7.5" customHeight="1">
      <c r="B7" s="11"/>
      <c r="C7" s="14"/>
      <c r="D7" s="152"/>
      <c r="E7" s="152"/>
    </row>
    <row r="8" spans="2:8" s="10" customFormat="1" ht="12.6" customHeight="1">
      <c r="B8" s="11"/>
      <c r="C8" s="15"/>
      <c r="D8" s="153" t="s">
        <v>33</v>
      </c>
      <c r="E8" s="154" t="str">
        <f>'C1'!$C$7</f>
        <v>Componentes del  precio medio  final de la energía peninsular. (Suministro de referencia + libre)</v>
      </c>
      <c r="F8" s="32"/>
      <c r="G8" s="101"/>
    </row>
    <row r="9" spans="2:8" s="10" customFormat="1" ht="12.6" customHeight="1">
      <c r="B9" s="11"/>
      <c r="C9" s="15"/>
      <c r="D9" s="153" t="s">
        <v>33</v>
      </c>
      <c r="E9" s="154" t="str">
        <f>'C2'!$C$7</f>
        <v>Componentes del precio medio final.</v>
      </c>
      <c r="F9" s="32"/>
      <c r="G9" s="101"/>
    </row>
    <row r="10" spans="2:8" s="10" customFormat="1" ht="12.6" customHeight="1">
      <c r="B10" s="11"/>
      <c r="C10" s="15"/>
      <c r="D10" s="153" t="s">
        <v>33</v>
      </c>
      <c r="E10" s="154" t="str">
        <f>'C3'!$C$7</f>
        <v>Evolución del componente del  precio medio final. (Suministro de referencia + libre)</v>
      </c>
      <c r="F10" s="32"/>
      <c r="H10" s="70"/>
    </row>
    <row r="11" spans="2:8" s="10" customFormat="1" ht="12.6" customHeight="1">
      <c r="B11" s="11"/>
      <c r="C11" s="15"/>
      <c r="D11" s="153" t="s">
        <v>33</v>
      </c>
      <c r="E11" s="154" t="str">
        <f>'C4'!$C$7</f>
        <v>Repercusión de los servicios de ajuste del sistema en el precio medio final</v>
      </c>
      <c r="F11" s="32"/>
      <c r="H11" s="70"/>
    </row>
    <row r="12" spans="2:8" s="10" customFormat="1" ht="12.6" customHeight="1">
      <c r="B12" s="11"/>
      <c r="C12" s="15"/>
      <c r="D12" s="153" t="s">
        <v>33</v>
      </c>
      <c r="E12" s="154" t="str">
        <f>'C5'!$C$7</f>
        <v xml:space="preserve">Energía gestionada en los servicios de ajuste del sistema peninsular
</v>
      </c>
      <c r="F12" s="32"/>
    </row>
    <row r="13" spans="2:8" s="10" customFormat="1" ht="12.6" customHeight="1">
      <c r="B13" s="11"/>
      <c r="C13" s="15"/>
      <c r="D13" s="153" t="s">
        <v>33</v>
      </c>
      <c r="E13" s="154" t="str">
        <f>'C6'!$C$7</f>
        <v xml:space="preserve">Precios medios ponderados en los servicios de ajuste del sistema peninsular 
</v>
      </c>
      <c r="F13" s="32"/>
    </row>
    <row r="14" spans="2:8" s="10" customFormat="1" ht="12.6" customHeight="1">
      <c r="B14" s="11"/>
      <c r="C14" s="15"/>
      <c r="D14" s="153" t="s">
        <v>33</v>
      </c>
      <c r="E14" s="154" t="str">
        <f>'C7'!$C$7</f>
        <v>Resolución de restricciones técnicas (PDBF). Desglose por tipo de restricciones</v>
      </c>
      <c r="F14" s="32"/>
    </row>
    <row r="15" spans="2:8" s="10" customFormat="1" ht="12.6" customHeight="1">
      <c r="B15" s="11"/>
      <c r="C15" s="15"/>
      <c r="D15" s="153" t="s">
        <v>33</v>
      </c>
      <c r="E15" s="154" t="str">
        <f>'C8'!$C$7</f>
        <v>Servicios de ajuste. Energía gestionada</v>
      </c>
      <c r="F15" s="32"/>
    </row>
    <row r="16" spans="2:8" s="10" customFormat="1" ht="12.6" customHeight="1">
      <c r="B16" s="11"/>
      <c r="C16" s="15"/>
      <c r="D16" s="153" t="s">
        <v>33</v>
      </c>
      <c r="E16" s="154" t="str">
        <f>'C9'!$C$7</f>
        <v>Desvíos netos medidos</v>
      </c>
      <c r="F16" s="32"/>
    </row>
    <row r="17" spans="2:6" s="10" customFormat="1" ht="12.6" customHeight="1">
      <c r="B17" s="11"/>
      <c r="C17" s="15"/>
      <c r="D17" s="153" t="s">
        <v>33</v>
      </c>
      <c r="E17" s="154" t="str">
        <f>'C10'!$C$7</f>
        <v>Precio del desvío en relación al precio del mercado diario</v>
      </c>
      <c r="F17" s="32"/>
    </row>
    <row r="18" spans="2:6" s="10" customFormat="1" ht="12.6" customHeight="1">
      <c r="B18" s="11"/>
      <c r="C18" s="15"/>
      <c r="D18" s="153" t="s">
        <v>33</v>
      </c>
      <c r="E18" s="154" t="str">
        <f>'C11'!$C$7</f>
        <v>Horas de desvíos contrarios al sistema</v>
      </c>
      <c r="F18" s="32"/>
    </row>
    <row r="19" spans="2:6" s="10" customFormat="1" ht="12.6" customHeight="1">
      <c r="B19" s="11"/>
      <c r="C19" s="15"/>
      <c r="D19" s="153" t="s">
        <v>33</v>
      </c>
      <c r="E19" s="154" t="str">
        <f>'C12'!$C$7</f>
        <v>Capacidad de largo plazo negociada en las subastas explícitas en la interconexión con Francia (IFE)</v>
      </c>
      <c r="F19" s="32"/>
    </row>
    <row r="20" spans="2:6" s="10" customFormat="1" ht="12.6" customHeight="1">
      <c r="B20" s="11"/>
      <c r="C20" s="15"/>
      <c r="D20" s="153" t="s">
        <v>33</v>
      </c>
      <c r="E20" s="154" t="str">
        <f>'C13'!$C$7</f>
        <v>Capacidad negociada en las subastas explícitas intradiarias en la interconexión con Francia (IFE)</v>
      </c>
      <c r="F20" s="32"/>
    </row>
    <row r="21" spans="2:6" s="10" customFormat="1" ht="22.5">
      <c r="B21" s="11"/>
      <c r="C21" s="15"/>
      <c r="D21" s="338" t="s">
        <v>33</v>
      </c>
      <c r="E21" s="339" t="str">
        <f>'C14'!$C$7</f>
        <v>Renta de congestión y tasa de acoplamiento en la interconexión con Francia derivada del acoplamiento de los mercados diarios MRC (Multi-Regional Coupling)</v>
      </c>
      <c r="F21" s="32"/>
    </row>
    <row r="22" spans="2:6" s="10" customFormat="1" ht="22.5" customHeight="1">
      <c r="B22" s="11"/>
      <c r="C22" s="15"/>
      <c r="D22" s="153" t="s">
        <v>33</v>
      </c>
      <c r="E22" s="339" t="str">
        <f>'C15'!$C$6</f>
        <v>Renta de congestión en la interconexión con Francia derivada de las subastas de capacidad y del acoplamiento de los mercados diarios MRC</v>
      </c>
      <c r="F22" s="32"/>
    </row>
    <row r="23" spans="2:6" s="10" customFormat="1" ht="22.5" customHeight="1">
      <c r="B23" s="11"/>
      <c r="C23" s="15"/>
      <c r="D23" s="153" t="s">
        <v>33</v>
      </c>
      <c r="E23" s="430" t="str">
        <f>'C16'!$C$7</f>
        <v>Renta de congestión y tasa de acoplamiento en la interconexión con Portugal derivada del acoplamiento de los mercados diarios</v>
      </c>
      <c r="F23" s="32"/>
    </row>
    <row r="24" spans="2:6" s="10" customFormat="1" ht="12.6" customHeight="1">
      <c r="B24" s="11"/>
      <c r="C24" s="15"/>
      <c r="D24" s="338" t="s">
        <v>33</v>
      </c>
      <c r="E24" s="339" t="str">
        <f>'C17'!$C$7</f>
        <v>Energías y precios medios de servicios transfronterizos de balance activados por los sistemas eléctricos externos</v>
      </c>
      <c r="F24" s="32"/>
    </row>
    <row r="25" spans="2:6" s="10" customFormat="1" ht="22.5" customHeight="1">
      <c r="B25" s="11"/>
      <c r="C25" s="15"/>
      <c r="D25" s="338" t="s">
        <v>33</v>
      </c>
      <c r="E25" s="339" t="str">
        <f>'C18'!$C$7</f>
        <v>Energías y precios medios de servicios transfronterizos de balance activados por el sistema eléctrico español a través de la interconexión con Francia</v>
      </c>
      <c r="F25" s="32"/>
    </row>
    <row r="26" spans="2:6" ht="22.5" customHeight="1">
      <c r="B26" s="11"/>
      <c r="C26" s="15"/>
      <c r="D26" s="338" t="s">
        <v>33</v>
      </c>
      <c r="E26" s="339" t="str">
        <f>'C19'!$C$7</f>
        <v>Energías y precios medios de servicios transfronterizos de balance activados por el sistema eléctrico español a través de la interconexión con Portugal</v>
      </c>
    </row>
    <row r="27" spans="2:6" ht="8.4499999999999993" customHeight="1"/>
    <row r="28" spans="2:6">
      <c r="C28" s="155" t="s">
        <v>118</v>
      </c>
      <c r="E28" s="10"/>
    </row>
    <row r="31" spans="2:6">
      <c r="E31" s="6"/>
    </row>
    <row r="32" spans="2:6">
      <c r="E32" s="6"/>
    </row>
    <row r="33" spans="5:5">
      <c r="E33" s="6"/>
    </row>
    <row r="34" spans="5:5">
      <c r="E34" s="29"/>
    </row>
    <row r="35" spans="5:5">
      <c r="E35" s="37"/>
    </row>
    <row r="60" spans="2:2">
      <c r="B60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phoneticPr fontId="0" type="noConversion"/>
  <hyperlinks>
    <hyperlink ref="E8" location="'C1'!A1" display="Precio final en el mercado de producción"/>
    <hyperlink ref="E9" location="'C2'!A1" display="'C2'!A1"/>
    <hyperlink ref="E10" location="'C3'!A1" display="'C3'!A1"/>
    <hyperlink ref="E11" location="'C4'!A1" display="'C4'!A1"/>
    <hyperlink ref="E12" location="'C5'!A1" display="'C5'!A1"/>
    <hyperlink ref="E13" location="'C6'!A1" display="'C6'!A1"/>
    <hyperlink ref="E14:E18" location="'C6'!A1" display="'C6'!A1"/>
    <hyperlink ref="E19:E25" location="'C6'!A1" display="'C6'!A1"/>
    <hyperlink ref="E14" location="'C7'!A1" display="'C7'!A1"/>
    <hyperlink ref="E15" location="'C8'!A1" display="'C8'!A1"/>
    <hyperlink ref="E16" location="'C9'!A1" display="'C9'!A1"/>
    <hyperlink ref="E17" location="'C10'!A1" display="'C10'!A1"/>
    <hyperlink ref="E18" location="'C11'!A1" display="'C11'!A1"/>
    <hyperlink ref="E19" location="'C12'!A1" display="'C12'!A1"/>
    <hyperlink ref="E20" location="'C13'!A1" display="'C13'!A1"/>
    <hyperlink ref="E21" location="'C14'!A1" display="'C14'!A1"/>
    <hyperlink ref="E22" location="'C15'!A1" display="'C15'!A1"/>
    <hyperlink ref="E23" location="'C16'!A1" display="'C16'!A1"/>
    <hyperlink ref="E24" location="'C17'!A1" display="'C17'!A1"/>
    <hyperlink ref="E25" location="'C18'!A1" display="'C18'!A1"/>
    <hyperlink ref="E26" location="'C19'!A1" display="'C19'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K82"/>
  <sheetViews>
    <sheetView showGridLines="0" topLeftCell="A2" workbookViewId="0">
      <selection activeCell="E40" sqref="E40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7" width="11.42578125" customWidth="1"/>
  </cols>
  <sheetData>
    <row r="1" spans="2:5" s="7" customFormat="1" ht="0.6" customHeight="1"/>
    <row r="2" spans="2:5" s="7" customFormat="1" ht="21" customHeight="1">
      <c r="D2" s="156"/>
      <c r="E2" s="282" t="s">
        <v>76</v>
      </c>
    </row>
    <row r="3" spans="2:5" s="7" customFormat="1" ht="15" customHeight="1">
      <c r="D3" s="157"/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159" t="s">
        <v>122</v>
      </c>
      <c r="D7" s="28"/>
      <c r="E7" s="189"/>
    </row>
    <row r="8" spans="2:5" s="10" customFormat="1" ht="12.75" customHeight="1">
      <c r="B8" s="11"/>
      <c r="C8" s="160" t="s">
        <v>44</v>
      </c>
      <c r="D8" s="28"/>
      <c r="E8" s="189"/>
    </row>
    <row r="9" spans="2:5" s="10" customFormat="1" ht="12.75" customHeight="1">
      <c r="B9" s="11"/>
      <c r="C9" s="158"/>
      <c r="D9" s="28"/>
      <c r="E9" s="189"/>
    </row>
    <row r="10" spans="2:5" s="10" customFormat="1" ht="12.75" customHeight="1">
      <c r="B10" s="11"/>
      <c r="C10" s="32"/>
      <c r="D10" s="28"/>
      <c r="E10" s="189"/>
    </row>
    <row r="11" spans="2:5" s="10" customFormat="1" ht="12.75" customHeight="1">
      <c r="B11" s="11"/>
      <c r="C11" s="32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1:11" s="10" customFormat="1" ht="12.75" customHeight="1">
      <c r="B17" s="11"/>
      <c r="C17" s="16"/>
      <c r="D17" s="28"/>
      <c r="E17" s="152"/>
    </row>
    <row r="18" spans="1:11" s="10" customFormat="1" ht="12.75" customHeight="1">
      <c r="B18" s="11"/>
      <c r="C18" s="16"/>
      <c r="D18" s="28"/>
      <c r="E18" s="152"/>
    </row>
    <row r="19" spans="1:11" s="10" customFormat="1" ht="12.75" customHeight="1">
      <c r="B19" s="11"/>
      <c r="C19" s="16"/>
      <c r="D19" s="28"/>
      <c r="E19" s="152"/>
    </row>
    <row r="20" spans="1:11" s="10" customFormat="1" ht="12.75" customHeight="1">
      <c r="B20" s="11"/>
      <c r="C20" s="16"/>
      <c r="D20" s="28"/>
      <c r="E20" s="152"/>
    </row>
    <row r="21" spans="1:11" s="10" customFormat="1" ht="12.75" customHeight="1">
      <c r="B21" s="11"/>
      <c r="C21" s="16"/>
      <c r="D21" s="28"/>
      <c r="E21" s="152"/>
    </row>
    <row r="22" spans="1:11">
      <c r="E22" s="190"/>
    </row>
    <row r="23" spans="1:11">
      <c r="E23" s="190"/>
    </row>
    <row r="24" spans="1:11">
      <c r="E24" s="190"/>
    </row>
    <row r="25" spans="1:11" s="90" customFormat="1">
      <c r="A25" s="7"/>
      <c r="B25" s="7"/>
      <c r="C25" s="7"/>
      <c r="D25" s="7"/>
      <c r="E25" s="7"/>
    </row>
    <row r="26" spans="1:11" s="90" customFormat="1">
      <c r="A26" s="7"/>
      <c r="B26" s="7"/>
      <c r="C26" s="7"/>
      <c r="D26" s="7"/>
      <c r="E26" s="7"/>
    </row>
    <row r="27" spans="1:11" s="90" customFormat="1">
      <c r="A27" s="7"/>
      <c r="B27" s="7"/>
      <c r="C27" s="7"/>
      <c r="D27" s="7"/>
      <c r="E27" s="161" t="s">
        <v>106</v>
      </c>
    </row>
    <row r="28" spans="1:11" s="90" customFormat="1" ht="24" customHeight="1">
      <c r="A28" s="7"/>
      <c r="B28" s="7"/>
      <c r="C28" s="7"/>
      <c r="D28" s="7"/>
      <c r="E28" s="161"/>
      <c r="F28" s="36"/>
      <c r="G28" s="36"/>
      <c r="H28" s="36"/>
      <c r="I28" s="36"/>
      <c r="J28" s="36"/>
      <c r="K28" s="36"/>
    </row>
    <row r="82" spans="2:2">
      <c r="B82" s="55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A1:F82"/>
  <sheetViews>
    <sheetView showGridLines="0" topLeftCell="A2" workbookViewId="0">
      <selection activeCell="E59" sqref="E59"/>
    </sheetView>
  </sheetViews>
  <sheetFormatPr baseColWidth="10" defaultColWidth="14.8554687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  <col min="7" max="8" width="11.42578125" customWidth="1"/>
  </cols>
  <sheetData>
    <row r="1" spans="2:5" s="7" customFormat="1" ht="0.6" customHeight="1"/>
    <row r="2" spans="2:5" s="7" customFormat="1" ht="21" customHeight="1">
      <c r="E2" s="282" t="s">
        <v>76</v>
      </c>
    </row>
    <row r="3" spans="2:5" s="7" customFormat="1" ht="15" customHeight="1"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59" t="s">
        <v>100</v>
      </c>
      <c r="D7" s="28"/>
      <c r="E7" s="189"/>
    </row>
    <row r="8" spans="2:5" s="10" customFormat="1" ht="12.75" customHeight="1">
      <c r="B8" s="11"/>
      <c r="C8" s="459"/>
      <c r="D8" s="28"/>
      <c r="E8" s="189"/>
    </row>
    <row r="9" spans="2:5" s="10" customFormat="1" ht="12.75" customHeight="1">
      <c r="B9" s="11"/>
      <c r="C9" s="459" t="s">
        <v>120</v>
      </c>
      <c r="D9" s="28"/>
      <c r="E9" s="189"/>
    </row>
    <row r="10" spans="2:5" s="10" customFormat="1" ht="12.75" customHeight="1">
      <c r="B10" s="11"/>
      <c r="C10" s="459"/>
      <c r="D10" s="28"/>
      <c r="E10" s="189"/>
    </row>
    <row r="11" spans="2:5" s="10" customFormat="1" ht="12.75" customHeight="1">
      <c r="B11" s="11"/>
      <c r="C11" s="134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90"/>
    </row>
    <row r="23" spans="2:5">
      <c r="E23" s="190"/>
    </row>
    <row r="24" spans="2:5">
      <c r="E24" s="190"/>
    </row>
    <row r="82" spans="2:2">
      <c r="B82" s="55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A1:F82"/>
  <sheetViews>
    <sheetView showGridLines="0" topLeftCell="A2" workbookViewId="0">
      <selection activeCell="C19" sqref="C19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82" t="s">
        <v>76</v>
      </c>
    </row>
    <row r="3" spans="2:5" s="7" customFormat="1" ht="15" customHeight="1"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59" t="s">
        <v>68</v>
      </c>
      <c r="D7" s="28"/>
      <c r="E7" s="189"/>
    </row>
    <row r="8" spans="2:5" s="10" customFormat="1" ht="12.75" customHeight="1">
      <c r="B8" s="11"/>
      <c r="C8" s="459"/>
      <c r="D8" s="28"/>
      <c r="E8" s="189"/>
    </row>
    <row r="9" spans="2:5" s="10" customFormat="1" ht="12.75" customHeight="1">
      <c r="B9" s="11"/>
      <c r="C9" s="459" t="s">
        <v>120</v>
      </c>
      <c r="D9" s="28"/>
      <c r="E9" s="189"/>
    </row>
    <row r="10" spans="2:5" s="10" customFormat="1" ht="12.75" customHeight="1">
      <c r="B10" s="11"/>
      <c r="C10" s="459"/>
      <c r="D10" s="28"/>
      <c r="E10" s="189"/>
    </row>
    <row r="11" spans="2:5" s="10" customFormat="1" ht="12.75" customHeight="1">
      <c r="B11" s="11"/>
      <c r="C11" s="30"/>
      <c r="D11" s="28"/>
      <c r="E11" s="152"/>
    </row>
    <row r="12" spans="2:5" s="10" customFormat="1" ht="12.75" customHeight="1">
      <c r="B12" s="11"/>
      <c r="C12" s="61"/>
      <c r="D12" s="28"/>
      <c r="E12" s="152"/>
    </row>
    <row r="13" spans="2:5" s="10" customFormat="1" ht="12.75" customHeight="1">
      <c r="B13" s="11"/>
      <c r="C13" s="61"/>
      <c r="D13" s="28"/>
      <c r="E13" s="152"/>
    </row>
    <row r="14" spans="2:5" s="10" customFormat="1" ht="12.75" customHeight="1">
      <c r="B14" s="11"/>
      <c r="C14" s="61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90"/>
    </row>
    <row r="23" spans="2:5">
      <c r="E23" s="190"/>
    </row>
    <row r="24" spans="2:5">
      <c r="E24" s="190"/>
    </row>
    <row r="82" spans="2:2">
      <c r="B82" s="55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O26"/>
  <sheetViews>
    <sheetView showGridLines="0" workbookViewId="0">
      <selection activeCell="E25" sqref="E25"/>
    </sheetView>
  </sheetViews>
  <sheetFormatPr baseColWidth="10" defaultColWidth="11.42578125" defaultRowHeight="12.75"/>
  <cols>
    <col min="1" max="1" width="0.140625" style="288" customWidth="1"/>
    <col min="2" max="2" width="2.7109375" style="288" customWidth="1"/>
    <col min="3" max="3" width="23.7109375" style="288" customWidth="1"/>
    <col min="4" max="4" width="1.28515625" style="288" customWidth="1"/>
    <col min="5" max="5" width="105.7109375" style="288" customWidth="1"/>
    <col min="6" max="8" width="11.42578125" style="288"/>
    <col min="9" max="16" width="22.7109375" style="288" customWidth="1"/>
    <col min="17" max="16384" width="11.42578125" style="288"/>
  </cols>
  <sheetData>
    <row r="1" spans="2:15" ht="0.75" customHeight="1"/>
    <row r="2" spans="2:15" ht="21" customHeight="1">
      <c r="E2" s="282" t="s">
        <v>76</v>
      </c>
    </row>
    <row r="3" spans="2:15" ht="15" customHeight="1">
      <c r="E3" s="283" t="s">
        <v>125</v>
      </c>
    </row>
    <row r="4" spans="2:15" s="290" customFormat="1" ht="20.25" customHeight="1">
      <c r="B4" s="289"/>
      <c r="C4" s="12" t="str">
        <f>Indice!C4</f>
        <v>Servicios de ajuste</v>
      </c>
    </row>
    <row r="5" spans="2:15" s="290" customFormat="1" ht="12.75" customHeight="1">
      <c r="B5" s="289"/>
      <c r="C5" s="291"/>
    </row>
    <row r="6" spans="2:15" s="290" customFormat="1" ht="13.5" customHeight="1">
      <c r="B6" s="289"/>
      <c r="C6" s="292"/>
      <c r="D6" s="293"/>
      <c r="E6" s="293"/>
      <c r="J6" s="294"/>
      <c r="K6" s="294"/>
      <c r="L6" s="294"/>
      <c r="M6" s="474"/>
      <c r="N6" s="474"/>
      <c r="O6" s="474"/>
    </row>
    <row r="7" spans="2:15" s="290" customFormat="1" ht="12.75" customHeight="1">
      <c r="B7" s="289"/>
      <c r="C7" s="475" t="s">
        <v>126</v>
      </c>
      <c r="D7" s="293"/>
      <c r="E7" s="295"/>
      <c r="I7" s="296"/>
      <c r="J7" s="296"/>
      <c r="K7" s="296"/>
      <c r="L7" s="296"/>
      <c r="M7" s="296"/>
      <c r="N7" s="296"/>
      <c r="O7" s="296"/>
    </row>
    <row r="8" spans="2:15" s="290" customFormat="1" ht="12.75" customHeight="1">
      <c r="B8" s="289"/>
      <c r="C8" s="475"/>
      <c r="D8" s="293"/>
      <c r="E8" s="295"/>
      <c r="I8" s="296"/>
      <c r="J8" s="296"/>
      <c r="K8" s="296"/>
      <c r="L8" s="296"/>
      <c r="M8" s="296"/>
      <c r="N8" s="296"/>
      <c r="O8" s="296"/>
    </row>
    <row r="9" spans="2:15" s="290" customFormat="1" ht="12.75" customHeight="1">
      <c r="B9" s="289"/>
      <c r="C9" s="475"/>
      <c r="D9" s="293"/>
      <c r="E9" s="295"/>
      <c r="I9" s="296"/>
      <c r="J9" s="296"/>
      <c r="K9" s="296"/>
      <c r="L9" s="296"/>
      <c r="M9" s="296"/>
      <c r="N9" s="296"/>
      <c r="O9" s="296"/>
    </row>
    <row r="10" spans="2:15" s="290" customFormat="1" ht="12.75" customHeight="1">
      <c r="B10" s="289"/>
      <c r="C10" s="475"/>
      <c r="D10" s="293"/>
      <c r="E10" s="295"/>
      <c r="I10" s="297"/>
      <c r="J10" s="298"/>
      <c r="K10" s="298"/>
      <c r="L10" s="298"/>
      <c r="M10" s="298"/>
      <c r="N10" s="298"/>
      <c r="O10" s="298"/>
    </row>
    <row r="11" spans="2:15" s="290" customFormat="1" ht="12.75" customHeight="1">
      <c r="B11" s="289"/>
      <c r="C11" s="299" t="s">
        <v>88</v>
      </c>
      <c r="D11" s="293"/>
      <c r="E11" s="300"/>
      <c r="I11" s="297"/>
      <c r="J11" s="298"/>
      <c r="K11" s="298"/>
      <c r="L11" s="298"/>
      <c r="M11" s="298"/>
      <c r="N11" s="298"/>
      <c r="O11" s="298"/>
    </row>
    <row r="12" spans="2:15" s="290" customFormat="1" ht="12.75" customHeight="1">
      <c r="B12" s="289"/>
      <c r="C12" s="301"/>
      <c r="D12" s="293"/>
      <c r="E12" s="300"/>
      <c r="I12" s="297"/>
      <c r="J12" s="298"/>
      <c r="K12" s="298"/>
      <c r="L12" s="298"/>
      <c r="M12" s="298"/>
      <c r="N12" s="298"/>
      <c r="O12" s="298"/>
    </row>
    <row r="13" spans="2:15" s="290" customFormat="1" ht="12.75" customHeight="1">
      <c r="B13" s="289"/>
      <c r="C13" s="302"/>
      <c r="D13" s="293"/>
      <c r="E13" s="300"/>
      <c r="I13" s="297"/>
      <c r="J13" s="298"/>
      <c r="K13" s="298"/>
      <c r="L13" s="298"/>
      <c r="M13" s="298"/>
      <c r="N13" s="298"/>
      <c r="O13" s="298"/>
    </row>
    <row r="14" spans="2:15" s="290" customFormat="1" ht="12.75" customHeight="1">
      <c r="B14" s="289"/>
      <c r="C14" s="302"/>
      <c r="D14" s="293"/>
      <c r="E14" s="300"/>
      <c r="I14" s="297"/>
      <c r="J14" s="298"/>
      <c r="K14" s="298"/>
      <c r="L14" s="298"/>
      <c r="M14" s="298"/>
      <c r="N14" s="298"/>
      <c r="O14" s="298"/>
    </row>
    <row r="15" spans="2:15" s="290" customFormat="1" ht="12.75" customHeight="1">
      <c r="B15" s="289"/>
      <c r="D15" s="293"/>
      <c r="E15" s="300"/>
      <c r="I15" s="297"/>
      <c r="J15" s="298"/>
      <c r="K15" s="298"/>
      <c r="L15" s="298"/>
      <c r="M15" s="298"/>
      <c r="N15" s="298"/>
      <c r="O15" s="298"/>
    </row>
    <row r="16" spans="2:15" s="290" customFormat="1" ht="12.75" customHeight="1">
      <c r="B16" s="289"/>
      <c r="C16" s="292"/>
      <c r="D16" s="293"/>
      <c r="E16" s="300"/>
      <c r="I16" s="297"/>
      <c r="J16" s="298"/>
      <c r="K16" s="298"/>
      <c r="L16" s="298"/>
      <c r="M16" s="298"/>
      <c r="N16" s="298"/>
      <c r="O16" s="298"/>
    </row>
    <row r="17" spans="2:15" s="290" customFormat="1" ht="12.75" customHeight="1">
      <c r="B17" s="289"/>
      <c r="C17" s="292"/>
      <c r="D17" s="293"/>
      <c r="E17" s="300"/>
      <c r="I17" s="297"/>
      <c r="J17" s="298"/>
      <c r="K17" s="298"/>
      <c r="L17" s="298"/>
      <c r="M17" s="298"/>
      <c r="N17" s="298"/>
      <c r="O17" s="298"/>
    </row>
    <row r="18" spans="2:15" s="290" customFormat="1" ht="12.75" customHeight="1">
      <c r="B18" s="289"/>
      <c r="C18" s="292"/>
      <c r="D18" s="293"/>
      <c r="E18" s="300"/>
      <c r="I18" s="297"/>
      <c r="J18" s="298"/>
      <c r="K18" s="298"/>
      <c r="L18" s="298"/>
      <c r="M18" s="298"/>
      <c r="N18" s="298"/>
      <c r="O18" s="298"/>
    </row>
    <row r="19" spans="2:15" s="290" customFormat="1" ht="12.75" customHeight="1">
      <c r="B19" s="289"/>
      <c r="C19" s="292"/>
      <c r="D19" s="293"/>
      <c r="E19" s="300"/>
      <c r="I19" s="297"/>
      <c r="J19" s="298"/>
      <c r="K19" s="298"/>
      <c r="L19" s="298"/>
      <c r="M19" s="298"/>
      <c r="N19" s="298"/>
      <c r="O19" s="298"/>
    </row>
    <row r="20" spans="2:15" s="290" customFormat="1" ht="12.75" customHeight="1">
      <c r="B20" s="289"/>
      <c r="C20" s="292"/>
      <c r="D20" s="293"/>
      <c r="E20" s="300"/>
    </row>
    <row r="21" spans="2:15" s="290" customFormat="1" ht="12.75" customHeight="1">
      <c r="B21" s="289"/>
      <c r="C21" s="292"/>
      <c r="D21" s="293"/>
      <c r="E21" s="300"/>
    </row>
    <row r="22" spans="2:15">
      <c r="E22" s="303"/>
    </row>
    <row r="23" spans="2:15">
      <c r="E23" s="303"/>
    </row>
    <row r="24" spans="2:15" ht="15" customHeight="1">
      <c r="E24" s="304" t="s">
        <v>215</v>
      </c>
    </row>
    <row r="25" spans="2:15">
      <c r="E25" s="304"/>
    </row>
    <row r="26" spans="2:15">
      <c r="E26" s="305"/>
    </row>
  </sheetData>
  <mergeCells count="2">
    <mergeCell ref="M6:O6"/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E24"/>
  <sheetViews>
    <sheetView showGridLines="0" workbookViewId="0">
      <selection activeCell="C7" sqref="C7:C11"/>
    </sheetView>
  </sheetViews>
  <sheetFormatPr baseColWidth="10" defaultColWidth="11.42578125" defaultRowHeight="12.75"/>
  <cols>
    <col min="1" max="1" width="0.140625" style="288" customWidth="1"/>
    <col min="2" max="2" width="2.7109375" style="288" customWidth="1"/>
    <col min="3" max="3" width="23.28515625" style="288" customWidth="1"/>
    <col min="4" max="4" width="1.28515625" style="288" customWidth="1"/>
    <col min="5" max="5" width="105.7109375" style="288" customWidth="1"/>
    <col min="6" max="16384" width="11.42578125" style="288"/>
  </cols>
  <sheetData>
    <row r="1" spans="2:5" ht="0.75" customHeight="1"/>
    <row r="2" spans="2:5" ht="21" customHeight="1">
      <c r="E2" s="282" t="s">
        <v>76</v>
      </c>
    </row>
    <row r="3" spans="2:5" ht="15" customHeight="1">
      <c r="E3" s="283" t="s">
        <v>125</v>
      </c>
    </row>
    <row r="4" spans="2:5" s="290" customFormat="1" ht="20.25" customHeight="1">
      <c r="B4" s="289"/>
      <c r="C4" s="12" t="str">
        <f>Indice!C4</f>
        <v>Servicios de ajuste</v>
      </c>
    </row>
    <row r="5" spans="2:5" s="290" customFormat="1" ht="12.75" customHeight="1">
      <c r="B5" s="289"/>
      <c r="C5" s="291"/>
    </row>
    <row r="6" spans="2:5" s="290" customFormat="1" ht="13.5" customHeight="1">
      <c r="B6" s="289"/>
      <c r="C6" s="292"/>
      <c r="D6" s="293"/>
      <c r="E6" s="293"/>
    </row>
    <row r="7" spans="2:5" s="290" customFormat="1" ht="12.75" customHeight="1">
      <c r="B7" s="289"/>
      <c r="C7" s="475" t="s">
        <v>127</v>
      </c>
      <c r="D7" s="293"/>
      <c r="E7" s="295"/>
    </row>
    <row r="8" spans="2:5" s="290" customFormat="1" ht="12.75" customHeight="1">
      <c r="B8" s="289"/>
      <c r="C8" s="475"/>
      <c r="D8" s="293"/>
      <c r="E8" s="295"/>
    </row>
    <row r="9" spans="2:5" s="290" customFormat="1" ht="12.75" customHeight="1">
      <c r="B9" s="289"/>
      <c r="C9" s="475"/>
      <c r="D9" s="293"/>
      <c r="E9" s="295"/>
    </row>
    <row r="10" spans="2:5" s="290" customFormat="1" ht="12.75" customHeight="1">
      <c r="B10" s="289"/>
      <c r="C10" s="475"/>
      <c r="D10" s="293"/>
      <c r="E10" s="295"/>
    </row>
    <row r="11" spans="2:5" s="290" customFormat="1" ht="12.75" customHeight="1">
      <c r="B11" s="289"/>
      <c r="C11" s="475"/>
      <c r="D11" s="293"/>
      <c r="E11" s="300"/>
    </row>
    <row r="12" spans="2:5" s="290" customFormat="1" ht="12.75" customHeight="1">
      <c r="B12" s="289"/>
      <c r="C12" s="299" t="s">
        <v>88</v>
      </c>
      <c r="D12" s="293"/>
      <c r="E12" s="300"/>
    </row>
    <row r="13" spans="2:5" s="290" customFormat="1" ht="12.75" customHeight="1">
      <c r="B13" s="289"/>
      <c r="C13" s="299"/>
      <c r="D13" s="293"/>
      <c r="E13" s="300"/>
    </row>
    <row r="14" spans="2:5" s="290" customFormat="1" ht="12.75" customHeight="1">
      <c r="B14" s="289"/>
      <c r="C14" s="299"/>
      <c r="D14" s="293"/>
      <c r="E14" s="300"/>
    </row>
    <row r="15" spans="2:5" s="290" customFormat="1" ht="12.75" customHeight="1">
      <c r="B15" s="289"/>
      <c r="D15" s="293"/>
      <c r="E15" s="300"/>
    </row>
    <row r="16" spans="2:5" s="290" customFormat="1" ht="12.75" customHeight="1">
      <c r="B16" s="289"/>
      <c r="C16" s="292"/>
      <c r="D16" s="293"/>
      <c r="E16" s="300"/>
    </row>
    <row r="17" spans="2:5" s="290" customFormat="1" ht="12.75" customHeight="1">
      <c r="B17" s="289"/>
      <c r="C17" s="292"/>
      <c r="D17" s="293"/>
      <c r="E17" s="300"/>
    </row>
    <row r="18" spans="2:5" s="290" customFormat="1" ht="12.75" customHeight="1">
      <c r="B18" s="289"/>
      <c r="C18" s="292"/>
      <c r="D18" s="293"/>
      <c r="E18" s="300"/>
    </row>
    <row r="19" spans="2:5" s="290" customFormat="1" ht="12.75" customHeight="1">
      <c r="B19" s="289"/>
      <c r="C19" s="292"/>
      <c r="D19" s="293"/>
      <c r="E19" s="300"/>
    </row>
    <row r="20" spans="2:5" s="290" customFormat="1" ht="12.75" customHeight="1">
      <c r="B20" s="289"/>
      <c r="C20" s="292"/>
      <c r="D20" s="293"/>
      <c r="E20" s="300"/>
    </row>
    <row r="21" spans="2:5" s="290" customFormat="1" ht="12.75" customHeight="1">
      <c r="B21" s="289"/>
      <c r="C21" s="292"/>
      <c r="D21" s="293"/>
      <c r="E21" s="300"/>
    </row>
    <row r="22" spans="2:5">
      <c r="E22" s="303"/>
    </row>
    <row r="23" spans="2:5">
      <c r="E23" s="303"/>
    </row>
    <row r="24" spans="2:5">
      <c r="E24" s="303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P35"/>
  <sheetViews>
    <sheetView showGridLines="0" workbookViewId="0">
      <selection activeCell="E36" sqref="E36"/>
    </sheetView>
  </sheetViews>
  <sheetFormatPr baseColWidth="10" defaultColWidth="11.42578125" defaultRowHeight="12.75"/>
  <cols>
    <col min="1" max="1" width="0.140625" style="288" customWidth="1"/>
    <col min="2" max="2" width="2.7109375" style="288" customWidth="1"/>
    <col min="3" max="3" width="23.7109375" style="288" customWidth="1"/>
    <col min="4" max="4" width="1.28515625" style="288" customWidth="1"/>
    <col min="5" max="5" width="105.7109375" style="288" customWidth="1"/>
    <col min="6" max="6" width="9.85546875" style="288" customWidth="1"/>
    <col min="7" max="16384" width="11.42578125" style="288"/>
  </cols>
  <sheetData>
    <row r="1" spans="2:16" ht="0.75" customHeight="1"/>
    <row r="2" spans="2:16" ht="21" customHeight="1">
      <c r="B2" s="306"/>
      <c r="E2" s="456" t="s">
        <v>76</v>
      </c>
      <c r="F2" s="456"/>
    </row>
    <row r="3" spans="2:16" ht="15" customHeight="1">
      <c r="E3" s="457" t="s">
        <v>125</v>
      </c>
      <c r="F3" s="457"/>
    </row>
    <row r="4" spans="2:16" s="290" customFormat="1" ht="20.25" customHeight="1">
      <c r="B4" s="289"/>
      <c r="C4" s="12" t="str">
        <f>Indice!C4</f>
        <v>Servicios de ajuste</v>
      </c>
    </row>
    <row r="5" spans="2:16" s="290" customFormat="1" ht="12.75" customHeight="1">
      <c r="B5" s="289"/>
      <c r="C5" s="291"/>
    </row>
    <row r="6" spans="2:16" s="290" customFormat="1" ht="13.5" customHeight="1">
      <c r="B6" s="289"/>
      <c r="C6" s="292"/>
      <c r="D6" s="293"/>
      <c r="E6" s="293"/>
    </row>
    <row r="7" spans="2:16" s="290" customFormat="1" ht="12.75" customHeight="1">
      <c r="B7" s="289"/>
      <c r="C7" s="476" t="s">
        <v>128</v>
      </c>
      <c r="D7" s="293"/>
      <c r="E7" s="295"/>
      <c r="F7" s="379"/>
      <c r="G7" s="307"/>
      <c r="K7" s="290">
        <v>1000</v>
      </c>
    </row>
    <row r="8" spans="2:16" s="290" customFormat="1" ht="12.75" customHeight="1">
      <c r="B8" s="289"/>
      <c r="C8" s="476"/>
      <c r="D8" s="293"/>
      <c r="E8" s="295"/>
      <c r="F8" s="379"/>
    </row>
    <row r="9" spans="2:16" s="290" customFormat="1" ht="12.75" customHeight="1">
      <c r="B9" s="289"/>
      <c r="C9" s="476"/>
      <c r="D9" s="293"/>
      <c r="E9" s="295"/>
      <c r="F9" s="379"/>
    </row>
    <row r="10" spans="2:16" s="290" customFormat="1" ht="12.75" customHeight="1">
      <c r="B10" s="289"/>
      <c r="C10" s="476"/>
      <c r="D10" s="293"/>
      <c r="E10" s="295"/>
      <c r="F10" s="379"/>
    </row>
    <row r="11" spans="2:16" s="290" customFormat="1" ht="12.75" customHeight="1">
      <c r="B11" s="289"/>
      <c r="C11" s="476"/>
      <c r="D11" s="293"/>
      <c r="E11" s="300"/>
      <c r="F11" s="379"/>
      <c r="G11" s="308"/>
    </row>
    <row r="12" spans="2:16" s="290" customFormat="1" ht="12.75" customHeight="1">
      <c r="B12" s="289"/>
      <c r="C12" s="476"/>
      <c r="D12" s="293"/>
      <c r="E12" s="300"/>
      <c r="F12" s="379"/>
      <c r="G12" s="308"/>
      <c r="O12" s="307"/>
      <c r="P12" s="310"/>
    </row>
    <row r="13" spans="2:16" s="290" customFormat="1" ht="12.75" customHeight="1">
      <c r="B13" s="289"/>
      <c r="C13" s="309" t="s">
        <v>129</v>
      </c>
      <c r="D13" s="293"/>
      <c r="E13" s="300"/>
      <c r="F13" s="379"/>
      <c r="G13" s="308"/>
      <c r="O13" s="307"/>
      <c r="P13" s="310"/>
    </row>
    <row r="14" spans="2:16" s="290" customFormat="1" ht="12.75" customHeight="1">
      <c r="B14" s="289"/>
      <c r="C14" s="311"/>
      <c r="D14" s="293"/>
      <c r="E14" s="300"/>
      <c r="F14" s="379"/>
      <c r="G14" s="308"/>
      <c r="O14" s="307"/>
      <c r="P14" s="310"/>
    </row>
    <row r="15" spans="2:16" s="290" customFormat="1" ht="12.75" customHeight="1">
      <c r="B15" s="289"/>
      <c r="C15" s="311"/>
      <c r="D15" s="293"/>
      <c r="E15" s="300"/>
      <c r="F15" s="379"/>
      <c r="G15" s="308"/>
      <c r="O15" s="307"/>
      <c r="P15" s="310"/>
    </row>
    <row r="16" spans="2:16" s="290" customFormat="1" ht="12.75" customHeight="1">
      <c r="B16" s="289"/>
      <c r="C16" s="311"/>
      <c r="D16" s="293"/>
      <c r="E16" s="300"/>
      <c r="F16" s="379"/>
      <c r="G16" s="308"/>
      <c r="O16" s="307"/>
      <c r="P16" s="310"/>
    </row>
    <row r="17" spans="2:16" s="290" customFormat="1" ht="12.75" customHeight="1">
      <c r="B17" s="289"/>
      <c r="C17" s="292"/>
      <c r="D17" s="293"/>
      <c r="E17" s="300"/>
      <c r="F17" s="379"/>
      <c r="O17" s="307"/>
      <c r="P17" s="310"/>
    </row>
    <row r="18" spans="2:16" s="290" customFormat="1" ht="12.75" customHeight="1">
      <c r="B18" s="289"/>
      <c r="C18" s="292"/>
      <c r="D18" s="293"/>
      <c r="E18" s="300"/>
      <c r="F18" s="379"/>
      <c r="G18" s="308"/>
      <c r="O18" s="307"/>
      <c r="P18" s="310"/>
    </row>
    <row r="19" spans="2:16" s="290" customFormat="1" ht="12.75" customHeight="1">
      <c r="B19" s="289"/>
      <c r="C19" s="292"/>
      <c r="D19" s="293"/>
      <c r="E19" s="300"/>
      <c r="F19" s="379"/>
      <c r="G19" s="308"/>
      <c r="O19" s="307"/>
      <c r="P19" s="310"/>
    </row>
    <row r="20" spans="2:16" s="290" customFormat="1" ht="12.75" customHeight="1">
      <c r="B20" s="289"/>
      <c r="C20" s="292"/>
      <c r="D20" s="293"/>
      <c r="E20" s="300"/>
      <c r="F20" s="379"/>
      <c r="G20" s="308"/>
      <c r="O20" s="307"/>
      <c r="P20" s="310"/>
    </row>
    <row r="21" spans="2:16" s="290" customFormat="1" ht="12.75" customHeight="1">
      <c r="B21" s="289"/>
      <c r="C21" s="292"/>
      <c r="D21" s="293"/>
      <c r="E21" s="300"/>
      <c r="F21" s="379"/>
      <c r="G21" s="308"/>
    </row>
    <row r="22" spans="2:16">
      <c r="E22" s="303"/>
      <c r="F22" s="303"/>
      <c r="G22" s="312"/>
      <c r="J22" s="290"/>
      <c r="K22" s="290"/>
      <c r="L22" s="290"/>
      <c r="M22" s="290"/>
    </row>
    <row r="23" spans="2:16">
      <c r="E23" s="303"/>
      <c r="F23" s="303"/>
      <c r="J23" s="290"/>
      <c r="K23" s="290"/>
      <c r="L23" s="290"/>
      <c r="M23" s="290"/>
    </row>
    <row r="24" spans="2:16">
      <c r="E24" s="303"/>
      <c r="F24" s="303"/>
      <c r="J24" s="290"/>
      <c r="K24" s="290"/>
      <c r="L24" s="290"/>
      <c r="M24" s="290"/>
    </row>
    <row r="25" spans="2:16" ht="16.149999999999999" customHeight="1">
      <c r="E25" s="313" t="s">
        <v>216</v>
      </c>
      <c r="J25" s="290"/>
      <c r="K25" s="290"/>
      <c r="L25" s="290"/>
      <c r="M25" s="290"/>
    </row>
    <row r="26" spans="2:16">
      <c r="E26" s="314" t="s">
        <v>217</v>
      </c>
      <c r="J26" s="290"/>
      <c r="K26" s="290"/>
      <c r="L26" s="290"/>
      <c r="M26" s="290"/>
    </row>
    <row r="27" spans="2:16">
      <c r="E27" s="315" t="s">
        <v>130</v>
      </c>
      <c r="J27" s="290"/>
      <c r="K27" s="290"/>
      <c r="L27" s="290"/>
      <c r="M27" s="290"/>
    </row>
    <row r="28" spans="2:16">
      <c r="J28" s="290"/>
      <c r="K28" s="290"/>
      <c r="L28" s="290"/>
      <c r="M28" s="290"/>
    </row>
    <row r="29" spans="2:16">
      <c r="J29" s="290"/>
      <c r="K29" s="290"/>
      <c r="L29" s="290"/>
      <c r="M29" s="290"/>
    </row>
    <row r="30" spans="2:16">
      <c r="J30" s="290"/>
      <c r="K30" s="290"/>
      <c r="L30" s="290"/>
      <c r="M30" s="290"/>
    </row>
    <row r="31" spans="2:16">
      <c r="J31" s="290"/>
      <c r="K31" s="290"/>
      <c r="L31" s="290"/>
      <c r="M31" s="290"/>
    </row>
    <row r="32" spans="2:16">
      <c r="J32" s="290"/>
      <c r="K32" s="290"/>
      <c r="L32" s="290"/>
      <c r="M32" s="290"/>
    </row>
    <row r="33" spans="10:13">
      <c r="J33" s="290"/>
      <c r="K33" s="290"/>
      <c r="L33" s="290"/>
      <c r="M33" s="290"/>
    </row>
    <row r="34" spans="10:13">
      <c r="J34" s="290"/>
      <c r="K34" s="290"/>
      <c r="L34" s="290"/>
      <c r="M34" s="290"/>
    </row>
    <row r="35" spans="10:13">
      <c r="J35" s="290"/>
      <c r="K35" s="290"/>
      <c r="L35" s="290"/>
      <c r="M35" s="290"/>
    </row>
  </sheetData>
  <mergeCells count="3">
    <mergeCell ref="C7:C12"/>
    <mergeCell ref="E2:F2"/>
    <mergeCell ref="E3:F3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showGridLines="0" workbookViewId="0">
      <selection activeCell="C44" sqref="C44:C45"/>
    </sheetView>
  </sheetViews>
  <sheetFormatPr baseColWidth="10" defaultColWidth="11.42578125" defaultRowHeight="12.75"/>
  <cols>
    <col min="1" max="1" width="0.140625" style="288" customWidth="1"/>
    <col min="2" max="2" width="2.7109375" style="288" customWidth="1"/>
    <col min="3" max="3" width="23.7109375" style="288" customWidth="1"/>
    <col min="4" max="4" width="1.28515625" style="288" customWidth="1"/>
    <col min="5" max="5" width="13" style="288" customWidth="1"/>
    <col min="6" max="6" width="11.42578125" style="288"/>
    <col min="7" max="7" width="5.85546875" style="288" customWidth="1"/>
    <col min="8" max="8" width="3" style="288" customWidth="1"/>
    <col min="9" max="9" width="11.42578125" style="288"/>
    <col min="10" max="10" width="5.85546875" style="288" customWidth="1"/>
    <col min="11" max="11" width="2.42578125" style="288" customWidth="1"/>
    <col min="12" max="12" width="11.42578125" style="288"/>
    <col min="13" max="13" width="5.85546875" style="288" customWidth="1"/>
    <col min="14" max="16384" width="11.42578125" style="288"/>
  </cols>
  <sheetData>
    <row r="1" spans="2:13" ht="0.75" customHeight="1"/>
    <row r="2" spans="2:13" ht="21" customHeight="1">
      <c r="B2" s="306"/>
      <c r="E2" s="456" t="s">
        <v>76</v>
      </c>
      <c r="F2" s="456"/>
      <c r="G2" s="456"/>
      <c r="H2" s="456"/>
      <c r="I2" s="456"/>
      <c r="J2" s="456"/>
      <c r="K2" s="456"/>
      <c r="L2" s="456"/>
      <c r="M2" s="456"/>
    </row>
    <row r="3" spans="2:13" ht="15" customHeight="1">
      <c r="E3" s="457" t="s">
        <v>125</v>
      </c>
      <c r="F3" s="457"/>
      <c r="G3" s="457"/>
      <c r="H3" s="457"/>
      <c r="I3" s="457"/>
      <c r="J3" s="457"/>
      <c r="K3" s="457"/>
      <c r="L3" s="457"/>
      <c r="M3" s="457"/>
    </row>
    <row r="4" spans="2:13" s="290" customFormat="1" ht="20.25" customHeight="1">
      <c r="B4" s="289"/>
      <c r="C4" s="12" t="str">
        <f>Indice!C4</f>
        <v>Servicios de ajuste</v>
      </c>
    </row>
    <row r="5" spans="2:13" s="290" customFormat="1" ht="13.5" customHeight="1">
      <c r="B5" s="289"/>
      <c r="C5" s="292"/>
      <c r="D5" s="293"/>
      <c r="E5" s="293"/>
    </row>
    <row r="6" spans="2:13" s="290" customFormat="1" ht="12.75" customHeight="1">
      <c r="B6" s="289"/>
      <c r="C6" s="476" t="s">
        <v>190</v>
      </c>
      <c r="D6" s="293"/>
      <c r="E6" s="381"/>
      <c r="F6" s="479" t="s">
        <v>175</v>
      </c>
      <c r="G6" s="479"/>
      <c r="H6" s="382"/>
      <c r="I6" s="479" t="s">
        <v>176</v>
      </c>
      <c r="J6" s="479"/>
      <c r="K6" s="382"/>
      <c r="L6" s="479" t="s">
        <v>3</v>
      </c>
      <c r="M6" s="479"/>
    </row>
    <row r="7" spans="2:13" s="290" customFormat="1" ht="12.75" customHeight="1">
      <c r="B7" s="289"/>
      <c r="C7" s="476"/>
      <c r="D7" s="293"/>
      <c r="E7" s="383"/>
      <c r="F7" s="384" t="s">
        <v>184</v>
      </c>
      <c r="G7" s="385" t="s">
        <v>185</v>
      </c>
      <c r="H7" s="385"/>
      <c r="I7" s="384" t="s">
        <v>184</v>
      </c>
      <c r="J7" s="385" t="s">
        <v>185</v>
      </c>
      <c r="K7" s="385"/>
      <c r="L7" s="384" t="s">
        <v>184</v>
      </c>
      <c r="M7" s="385" t="s">
        <v>185</v>
      </c>
    </row>
    <row r="8" spans="2:13" s="290" customFormat="1" ht="12.75" customHeight="1">
      <c r="B8" s="289"/>
      <c r="C8" s="476"/>
      <c r="D8" s="293"/>
      <c r="E8" s="386" t="s">
        <v>186</v>
      </c>
      <c r="F8" s="387">
        <v>74931.695999999996</v>
      </c>
      <c r="G8" s="388">
        <f>(F8/$L$12)*100</f>
        <v>36.26625648959552</v>
      </c>
      <c r="H8" s="389"/>
      <c r="I8" s="387">
        <v>3901.9679999999998</v>
      </c>
      <c r="J8" s="388">
        <f>(I8/$L$12)*100</f>
        <v>1.8885168741168499</v>
      </c>
      <c r="K8" s="389"/>
      <c r="L8" s="387">
        <f>F8+I8</f>
        <v>78833.66399999999</v>
      </c>
      <c r="M8" s="388">
        <f>(L8/$L$12)*100</f>
        <v>38.154773363712366</v>
      </c>
    </row>
    <row r="9" spans="2:13" s="290" customFormat="1" ht="12.75" customHeight="1">
      <c r="B9" s="289"/>
      <c r="C9" s="476"/>
      <c r="D9" s="293"/>
      <c r="E9" s="386" t="s">
        <v>187</v>
      </c>
      <c r="F9" s="387">
        <v>37976.620200000012</v>
      </c>
      <c r="G9" s="388">
        <f>(F9/$L$12)*100</f>
        <v>18.380337324556955</v>
      </c>
      <c r="H9" s="389"/>
      <c r="I9" s="387">
        <v>12302.628270000001</v>
      </c>
      <c r="J9" s="388">
        <f>(I9/$L$12)*100</f>
        <v>5.9543597189628397</v>
      </c>
      <c r="K9" s="389"/>
      <c r="L9" s="387">
        <f>F9+I9</f>
        <v>50279.248470000013</v>
      </c>
      <c r="M9" s="388">
        <f>(L9/$L$12)*100</f>
        <v>24.334697043519792</v>
      </c>
    </row>
    <row r="10" spans="2:13" s="290" customFormat="1" ht="12.75" customHeight="1">
      <c r="B10" s="289"/>
      <c r="C10" s="476"/>
      <c r="D10" s="293"/>
      <c r="E10" s="386" t="s">
        <v>188</v>
      </c>
      <c r="F10" s="387">
        <v>732.99095</v>
      </c>
      <c r="G10" s="388">
        <f>(F10/$L$12)*100</f>
        <v>0.35476092516646479</v>
      </c>
      <c r="H10" s="389"/>
      <c r="I10" s="387">
        <v>777.68051000000014</v>
      </c>
      <c r="J10" s="388">
        <f>(I10/$L$12)*100</f>
        <v>0.37639026404286197</v>
      </c>
      <c r="K10" s="389"/>
      <c r="L10" s="387">
        <f>F10+I10</f>
        <v>1510.67146</v>
      </c>
      <c r="M10" s="388">
        <f>(L10/$L$12)*100</f>
        <v>0.73115118920932676</v>
      </c>
    </row>
    <row r="11" spans="2:13" s="290" customFormat="1" ht="12.75" customHeight="1">
      <c r="B11" s="289"/>
      <c r="C11" s="476"/>
      <c r="D11" s="293"/>
      <c r="E11" s="390" t="s">
        <v>189</v>
      </c>
      <c r="F11" s="387">
        <v>49083.27999000001</v>
      </c>
      <c r="G11" s="388">
        <f>(F11/$L$12)*100</f>
        <v>23.755859222350605</v>
      </c>
      <c r="H11" s="389"/>
      <c r="I11" s="387">
        <v>26908.60526</v>
      </c>
      <c r="J11" s="388">
        <f>(I11/$L$12)*100</f>
        <v>13.023519181207902</v>
      </c>
      <c r="K11" s="389"/>
      <c r="L11" s="387">
        <f>F11+I11</f>
        <v>75991.885250000007</v>
      </c>
      <c r="M11" s="388">
        <f>(L11/$L$12)*100</f>
        <v>36.779378403558503</v>
      </c>
    </row>
    <row r="12" spans="2:13" s="290" customFormat="1" ht="12.75" customHeight="1">
      <c r="B12" s="289"/>
      <c r="C12" s="311"/>
      <c r="D12" s="293"/>
      <c r="E12" s="391" t="s">
        <v>3</v>
      </c>
      <c r="F12" s="392">
        <f>SUM(F8:F11)</f>
        <v>162724.58714000002</v>
      </c>
      <c r="G12" s="393">
        <f>(F12/$L$12)*100</f>
        <v>78.757213961669549</v>
      </c>
      <c r="H12" s="393"/>
      <c r="I12" s="392">
        <f>SUM(I8:I11)</f>
        <v>43890.882039999997</v>
      </c>
      <c r="J12" s="393">
        <f>(I12/$L$12)*100</f>
        <v>21.242786038330451</v>
      </c>
      <c r="K12" s="393"/>
      <c r="L12" s="392">
        <f>SUM(L8:L11)</f>
        <v>206615.46918000001</v>
      </c>
      <c r="M12" s="393">
        <f>(L12/$L$12)*100</f>
        <v>100</v>
      </c>
    </row>
    <row r="13" spans="2:13" s="290" customFormat="1" ht="12.75" customHeight="1">
      <c r="B13" s="289"/>
      <c r="C13" s="311"/>
      <c r="D13" s="293"/>
      <c r="E13" s="477" t="s">
        <v>218</v>
      </c>
      <c r="F13" s="478"/>
      <c r="G13" s="478"/>
      <c r="H13" s="478"/>
      <c r="I13" s="478"/>
      <c r="J13" s="478"/>
      <c r="K13" s="478"/>
      <c r="L13" s="478"/>
      <c r="M13" s="478"/>
    </row>
    <row r="14" spans="2:13" s="290" customFormat="1" ht="12.75" customHeight="1">
      <c r="B14" s="289"/>
      <c r="C14" s="292"/>
      <c r="D14" s="292"/>
      <c r="E14" s="292"/>
      <c r="F14" s="292"/>
      <c r="G14" s="292"/>
      <c r="H14" s="292"/>
    </row>
    <row r="15" spans="2:13" s="290" customFormat="1" ht="12.75" customHeight="1">
      <c r="B15" s="289"/>
      <c r="C15" s="292"/>
      <c r="D15" s="292"/>
      <c r="E15" s="292"/>
      <c r="F15" s="292"/>
      <c r="G15" s="292"/>
      <c r="H15" s="292"/>
    </row>
    <row r="16" spans="2:13" s="290" customFormat="1" ht="12.75" customHeight="1">
      <c r="B16" s="289"/>
      <c r="C16" s="292"/>
      <c r="D16" s="292"/>
      <c r="E16" s="292"/>
      <c r="F16" s="292"/>
      <c r="G16" s="292"/>
      <c r="H16" s="292"/>
    </row>
    <row r="17" spans="2:8" s="290" customFormat="1" ht="12.75" customHeight="1">
      <c r="B17" s="289"/>
      <c r="C17" s="292"/>
      <c r="D17" s="292"/>
      <c r="E17" s="292"/>
      <c r="F17" s="292"/>
      <c r="G17" s="292"/>
      <c r="H17" s="292"/>
    </row>
    <row r="18" spans="2:8" s="290" customFormat="1" ht="12.75" customHeight="1">
      <c r="B18" s="289"/>
      <c r="C18" s="292"/>
      <c r="D18" s="292"/>
      <c r="E18" s="292"/>
      <c r="F18" s="292"/>
      <c r="G18" s="292"/>
      <c r="H18" s="292"/>
    </row>
    <row r="19" spans="2:8" s="290" customFormat="1" ht="12.75" customHeight="1">
      <c r="B19" s="289"/>
      <c r="C19" s="292"/>
      <c r="D19" s="292"/>
      <c r="E19" s="292"/>
      <c r="F19" s="292"/>
      <c r="G19" s="292"/>
      <c r="H19" s="292"/>
    </row>
    <row r="20" spans="2:8">
      <c r="C20" s="292"/>
      <c r="D20" s="292"/>
      <c r="E20" s="292"/>
      <c r="F20" s="292"/>
      <c r="G20" s="292"/>
      <c r="H20" s="292"/>
    </row>
    <row r="21" spans="2:8">
      <c r="C21" s="292"/>
      <c r="D21" s="292"/>
      <c r="E21" s="292"/>
      <c r="F21" s="292"/>
      <c r="G21" s="292"/>
      <c r="H21" s="292"/>
    </row>
    <row r="22" spans="2:8">
      <c r="C22" s="292"/>
      <c r="D22" s="292"/>
      <c r="E22" s="292"/>
      <c r="F22" s="292"/>
      <c r="G22" s="292"/>
      <c r="H22" s="292"/>
    </row>
    <row r="23" spans="2:8">
      <c r="C23" s="292"/>
      <c r="D23" s="292"/>
      <c r="E23" s="292"/>
      <c r="F23" s="292"/>
      <c r="G23" s="292"/>
      <c r="H23" s="292"/>
    </row>
    <row r="24" spans="2:8">
      <c r="C24" s="292"/>
      <c r="D24" s="292"/>
      <c r="E24" s="292"/>
      <c r="F24" s="292"/>
      <c r="G24" s="292"/>
      <c r="H24" s="292"/>
    </row>
    <row r="25" spans="2:8">
      <c r="C25" s="292"/>
      <c r="D25" s="292"/>
      <c r="E25" s="292"/>
      <c r="F25" s="292"/>
      <c r="G25" s="292"/>
      <c r="H25" s="292"/>
    </row>
  </sheetData>
  <mergeCells count="7">
    <mergeCell ref="E13:M13"/>
    <mergeCell ref="E2:M2"/>
    <mergeCell ref="E3:M3"/>
    <mergeCell ref="C6:C11"/>
    <mergeCell ref="F6:G6"/>
    <mergeCell ref="I6:J6"/>
    <mergeCell ref="L6:M6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P35"/>
  <sheetViews>
    <sheetView showGridLines="0" workbookViewId="0">
      <selection activeCell="I12" sqref="I12"/>
    </sheetView>
  </sheetViews>
  <sheetFormatPr baseColWidth="10" defaultColWidth="11.42578125" defaultRowHeight="12.75"/>
  <cols>
    <col min="1" max="1" width="0.140625" style="288" customWidth="1"/>
    <col min="2" max="2" width="2.7109375" style="288" customWidth="1"/>
    <col min="3" max="3" width="23.7109375" style="288" customWidth="1"/>
    <col min="4" max="4" width="1.28515625" style="288" customWidth="1"/>
    <col min="5" max="5" width="105.7109375" style="288" customWidth="1"/>
    <col min="6" max="6" width="9.85546875" style="288" customWidth="1"/>
    <col min="7" max="16384" width="11.42578125" style="288"/>
  </cols>
  <sheetData>
    <row r="1" spans="2:16" ht="0.75" customHeight="1"/>
    <row r="2" spans="2:16" ht="21" customHeight="1">
      <c r="B2" s="306"/>
      <c r="E2" s="456" t="s">
        <v>76</v>
      </c>
      <c r="F2" s="456"/>
    </row>
    <row r="3" spans="2:16" ht="15" customHeight="1">
      <c r="E3" s="457" t="s">
        <v>125</v>
      </c>
      <c r="F3" s="457"/>
    </row>
    <row r="4" spans="2:16" s="290" customFormat="1" ht="20.25" customHeight="1">
      <c r="B4" s="289"/>
      <c r="C4" s="12" t="str">
        <f>Indice!C4</f>
        <v>Servicios de ajuste</v>
      </c>
    </row>
    <row r="5" spans="2:16" s="290" customFormat="1" ht="12.75" customHeight="1">
      <c r="B5" s="289"/>
      <c r="C5" s="291"/>
    </row>
    <row r="6" spans="2:16" s="290" customFormat="1" ht="13.5" customHeight="1">
      <c r="B6" s="289"/>
      <c r="C6" s="292"/>
      <c r="D6" s="293"/>
      <c r="E6" s="293"/>
    </row>
    <row r="7" spans="2:16" s="290" customFormat="1" ht="12.75" customHeight="1">
      <c r="B7" s="289"/>
      <c r="C7" s="480" t="s">
        <v>191</v>
      </c>
      <c r="D7" s="293"/>
      <c r="E7" s="295"/>
      <c r="F7" s="379"/>
      <c r="G7" s="307"/>
      <c r="K7" s="442">
        <v>1000</v>
      </c>
    </row>
    <row r="8" spans="2:16" s="290" customFormat="1" ht="12.75" customHeight="1">
      <c r="B8" s="289"/>
      <c r="C8" s="480"/>
      <c r="D8" s="293"/>
      <c r="E8" s="295"/>
      <c r="F8" s="379"/>
    </row>
    <row r="9" spans="2:16" s="290" customFormat="1" ht="12.75" customHeight="1">
      <c r="B9" s="289"/>
      <c r="C9" s="480"/>
      <c r="D9" s="293"/>
      <c r="E9" s="295"/>
      <c r="F9" s="379"/>
    </row>
    <row r="10" spans="2:16" s="290" customFormat="1" ht="12.75" customHeight="1">
      <c r="B10" s="289"/>
      <c r="C10" s="480"/>
      <c r="D10" s="293"/>
      <c r="E10" s="295"/>
      <c r="F10" s="379"/>
    </row>
    <row r="11" spans="2:16" s="290" customFormat="1" ht="12.75" customHeight="1">
      <c r="B11" s="289"/>
      <c r="C11" s="480"/>
      <c r="D11" s="293"/>
      <c r="E11" s="300"/>
      <c r="F11" s="379"/>
      <c r="G11" s="308"/>
    </row>
    <row r="12" spans="2:16" s="290" customFormat="1" ht="12.75" customHeight="1">
      <c r="B12" s="289"/>
      <c r="C12" s="309" t="s">
        <v>129</v>
      </c>
      <c r="D12" s="293"/>
      <c r="E12" s="300"/>
      <c r="F12" s="379"/>
      <c r="G12" s="308"/>
      <c r="O12" s="307"/>
      <c r="P12" s="310"/>
    </row>
    <row r="13" spans="2:16" s="290" customFormat="1" ht="12.75" customHeight="1">
      <c r="B13" s="289"/>
      <c r="D13" s="293"/>
      <c r="E13" s="300"/>
      <c r="F13" s="379"/>
      <c r="G13" s="308"/>
      <c r="O13" s="307"/>
      <c r="P13" s="310"/>
    </row>
    <row r="14" spans="2:16" s="290" customFormat="1" ht="12.75" customHeight="1">
      <c r="B14" s="289"/>
      <c r="C14" s="311"/>
      <c r="D14" s="293"/>
      <c r="E14" s="300"/>
      <c r="F14" s="379"/>
      <c r="G14" s="308"/>
      <c r="O14" s="307"/>
      <c r="P14" s="310"/>
    </row>
    <row r="15" spans="2:16" s="290" customFormat="1" ht="12.75" customHeight="1">
      <c r="B15" s="289"/>
      <c r="C15" s="311"/>
      <c r="D15" s="293"/>
      <c r="E15" s="300"/>
      <c r="F15" s="379"/>
      <c r="G15" s="308"/>
      <c r="O15" s="307"/>
      <c r="P15" s="310"/>
    </row>
    <row r="16" spans="2:16" s="290" customFormat="1" ht="12.75" customHeight="1">
      <c r="B16" s="289"/>
      <c r="C16" s="311"/>
      <c r="D16" s="293"/>
      <c r="E16" s="300"/>
      <c r="F16" s="379"/>
      <c r="G16" s="308"/>
      <c r="O16" s="307"/>
      <c r="P16" s="310"/>
    </row>
    <row r="17" spans="2:16" s="290" customFormat="1" ht="12.75" customHeight="1">
      <c r="B17" s="289"/>
      <c r="C17" s="292"/>
      <c r="D17" s="293"/>
      <c r="E17" s="300"/>
      <c r="F17" s="379"/>
      <c r="O17" s="307"/>
      <c r="P17" s="310"/>
    </row>
    <row r="18" spans="2:16" s="290" customFormat="1" ht="12.75" customHeight="1">
      <c r="B18" s="289"/>
      <c r="C18" s="292"/>
      <c r="D18" s="293"/>
      <c r="E18" s="300"/>
      <c r="F18" s="379"/>
      <c r="G18" s="308"/>
      <c r="O18" s="307"/>
      <c r="P18" s="310"/>
    </row>
    <row r="19" spans="2:16" s="290" customFormat="1" ht="12.75" customHeight="1">
      <c r="B19" s="289"/>
      <c r="C19" s="292"/>
      <c r="D19" s="293"/>
      <c r="E19" s="300"/>
      <c r="F19" s="379"/>
      <c r="G19" s="308"/>
      <c r="O19" s="307"/>
      <c r="P19" s="310"/>
    </row>
    <row r="20" spans="2:16" s="290" customFormat="1" ht="12.75" customHeight="1">
      <c r="B20" s="289"/>
      <c r="C20" s="292"/>
      <c r="D20" s="293"/>
      <c r="E20" s="300"/>
      <c r="F20" s="379"/>
      <c r="G20" s="308"/>
      <c r="O20" s="307"/>
      <c r="P20" s="310"/>
    </row>
    <row r="21" spans="2:16" s="290" customFormat="1" ht="12.75" customHeight="1">
      <c r="B21" s="289"/>
      <c r="C21" s="292"/>
      <c r="D21" s="293"/>
      <c r="E21" s="300"/>
      <c r="F21" s="379"/>
      <c r="G21" s="308"/>
    </row>
    <row r="22" spans="2:16">
      <c r="E22" s="303"/>
      <c r="F22" s="303"/>
      <c r="G22" s="312"/>
      <c r="J22" s="290"/>
      <c r="K22" s="290"/>
      <c r="L22" s="290"/>
      <c r="M22" s="290"/>
    </row>
    <row r="23" spans="2:16">
      <c r="E23" s="303"/>
      <c r="F23" s="303"/>
      <c r="J23" s="290"/>
      <c r="K23" s="290"/>
      <c r="L23" s="290"/>
      <c r="M23" s="290"/>
    </row>
    <row r="24" spans="2:16">
      <c r="E24" s="303"/>
      <c r="F24" s="303"/>
      <c r="J24" s="290"/>
      <c r="K24" s="290"/>
      <c r="L24" s="290"/>
      <c r="M24" s="290"/>
    </row>
    <row r="25" spans="2:16" ht="16.149999999999999" customHeight="1">
      <c r="E25" s="313" t="s">
        <v>216</v>
      </c>
      <c r="J25" s="290"/>
      <c r="K25" s="290"/>
      <c r="L25" s="290"/>
      <c r="M25" s="290"/>
    </row>
    <row r="26" spans="2:16">
      <c r="E26" s="314" t="s">
        <v>217</v>
      </c>
      <c r="J26" s="290"/>
      <c r="K26" s="290"/>
      <c r="L26" s="290"/>
      <c r="M26" s="290"/>
    </row>
    <row r="27" spans="2:16">
      <c r="E27" s="315" t="s">
        <v>130</v>
      </c>
      <c r="J27" s="290"/>
      <c r="K27" s="290"/>
      <c r="L27" s="290"/>
      <c r="M27" s="290"/>
    </row>
    <row r="28" spans="2:16">
      <c r="J28" s="290"/>
      <c r="K28" s="290"/>
      <c r="L28" s="290"/>
      <c r="M28" s="290"/>
    </row>
    <row r="29" spans="2:16">
      <c r="J29" s="290"/>
      <c r="K29" s="290"/>
      <c r="L29" s="290"/>
      <c r="M29" s="290"/>
    </row>
    <row r="30" spans="2:16">
      <c r="J30" s="290"/>
      <c r="K30" s="290"/>
      <c r="L30" s="290"/>
      <c r="M30" s="290"/>
    </row>
    <row r="31" spans="2:16">
      <c r="J31" s="290"/>
      <c r="K31" s="290"/>
      <c r="L31" s="290"/>
      <c r="M31" s="290"/>
    </row>
    <row r="32" spans="2:16">
      <c r="J32" s="290"/>
      <c r="K32" s="290"/>
      <c r="L32" s="290"/>
      <c r="M32" s="290"/>
    </row>
    <row r="33" spans="10:13">
      <c r="J33" s="290"/>
      <c r="K33" s="290"/>
      <c r="L33" s="290"/>
      <c r="M33" s="290"/>
    </row>
    <row r="34" spans="10:13">
      <c r="J34" s="290"/>
      <c r="K34" s="290"/>
      <c r="L34" s="290"/>
      <c r="M34" s="290"/>
    </row>
    <row r="35" spans="10:13">
      <c r="J35" s="290"/>
      <c r="K35" s="290"/>
      <c r="L35" s="290"/>
      <c r="M35" s="290"/>
    </row>
  </sheetData>
  <mergeCells count="3">
    <mergeCell ref="E2:F2"/>
    <mergeCell ref="E3:F3"/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26"/>
  <sheetViews>
    <sheetView showGridLines="0" workbookViewId="0">
      <selection activeCell="G28" sqref="G28"/>
    </sheetView>
  </sheetViews>
  <sheetFormatPr baseColWidth="10" defaultColWidth="12.7109375" defaultRowHeight="12.75"/>
  <cols>
    <col min="1" max="1" width="0.140625" style="317" customWidth="1"/>
    <col min="2" max="2" width="2.7109375" style="317" customWidth="1"/>
    <col min="3" max="3" width="23.7109375" style="317" customWidth="1"/>
    <col min="4" max="4" width="1.28515625" style="328" customWidth="1"/>
    <col min="5" max="5" width="105.7109375" style="328" customWidth="1"/>
    <col min="6" max="6" width="6.85546875" style="328" customWidth="1"/>
    <col min="7" max="7" width="28.5703125" style="328" customWidth="1"/>
    <col min="8" max="8" width="8.140625" style="328" customWidth="1"/>
    <col min="9" max="176" width="12.7109375" style="328" customWidth="1"/>
    <col min="177" max="16384" width="12.7109375" style="328"/>
  </cols>
  <sheetData>
    <row r="1" spans="1:22" s="317" customFormat="1" ht="0.75" customHeight="1">
      <c r="A1" s="316"/>
    </row>
    <row r="2" spans="1:22" s="317" customFormat="1" ht="21" customHeight="1">
      <c r="E2" s="282" t="s">
        <v>76</v>
      </c>
      <c r="F2" s="318"/>
      <c r="G2" s="318"/>
      <c r="H2" s="318"/>
    </row>
    <row r="3" spans="1:22" s="317" customFormat="1" ht="15" customHeight="1">
      <c r="E3" s="283" t="s">
        <v>125</v>
      </c>
      <c r="F3" s="318"/>
      <c r="G3" s="318"/>
      <c r="H3" s="318"/>
    </row>
    <row r="4" spans="1:22" s="319" customFormat="1" ht="20.25" customHeight="1">
      <c r="B4" s="320"/>
      <c r="C4" s="12" t="str">
        <f>Indice!C4</f>
        <v>Servicios de ajuste</v>
      </c>
    </row>
    <row r="5" spans="1:22" s="319" customFormat="1" ht="12.75" customHeight="1">
      <c r="B5" s="320"/>
      <c r="C5" s="321"/>
    </row>
    <row r="6" spans="1:22" s="319" customFormat="1" ht="13.5" customHeight="1">
      <c r="B6" s="320"/>
      <c r="C6" s="322"/>
      <c r="E6" s="323"/>
      <c r="F6" s="324"/>
      <c r="G6" s="324"/>
      <c r="H6" s="324"/>
      <c r="I6" s="325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</row>
    <row r="7" spans="1:22" s="327" customFormat="1" ht="12.75" customHeight="1">
      <c r="A7" s="319"/>
      <c r="B7" s="320"/>
      <c r="C7" s="481" t="s">
        <v>131</v>
      </c>
      <c r="D7" s="319"/>
      <c r="E7" s="326"/>
      <c r="F7" s="324"/>
      <c r="G7" s="324"/>
      <c r="H7" s="324"/>
      <c r="I7" s="325"/>
    </row>
    <row r="8" spans="1:22" ht="15" customHeight="1">
      <c r="A8" s="319"/>
      <c r="B8" s="320"/>
      <c r="C8" s="481"/>
      <c r="D8" s="319"/>
      <c r="E8" s="326"/>
      <c r="F8" s="324"/>
      <c r="G8" s="324"/>
      <c r="H8" s="324"/>
      <c r="I8" s="325"/>
    </row>
    <row r="9" spans="1:22" ht="15">
      <c r="A9" s="319"/>
      <c r="B9" s="320"/>
      <c r="C9" s="481"/>
      <c r="D9" s="319"/>
      <c r="E9" s="326"/>
      <c r="F9" s="324"/>
      <c r="G9" s="324"/>
      <c r="H9" s="324"/>
      <c r="I9" s="325"/>
    </row>
    <row r="10" spans="1:22" ht="15">
      <c r="C10" s="481"/>
      <c r="D10" s="319"/>
      <c r="E10" s="326"/>
      <c r="F10" s="324"/>
      <c r="G10" s="324"/>
      <c r="H10" s="324"/>
      <c r="I10" s="325"/>
    </row>
    <row r="11" spans="1:22" ht="15">
      <c r="C11" s="329"/>
      <c r="D11" s="319"/>
      <c r="E11" s="326"/>
      <c r="F11" s="324"/>
      <c r="G11" s="324"/>
      <c r="H11" s="324"/>
      <c r="I11" s="325"/>
    </row>
    <row r="12" spans="1:22" ht="15">
      <c r="C12" s="329"/>
      <c r="D12" s="319"/>
      <c r="E12" s="326"/>
      <c r="F12" s="324"/>
      <c r="G12" s="324"/>
      <c r="H12" s="324"/>
      <c r="I12" s="325"/>
    </row>
    <row r="13" spans="1:22" ht="15">
      <c r="C13" s="328"/>
      <c r="D13" s="319"/>
      <c r="E13" s="326"/>
      <c r="F13" s="324"/>
      <c r="G13" s="324"/>
      <c r="H13" s="324"/>
      <c r="I13" s="325"/>
    </row>
    <row r="14" spans="1:22" ht="15">
      <c r="C14" s="328"/>
      <c r="E14" s="326"/>
      <c r="F14" s="324"/>
      <c r="G14" s="324"/>
      <c r="H14" s="324"/>
      <c r="I14" s="325"/>
    </row>
    <row r="15" spans="1:22" ht="15">
      <c r="C15" s="328"/>
      <c r="E15" s="326"/>
      <c r="F15" s="324"/>
      <c r="G15" s="324"/>
      <c r="H15" s="324"/>
      <c r="I15" s="325"/>
    </row>
    <row r="16" spans="1:22" ht="15">
      <c r="C16" s="328"/>
      <c r="E16" s="326"/>
      <c r="F16" s="324"/>
      <c r="G16" s="324"/>
      <c r="H16" s="324"/>
      <c r="I16" s="325"/>
    </row>
    <row r="17" spans="3:22" ht="15">
      <c r="C17" s="328"/>
      <c r="E17" s="326"/>
      <c r="F17" s="324"/>
      <c r="G17" s="324"/>
      <c r="H17" s="324"/>
      <c r="I17" s="325"/>
    </row>
    <row r="18" spans="3:22" ht="15">
      <c r="C18" s="328"/>
      <c r="E18" s="326"/>
      <c r="F18" s="324"/>
      <c r="G18" s="324"/>
      <c r="H18" s="324"/>
      <c r="I18" s="325"/>
    </row>
    <row r="19" spans="3:22" ht="15">
      <c r="C19" s="330"/>
      <c r="E19" s="326"/>
      <c r="F19" s="324"/>
      <c r="G19" s="324"/>
      <c r="H19" s="324"/>
      <c r="I19" s="325"/>
    </row>
    <row r="20" spans="3:22" ht="15">
      <c r="C20" s="328"/>
      <c r="E20" s="326"/>
      <c r="F20" s="324"/>
      <c r="G20" s="324"/>
      <c r="H20" s="324"/>
      <c r="I20" s="325"/>
    </row>
    <row r="21" spans="3:22" ht="15">
      <c r="E21" s="326"/>
      <c r="F21" s="324"/>
      <c r="G21" s="324"/>
      <c r="H21" s="324"/>
      <c r="I21" s="325"/>
    </row>
    <row r="22" spans="3:22" ht="13.15" customHeight="1">
      <c r="E22" s="331"/>
      <c r="F22" s="332"/>
      <c r="G22" s="332"/>
      <c r="H22" s="332"/>
    </row>
    <row r="23" spans="3:22" ht="15.6" customHeight="1">
      <c r="E23" s="333"/>
      <c r="F23" s="332"/>
      <c r="G23" s="332"/>
      <c r="H23" s="332"/>
    </row>
    <row r="24" spans="3:22" ht="15">
      <c r="E24" s="332"/>
      <c r="F24" s="332"/>
      <c r="G24" s="332"/>
      <c r="H24" s="332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</row>
    <row r="25" spans="3:22" ht="15">
      <c r="J25" s="324"/>
      <c r="K25" s="434">
        <v>0</v>
      </c>
      <c r="L25" s="324"/>
      <c r="M25" s="324"/>
      <c r="N25" s="324"/>
      <c r="O25" s="324"/>
      <c r="P25" s="324"/>
      <c r="Q25" s="334"/>
      <c r="R25" s="324"/>
      <c r="S25" s="324"/>
      <c r="T25" s="324"/>
      <c r="U25" s="334"/>
      <c r="V25" s="324"/>
    </row>
    <row r="26" spans="3:22" ht="15"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25"/>
  <sheetViews>
    <sheetView showGridLines="0" workbookViewId="0">
      <selection activeCell="J17" sqref="J17"/>
    </sheetView>
  </sheetViews>
  <sheetFormatPr baseColWidth="10" defaultColWidth="12.7109375" defaultRowHeight="12.75"/>
  <cols>
    <col min="1" max="1" width="0.140625" style="317" customWidth="1"/>
    <col min="2" max="2" width="2.7109375" style="317" customWidth="1"/>
    <col min="3" max="3" width="23.7109375" style="317" customWidth="1"/>
    <col min="4" max="4" width="1.28515625" style="328" customWidth="1"/>
    <col min="5" max="5" width="105.7109375" style="328" customWidth="1"/>
    <col min="6" max="6" width="6.85546875" style="328" customWidth="1"/>
    <col min="7" max="7" width="14.140625" style="328" bestFit="1" customWidth="1"/>
    <col min="8" max="8" width="8.140625" style="328" customWidth="1"/>
    <col min="9" max="178" width="12.7109375" style="328" customWidth="1"/>
    <col min="179" max="16384" width="12.7109375" style="328"/>
  </cols>
  <sheetData>
    <row r="1" spans="2:24" s="317" customFormat="1" ht="0.75" customHeight="1"/>
    <row r="2" spans="2:24" s="317" customFormat="1" ht="21" customHeight="1">
      <c r="E2" s="282" t="s">
        <v>76</v>
      </c>
      <c r="F2" s="318"/>
      <c r="G2" s="318"/>
      <c r="H2" s="318"/>
    </row>
    <row r="3" spans="2:24" s="317" customFormat="1" ht="15" customHeight="1">
      <c r="E3" s="283" t="s">
        <v>125</v>
      </c>
      <c r="F3" s="318"/>
      <c r="G3" s="318"/>
      <c r="H3" s="318"/>
    </row>
    <row r="4" spans="2:24" s="319" customFormat="1" ht="20.25" customHeight="1">
      <c r="B4" s="320"/>
      <c r="C4" s="12" t="str">
        <f>Indice!C4</f>
        <v>Servicios de ajuste</v>
      </c>
    </row>
    <row r="5" spans="2:24" s="319" customFormat="1" ht="12.75" customHeight="1">
      <c r="B5" s="320"/>
      <c r="C5" s="321"/>
    </row>
    <row r="6" spans="2:24" s="319" customFormat="1" ht="13.5" customHeight="1">
      <c r="B6" s="320"/>
      <c r="C6" s="322"/>
      <c r="E6" s="323"/>
      <c r="F6" s="324"/>
      <c r="G6" s="324"/>
      <c r="H6" s="324"/>
      <c r="I6" s="324"/>
      <c r="J6" s="324"/>
      <c r="K6" s="324"/>
      <c r="L6" s="324"/>
      <c r="M6" s="324"/>
      <c r="N6" s="324"/>
      <c r="O6" s="325"/>
      <c r="P6" s="324"/>
      <c r="Q6" s="324"/>
      <c r="R6" s="324"/>
      <c r="S6" s="324"/>
      <c r="T6" s="324"/>
      <c r="U6" s="324"/>
      <c r="V6" s="324"/>
      <c r="W6" s="324"/>
      <c r="X6" s="324"/>
    </row>
    <row r="7" spans="2:24" ht="15" customHeight="1">
      <c r="C7" s="481" t="s">
        <v>132</v>
      </c>
      <c r="E7" s="326"/>
      <c r="F7" s="324"/>
      <c r="G7" s="324"/>
      <c r="H7" s="324"/>
      <c r="I7" s="324"/>
      <c r="J7" s="324"/>
      <c r="K7" s="324"/>
      <c r="L7" s="324"/>
      <c r="M7" s="324"/>
      <c r="N7" s="324"/>
      <c r="O7" s="325"/>
    </row>
    <row r="8" spans="2:24" ht="15">
      <c r="C8" s="481"/>
      <c r="E8" s="326"/>
      <c r="F8" s="324"/>
      <c r="G8" s="324"/>
      <c r="H8" s="324"/>
      <c r="I8" s="324"/>
      <c r="J8" s="324"/>
      <c r="K8" s="324"/>
      <c r="L8" s="324"/>
      <c r="M8" s="324"/>
      <c r="N8" s="324"/>
      <c r="O8" s="325"/>
    </row>
    <row r="9" spans="2:24" ht="15">
      <c r="C9" s="481"/>
      <c r="E9" s="326"/>
      <c r="F9" s="324"/>
      <c r="G9" s="324"/>
      <c r="H9" s="324"/>
      <c r="I9" s="324"/>
      <c r="J9" s="324"/>
      <c r="K9" s="324"/>
      <c r="L9" s="324"/>
      <c r="M9" s="324"/>
      <c r="N9" s="324"/>
      <c r="O9" s="325"/>
    </row>
    <row r="10" spans="2:24" ht="15">
      <c r="C10" s="481"/>
      <c r="E10" s="326"/>
      <c r="F10" s="324"/>
      <c r="G10" s="324"/>
      <c r="H10" s="324"/>
      <c r="I10" s="324"/>
      <c r="J10" s="324"/>
      <c r="K10" s="324"/>
      <c r="L10" s="324"/>
      <c r="M10" s="324"/>
      <c r="N10" s="324"/>
      <c r="O10" s="325"/>
    </row>
    <row r="11" spans="2:24" ht="15">
      <c r="C11" s="481"/>
      <c r="E11" s="326"/>
      <c r="F11" s="324"/>
      <c r="G11" s="324"/>
      <c r="H11" s="324"/>
      <c r="I11" s="324"/>
      <c r="J11" s="324"/>
      <c r="K11" s="324"/>
      <c r="L11" s="324"/>
      <c r="M11" s="324"/>
      <c r="N11" s="324"/>
      <c r="O11" s="325"/>
    </row>
    <row r="12" spans="2:24" ht="15">
      <c r="C12" s="329"/>
      <c r="E12" s="326"/>
      <c r="F12" s="324"/>
      <c r="G12" s="324"/>
      <c r="H12" s="324"/>
      <c r="I12" s="324"/>
      <c r="J12" s="324"/>
      <c r="K12" s="324"/>
      <c r="L12" s="324"/>
      <c r="M12" s="324"/>
      <c r="N12" s="324"/>
      <c r="O12" s="325"/>
    </row>
    <row r="13" spans="2:24" ht="15">
      <c r="C13" s="329"/>
      <c r="E13" s="326"/>
      <c r="F13" s="324"/>
      <c r="G13" s="324"/>
      <c r="H13" s="324"/>
      <c r="I13" s="324"/>
      <c r="J13" s="324"/>
      <c r="K13" s="324"/>
      <c r="L13" s="324"/>
      <c r="M13" s="324"/>
      <c r="N13" s="324"/>
      <c r="O13" s="325"/>
    </row>
    <row r="14" spans="2:24" ht="15">
      <c r="E14" s="326"/>
      <c r="F14" s="324"/>
      <c r="G14" s="324"/>
      <c r="H14" s="324"/>
      <c r="I14" s="324"/>
      <c r="J14" s="324"/>
      <c r="K14" s="324"/>
      <c r="L14" s="324"/>
      <c r="M14" s="324"/>
      <c r="N14" s="324"/>
      <c r="O14" s="325"/>
    </row>
    <row r="15" spans="2:24" ht="15">
      <c r="E15" s="326"/>
      <c r="F15" s="324"/>
      <c r="G15" s="324"/>
      <c r="H15" s="324"/>
      <c r="I15" s="324"/>
      <c r="J15" s="324"/>
      <c r="K15" s="324"/>
      <c r="L15" s="324"/>
      <c r="M15" s="324"/>
      <c r="N15" s="324"/>
      <c r="O15" s="325"/>
    </row>
    <row r="16" spans="2:24" ht="15">
      <c r="E16" s="326"/>
      <c r="F16" s="324"/>
      <c r="G16" s="324"/>
      <c r="H16" s="324"/>
      <c r="I16" s="324"/>
      <c r="J16" s="324"/>
      <c r="K16" s="324"/>
      <c r="L16" s="324"/>
      <c r="M16" s="324"/>
      <c r="N16" s="324"/>
      <c r="O16" s="325"/>
    </row>
    <row r="17" spans="5:24" ht="15">
      <c r="E17" s="326"/>
      <c r="F17" s="324"/>
      <c r="G17" s="324"/>
      <c r="H17" s="324"/>
      <c r="I17" s="324"/>
      <c r="J17" s="324"/>
      <c r="K17" s="324"/>
      <c r="L17" s="324"/>
      <c r="M17" s="324"/>
      <c r="N17" s="324"/>
      <c r="O17" s="325"/>
    </row>
    <row r="18" spans="5:24" ht="15">
      <c r="E18" s="326"/>
      <c r="F18" s="324"/>
      <c r="G18" s="324"/>
      <c r="H18" s="324"/>
      <c r="I18" s="324"/>
      <c r="J18" s="324"/>
      <c r="K18" s="324"/>
      <c r="L18" s="324"/>
      <c r="M18" s="324"/>
      <c r="N18" s="324"/>
      <c r="O18" s="325"/>
    </row>
    <row r="19" spans="5:24" ht="15">
      <c r="E19" s="326"/>
      <c r="F19" s="324"/>
      <c r="G19" s="324"/>
      <c r="H19" s="324"/>
      <c r="I19" s="324"/>
      <c r="J19" s="324"/>
      <c r="K19" s="324"/>
      <c r="L19" s="324"/>
      <c r="M19" s="324"/>
      <c r="N19" s="324"/>
      <c r="O19" s="325"/>
    </row>
    <row r="20" spans="5:24" ht="15">
      <c r="E20" s="326"/>
      <c r="F20" s="324"/>
      <c r="G20" s="324"/>
      <c r="H20" s="324"/>
      <c r="I20" s="324"/>
      <c r="J20" s="324"/>
      <c r="K20" s="324"/>
      <c r="L20" s="324"/>
      <c r="M20" s="324"/>
      <c r="N20" s="324"/>
      <c r="O20" s="325"/>
    </row>
    <row r="21" spans="5:24">
      <c r="E21" s="331"/>
    </row>
    <row r="22" spans="5:24">
      <c r="E22" s="335"/>
      <c r="F22" s="332"/>
      <c r="G22" s="332"/>
      <c r="H22" s="332"/>
      <c r="I22" s="332"/>
      <c r="J22" s="332"/>
      <c r="K22" s="332"/>
      <c r="L22" s="332"/>
    </row>
    <row r="23" spans="5:24">
      <c r="E23" s="332"/>
      <c r="F23" s="332"/>
      <c r="G23" s="332"/>
      <c r="H23" s="332"/>
      <c r="I23" s="332"/>
      <c r="J23" s="332"/>
      <c r="K23" s="332"/>
      <c r="L23" s="332"/>
    </row>
    <row r="24" spans="5:24" ht="15">
      <c r="E24" s="332"/>
      <c r="F24" s="332"/>
      <c r="G24" s="332"/>
      <c r="H24" s="332"/>
      <c r="I24" s="332"/>
      <c r="J24" s="332"/>
      <c r="K24" s="332"/>
      <c r="L24" s="332"/>
      <c r="P24" s="324"/>
      <c r="Q24" s="324"/>
      <c r="R24" s="324"/>
      <c r="S24" s="324"/>
      <c r="T24" s="324"/>
      <c r="U24" s="324"/>
      <c r="V24" s="324"/>
      <c r="W24" s="324"/>
      <c r="X24" s="324"/>
    </row>
    <row r="25" spans="5:24" ht="15">
      <c r="P25" s="324"/>
      <c r="Q25" s="324"/>
      <c r="R25" s="324"/>
      <c r="S25" s="324"/>
      <c r="T25" s="324"/>
      <c r="U25" s="324"/>
      <c r="V25" s="324"/>
      <c r="W25" s="324"/>
      <c r="X25" s="324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AB66"/>
  <sheetViews>
    <sheetView showGridLines="0" topLeftCell="A2" workbookViewId="0">
      <selection activeCell="U22" sqref="U22"/>
    </sheetView>
  </sheetViews>
  <sheetFormatPr baseColWidth="10" defaultColWidth="11.42578125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.42578125" style="5" customWidth="1"/>
    <col min="6" max="6" width="14.140625" style="5" bestFit="1" customWidth="1"/>
    <col min="7" max="7" width="12.85546875" style="115" customWidth="1"/>
    <col min="8" max="8" width="6" style="120" customWidth="1"/>
    <col min="9" max="19" width="6" style="5" customWidth="1"/>
    <col min="20" max="20" width="0.85546875" style="5" customWidth="1"/>
    <col min="21" max="21" width="8.5703125" style="5" customWidth="1"/>
    <col min="22" max="22" width="8" style="5" customWidth="1"/>
    <col min="23" max="16384" width="11.42578125" style="5"/>
  </cols>
  <sheetData>
    <row r="1" spans="1:28" s="7" customFormat="1" ht="0.6" customHeight="1"/>
    <row r="2" spans="1:28" s="7" customFormat="1" ht="21" customHeight="1">
      <c r="E2" s="9"/>
      <c r="G2" s="456" t="s">
        <v>76</v>
      </c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</row>
    <row r="3" spans="1:28" s="7" customFormat="1" ht="15" customHeight="1">
      <c r="E3" s="9"/>
      <c r="G3" s="457" t="s">
        <v>125</v>
      </c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</row>
    <row r="4" spans="1:28" s="10" customFormat="1" ht="19.899999999999999" customHeight="1">
      <c r="B4" s="11"/>
      <c r="C4" s="12" t="str">
        <f>Indice!C4</f>
        <v>Servicios de ajuste</v>
      </c>
    </row>
    <row r="5" spans="1:28" s="10" customFormat="1" ht="12.6" customHeight="1">
      <c r="B5" s="11"/>
      <c r="C5" s="13"/>
      <c r="W5" s="87"/>
      <c r="X5" s="87"/>
    </row>
    <row r="6" spans="1:28" s="10" customFormat="1" ht="13.15" customHeight="1">
      <c r="B6" s="11"/>
      <c r="C6" s="16"/>
      <c r="D6" s="28"/>
      <c r="E6" s="28"/>
      <c r="T6"/>
      <c r="W6" s="140"/>
      <c r="X6" s="87"/>
    </row>
    <row r="7" spans="1:28" s="4" customFormat="1" ht="12.6" customHeight="1">
      <c r="A7" s="10"/>
      <c r="B7" s="11"/>
      <c r="C7" s="458" t="s">
        <v>213</v>
      </c>
      <c r="D7" s="28"/>
      <c r="E7" s="455" t="s">
        <v>108</v>
      </c>
      <c r="F7" s="455"/>
      <c r="G7" s="455"/>
      <c r="H7" s="34" t="s">
        <v>14</v>
      </c>
      <c r="I7" s="34" t="s">
        <v>15</v>
      </c>
      <c r="J7" s="34" t="s">
        <v>16</v>
      </c>
      <c r="K7" s="34" t="s">
        <v>17</v>
      </c>
      <c r="L7" s="34" t="s">
        <v>18</v>
      </c>
      <c r="M7" s="34" t="s">
        <v>19</v>
      </c>
      <c r="N7" s="34" t="s">
        <v>20</v>
      </c>
      <c r="O7" s="34" t="s">
        <v>21</v>
      </c>
      <c r="P7" s="34" t="s">
        <v>22</v>
      </c>
      <c r="Q7" s="34" t="s">
        <v>23</v>
      </c>
      <c r="R7" s="34" t="s">
        <v>24</v>
      </c>
      <c r="S7" s="34" t="s">
        <v>25</v>
      </c>
      <c r="T7" s="445"/>
      <c r="U7" s="34" t="s">
        <v>3</v>
      </c>
      <c r="V7" s="83" t="s">
        <v>159</v>
      </c>
      <c r="W7" s="141"/>
      <c r="X7" s="93"/>
      <c r="Y7" s="94"/>
      <c r="Z7" s="88"/>
      <c r="AA7" s="88"/>
      <c r="AB7" s="88"/>
    </row>
    <row r="8" spans="1:28" s="4" customFormat="1" ht="12.75" customHeight="1">
      <c r="A8" s="10"/>
      <c r="B8" s="11"/>
      <c r="C8" s="458"/>
      <c r="D8" s="28"/>
      <c r="E8" s="162" t="s">
        <v>26</v>
      </c>
      <c r="F8" s="162"/>
      <c r="G8" s="163"/>
      <c r="H8" s="164">
        <f>'Data 1'!D32</f>
        <v>38.5</v>
      </c>
      <c r="I8" s="164">
        <f>'Data 1'!E32</f>
        <v>28.8</v>
      </c>
      <c r="J8" s="164">
        <f>'Data 1'!F32</f>
        <v>28.65</v>
      </c>
      <c r="K8" s="164">
        <f>'Data 1'!G32</f>
        <v>24.86</v>
      </c>
      <c r="L8" s="164">
        <f>'Data 1'!H32</f>
        <v>26.74</v>
      </c>
      <c r="M8" s="164">
        <f>'Data 1'!I32</f>
        <v>39.29</v>
      </c>
      <c r="N8" s="164">
        <f>'Data 1'!J32</f>
        <v>41.07</v>
      </c>
      <c r="O8" s="164">
        <f>'Data 1'!K32</f>
        <v>41.63</v>
      </c>
      <c r="P8" s="164">
        <f>'Data 1'!L32</f>
        <v>44.17</v>
      </c>
      <c r="Q8" s="164">
        <f>'Data 1'!M32</f>
        <v>53.79</v>
      </c>
      <c r="R8" s="164">
        <f>'Data 1'!N32</f>
        <v>57.4</v>
      </c>
      <c r="S8" s="164">
        <f>'Data 1'!O32</f>
        <v>61.86</v>
      </c>
      <c r="T8" s="164">
        <f>'Data 1'!P32</f>
        <v>0</v>
      </c>
      <c r="U8" s="164">
        <f>'Data 1'!Q32</f>
        <v>40.619999999999997</v>
      </c>
      <c r="V8" s="174">
        <f>(('Data 1'!R32/'Data 1'!Q52)-1)*100</f>
        <v>-21.37966542662193</v>
      </c>
      <c r="W8" s="142">
        <f>(SUM(U8:U9)/U21)*100</f>
        <v>83.908283412518074</v>
      </c>
      <c r="Y8" s="95"/>
      <c r="Z8" s="38"/>
      <c r="AA8" s="69"/>
      <c r="AB8" s="88"/>
    </row>
    <row r="9" spans="1:28" s="4" customFormat="1" ht="12.75" customHeight="1">
      <c r="A9" s="10"/>
      <c r="B9" s="11"/>
      <c r="C9" s="458"/>
      <c r="D9" s="28"/>
      <c r="E9" s="162" t="s">
        <v>27</v>
      </c>
      <c r="F9" s="162"/>
      <c r="G9" s="163"/>
      <c r="H9" s="164">
        <f>'Data 1'!D35</f>
        <v>-0.03</v>
      </c>
      <c r="I9" s="164">
        <f>'Data 1'!E35</f>
        <v>-0.03</v>
      </c>
      <c r="J9" s="164">
        <f>'Data 1'!F35</f>
        <v>0</v>
      </c>
      <c r="K9" s="164">
        <f>'Data 1'!G35</f>
        <v>0</v>
      </c>
      <c r="L9" s="164">
        <f>'Data 1'!H35</f>
        <v>0</v>
      </c>
      <c r="M9" s="164">
        <f>'Data 1'!I35</f>
        <v>0.01</v>
      </c>
      <c r="N9" s="164">
        <f>'Data 1'!J35</f>
        <v>-0.01</v>
      </c>
      <c r="O9" s="164">
        <f>'Data 1'!K35</f>
        <v>-0.01</v>
      </c>
      <c r="P9" s="164">
        <f>'Data 1'!L35</f>
        <v>0</v>
      </c>
      <c r="Q9" s="164">
        <f>'Data 1'!M35</f>
        <v>-0.01</v>
      </c>
      <c r="R9" s="164">
        <f>'Data 1'!N35</f>
        <v>0.01</v>
      </c>
      <c r="S9" s="164">
        <f>'Data 1'!O35</f>
        <v>0.01</v>
      </c>
      <c r="T9" s="164">
        <f>'Data 1'!P35</f>
        <v>0</v>
      </c>
      <c r="U9" s="164">
        <f>'Data 1'!Q35</f>
        <v>0</v>
      </c>
      <c r="V9" s="174" t="s">
        <v>74</v>
      </c>
      <c r="W9" s="143"/>
      <c r="Y9" s="95"/>
      <c r="Z9" s="38"/>
      <c r="AA9" s="69"/>
      <c r="AB9" s="88"/>
    </row>
    <row r="10" spans="1:28" s="4" customFormat="1" ht="12.75" customHeight="1">
      <c r="A10" s="10"/>
      <c r="B10" s="11"/>
      <c r="C10" s="458"/>
      <c r="D10" s="28"/>
      <c r="E10" s="162" t="s">
        <v>76</v>
      </c>
      <c r="F10" s="162"/>
      <c r="G10" s="163"/>
      <c r="H10" s="164">
        <f>SUM(H11:H18)</f>
        <v>3.9200000000000004</v>
      </c>
      <c r="I10" s="164">
        <f t="shared" ref="I10:S10" si="0">SUM(I11:I18)</f>
        <v>4.1999999999999993</v>
      </c>
      <c r="J10" s="164">
        <f t="shared" si="0"/>
        <v>4.53</v>
      </c>
      <c r="K10" s="164">
        <f t="shared" si="0"/>
        <v>4.07</v>
      </c>
      <c r="L10" s="164">
        <f t="shared" si="0"/>
        <v>4.37</v>
      </c>
      <c r="M10" s="164">
        <f t="shared" si="0"/>
        <v>2.5000000000000004</v>
      </c>
      <c r="N10" s="164">
        <f t="shared" si="0"/>
        <v>2.0299999999999998</v>
      </c>
      <c r="O10" s="164">
        <f t="shared" si="0"/>
        <v>2.41</v>
      </c>
      <c r="P10" s="164">
        <f t="shared" si="0"/>
        <v>2.46</v>
      </c>
      <c r="Q10" s="164">
        <f t="shared" si="0"/>
        <v>2.89</v>
      </c>
      <c r="R10" s="164">
        <f t="shared" si="0"/>
        <v>1.92</v>
      </c>
      <c r="S10" s="164">
        <f t="shared" si="0"/>
        <v>2.04</v>
      </c>
      <c r="T10" s="164">
        <f t="shared" ref="T10" si="1">SUM(T11:T18)</f>
        <v>0</v>
      </c>
      <c r="U10" s="164">
        <f t="shared" ref="U10" si="2">SUM(U11:U18)</f>
        <v>3.09</v>
      </c>
      <c r="V10" s="175">
        <f>'Data 1'!S26</f>
        <v>-27.624521655115156</v>
      </c>
      <c r="W10" s="142">
        <f>(U10/U21)*100</f>
        <v>6.3829787234042552</v>
      </c>
      <c r="Y10" s="95"/>
      <c r="Z10" s="38"/>
      <c r="AA10" s="69"/>
      <c r="AB10" s="88"/>
    </row>
    <row r="11" spans="1:28" s="4" customFormat="1" ht="12.75" customHeight="1">
      <c r="A11" s="10"/>
      <c r="B11" s="11"/>
      <c r="C11" s="133" t="s">
        <v>51</v>
      </c>
      <c r="D11" s="28"/>
      <c r="E11" s="165"/>
      <c r="F11" s="165" t="str">
        <f>'Data 1'!C18</f>
        <v>Restricciones técnicas PDBF</v>
      </c>
      <c r="G11" s="166"/>
      <c r="H11" s="167">
        <f>'Data 1'!D33</f>
        <v>2.56</v>
      </c>
      <c r="I11" s="167">
        <f>'Data 1'!E33</f>
        <v>2.65</v>
      </c>
      <c r="J11" s="167">
        <f>'Data 1'!F33</f>
        <v>2.88</v>
      </c>
      <c r="K11" s="167">
        <f>'Data 1'!G33</f>
        <v>2.59</v>
      </c>
      <c r="L11" s="167">
        <f>'Data 1'!H33</f>
        <v>2.99</v>
      </c>
      <c r="M11" s="167">
        <f>'Data 1'!I33</f>
        <v>1.84</v>
      </c>
      <c r="N11" s="167">
        <f>'Data 1'!J33</f>
        <v>1.55</v>
      </c>
      <c r="O11" s="167">
        <f>'Data 1'!K33</f>
        <v>1.85</v>
      </c>
      <c r="P11" s="167">
        <f>'Data 1'!L33</f>
        <v>1.91</v>
      </c>
      <c r="Q11" s="167">
        <f>'Data 1'!M33</f>
        <v>1.93</v>
      </c>
      <c r="R11" s="167">
        <f>'Data 1'!N33</f>
        <v>0.89</v>
      </c>
      <c r="S11" s="167">
        <f>'Data 1'!O33</f>
        <v>1.1299999999999999</v>
      </c>
      <c r="T11" s="167">
        <f>'Data 1'!P33</f>
        <v>0</v>
      </c>
      <c r="U11" s="167">
        <f>'Data 1'!Q33</f>
        <v>2.06</v>
      </c>
      <c r="V11" s="176">
        <f>'Data 1'!S18</f>
        <v>-26.237790923715863</v>
      </c>
      <c r="W11" s="143"/>
      <c r="Y11" s="96"/>
      <c r="Z11" s="82"/>
      <c r="AA11" s="68"/>
      <c r="AB11" s="88"/>
    </row>
    <row r="12" spans="1:28" s="4" customFormat="1" ht="12.75" customHeight="1">
      <c r="A12" s="10"/>
      <c r="B12" s="11"/>
      <c r="C12" s="151"/>
      <c r="D12" s="28"/>
      <c r="E12" s="165"/>
      <c r="F12" s="165" t="str">
        <f>'Data 1'!C20</f>
        <v>Reserva de potencia adicional a subir</v>
      </c>
      <c r="G12" s="166"/>
      <c r="H12" s="168">
        <f>'Data 1'!D36</f>
        <v>0.16</v>
      </c>
      <c r="I12" s="168">
        <f>'Data 1'!E36</f>
        <v>0.25</v>
      </c>
      <c r="J12" s="168">
        <f>'Data 1'!F36</f>
        <v>0.37</v>
      </c>
      <c r="K12" s="168">
        <f>'Data 1'!G36</f>
        <v>0.28999999999999998</v>
      </c>
      <c r="L12" s="168">
        <f>'Data 1'!H36</f>
        <v>0.3</v>
      </c>
      <c r="M12" s="168">
        <f>'Data 1'!I36</f>
        <v>0</v>
      </c>
      <c r="N12" s="168">
        <f>'Data 1'!J36</f>
        <v>0</v>
      </c>
      <c r="O12" s="168">
        <f>'Data 1'!K36</f>
        <v>0</v>
      </c>
      <c r="P12" s="168">
        <f>'Data 1'!L36</f>
        <v>0.02</v>
      </c>
      <c r="Q12" s="168">
        <f>'Data 1'!M36</f>
        <v>0.25</v>
      </c>
      <c r="R12" s="168">
        <f>'Data 1'!N36</f>
        <v>0.15</v>
      </c>
      <c r="S12" s="168">
        <f>'Data 1'!O36</f>
        <v>0.08</v>
      </c>
      <c r="T12" s="168">
        <f>'Data 1'!P36</f>
        <v>0</v>
      </c>
      <c r="U12" s="168">
        <f>'Data 1'!Q36</f>
        <v>0.15</v>
      </c>
      <c r="V12" s="176">
        <f>'Data 1'!S20</f>
        <v>-22.709954269097963</v>
      </c>
      <c r="W12" s="143"/>
      <c r="Y12" s="96"/>
      <c r="Z12" s="82"/>
      <c r="AA12" s="68"/>
      <c r="AB12" s="88"/>
    </row>
    <row r="13" spans="1:28" s="4" customFormat="1" ht="12.75" customHeight="1">
      <c r="A13" s="10"/>
      <c r="B13" s="11"/>
      <c r="C13" s="151"/>
      <c r="D13" s="28"/>
      <c r="E13" s="165"/>
      <c r="F13" s="165" t="str">
        <f>'Data 1'!C21</f>
        <v>Banda de regulación secundaria</v>
      </c>
      <c r="G13" s="166"/>
      <c r="H13" s="168">
        <f>'Data 1'!D37</f>
        <v>0.95</v>
      </c>
      <c r="I13" s="168">
        <f>'Data 1'!E37</f>
        <v>1.1299999999999999</v>
      </c>
      <c r="J13" s="168">
        <f>'Data 1'!F37</f>
        <v>1.01</v>
      </c>
      <c r="K13" s="168">
        <f>'Data 1'!G37</f>
        <v>0.9</v>
      </c>
      <c r="L13" s="168">
        <f>'Data 1'!H37</f>
        <v>0.93</v>
      </c>
      <c r="M13" s="168">
        <f>'Data 1'!I37</f>
        <v>0.52</v>
      </c>
      <c r="N13" s="168">
        <f>'Data 1'!J37</f>
        <v>0.47</v>
      </c>
      <c r="O13" s="168">
        <f>'Data 1'!K37</f>
        <v>0.48</v>
      </c>
      <c r="P13" s="168">
        <f>'Data 1'!L37</f>
        <v>0.39</v>
      </c>
      <c r="Q13" s="168">
        <f>'Data 1'!M37</f>
        <v>0.51</v>
      </c>
      <c r="R13" s="168">
        <f>'Data 1'!N37</f>
        <v>0.68</v>
      </c>
      <c r="S13" s="168">
        <f>'Data 1'!O37</f>
        <v>0.63</v>
      </c>
      <c r="T13" s="168">
        <f>'Data 1'!P37</f>
        <v>0</v>
      </c>
      <c r="U13" s="168">
        <f>'Data 1'!Q37</f>
        <v>0.71</v>
      </c>
      <c r="V13" s="176">
        <f>'Data 1'!S21</f>
        <v>-22.05541262512407</v>
      </c>
      <c r="W13" s="143"/>
      <c r="Y13" s="96"/>
      <c r="Z13" s="82"/>
      <c r="AA13" s="68"/>
      <c r="AB13" s="88"/>
    </row>
    <row r="14" spans="1:28" s="4" customFormat="1" ht="12.75" customHeight="1">
      <c r="A14" s="10"/>
      <c r="B14" s="11"/>
      <c r="C14" s="151"/>
      <c r="D14" s="28"/>
      <c r="E14" s="165"/>
      <c r="F14" s="165" t="str">
        <f>'Data 1'!C19</f>
        <v>Restricciones técnicas en tiempo real</v>
      </c>
      <c r="G14" s="166"/>
      <c r="H14" s="168">
        <f>'Data 1'!D34</f>
        <v>0.12</v>
      </c>
      <c r="I14" s="168">
        <f>'Data 1'!E34</f>
        <v>0.13</v>
      </c>
      <c r="J14" s="168">
        <f>'Data 1'!F34</f>
        <v>0.16</v>
      </c>
      <c r="K14" s="168">
        <f>'Data 1'!G34</f>
        <v>0.18</v>
      </c>
      <c r="L14" s="168">
        <f>'Data 1'!H34</f>
        <v>0.13</v>
      </c>
      <c r="M14" s="168">
        <f>'Data 1'!I34</f>
        <v>0.1</v>
      </c>
      <c r="N14" s="168">
        <f>'Data 1'!J34</f>
        <v>0.03</v>
      </c>
      <c r="O14" s="168">
        <f>'Data 1'!K34</f>
        <v>7.0000000000000007E-2</v>
      </c>
      <c r="P14" s="168">
        <f>'Data 1'!L34</f>
        <v>0.09</v>
      </c>
      <c r="Q14" s="168">
        <f>'Data 1'!M34</f>
        <v>0.21</v>
      </c>
      <c r="R14" s="168">
        <f>'Data 1'!N34</f>
        <v>0.15</v>
      </c>
      <c r="S14" s="168">
        <f>'Data 1'!O34</f>
        <v>0.13</v>
      </c>
      <c r="T14" s="168">
        <f>'Data 1'!P34</f>
        <v>0</v>
      </c>
      <c r="U14" s="168">
        <f>'Data 1'!Q34</f>
        <v>0.12</v>
      </c>
      <c r="V14" s="176">
        <f>'Data 1'!S19</f>
        <v>-33.848858615990629</v>
      </c>
      <c r="W14" s="143"/>
      <c r="Y14" s="96"/>
      <c r="Z14" s="82"/>
      <c r="AA14" s="68"/>
      <c r="AB14" s="88"/>
    </row>
    <row r="15" spans="1:28" s="4" customFormat="1" ht="12.75" customHeight="1">
      <c r="A15" s="10"/>
      <c r="B15" s="11"/>
      <c r="D15" s="28"/>
      <c r="E15" s="165"/>
      <c r="F15" s="165" t="s">
        <v>220</v>
      </c>
      <c r="G15" s="166"/>
      <c r="H15" s="168" t="str">
        <f>'Data 1'!D38</f>
        <v>-</v>
      </c>
      <c r="I15" s="168">
        <f>'Data 1'!E38</f>
        <v>-0.01</v>
      </c>
      <c r="J15" s="168">
        <f>'Data 1'!F38</f>
        <v>-0.02</v>
      </c>
      <c r="K15" s="168">
        <f>'Data 1'!G38</f>
        <v>-0.01</v>
      </c>
      <c r="L15" s="168">
        <f>'Data 1'!H38</f>
        <v>-0.02</v>
      </c>
      <c r="M15" s="168">
        <f>'Data 1'!I38</f>
        <v>-0.02</v>
      </c>
      <c r="N15" s="168">
        <f>'Data 1'!J38</f>
        <v>-0.02</v>
      </c>
      <c r="O15" s="168">
        <f>'Data 1'!K38</f>
        <v>-0.02</v>
      </c>
      <c r="P15" s="168">
        <f>'Data 1'!L38</f>
        <v>-0.03</v>
      </c>
      <c r="Q15" s="168">
        <f>'Data 1'!M38</f>
        <v>-0.03</v>
      </c>
      <c r="R15" s="168">
        <f>'Data 1'!N38</f>
        <v>-0.05</v>
      </c>
      <c r="S15" s="168">
        <f>'Data 1'!O38</f>
        <v>-0.04</v>
      </c>
      <c r="T15" s="168">
        <f>'Data 1'!P38</f>
        <v>0</v>
      </c>
      <c r="U15" s="168">
        <f>'Data 1'!Q38</f>
        <v>-0.02</v>
      </c>
      <c r="V15" s="176" t="s">
        <v>74</v>
      </c>
      <c r="W15" s="143"/>
      <c r="Y15" s="95"/>
      <c r="Z15" s="38"/>
      <c r="AA15" s="69"/>
      <c r="AB15" s="88"/>
    </row>
    <row r="16" spans="1:28" s="4" customFormat="1" ht="12.75" customHeight="1">
      <c r="A16" s="10"/>
      <c r="B16" s="11"/>
      <c r="C16" s="36"/>
      <c r="D16" s="28"/>
      <c r="E16" s="165"/>
      <c r="F16" s="165" t="str">
        <f>'Data 1'!C39</f>
        <v>Desvíos(2)</v>
      </c>
      <c r="G16" s="165"/>
      <c r="H16" s="168">
        <f>SUM('Data 1'!D39,'Data 1'!D42:D43)</f>
        <v>0.33</v>
      </c>
      <c r="I16" s="168">
        <f>SUM('Data 1'!E39,'Data 1'!E42:E43)</f>
        <v>0.25</v>
      </c>
      <c r="J16" s="168">
        <f>SUM('Data 1'!F39,'Data 1'!F42:F43)</f>
        <v>0.28000000000000003</v>
      </c>
      <c r="K16" s="168">
        <f>SUM('Data 1'!G39,'Data 1'!G42:G43)</f>
        <v>0.25</v>
      </c>
      <c r="L16" s="168">
        <f>SUM('Data 1'!H39,'Data 1'!H42:H43)</f>
        <v>0.15</v>
      </c>
      <c r="M16" s="168">
        <f>SUM('Data 1'!I39,'Data 1'!I42:I43)</f>
        <v>0.11</v>
      </c>
      <c r="N16" s="168">
        <f>SUM('Data 1'!J39,'Data 1'!J42:J43)</f>
        <v>0.11</v>
      </c>
      <c r="O16" s="168">
        <f>SUM('Data 1'!K39,'Data 1'!K42:K43)</f>
        <v>0.15000000000000002</v>
      </c>
      <c r="P16" s="168">
        <f>SUM('Data 1'!L39,'Data 1'!L42:L43)</f>
        <v>0.19</v>
      </c>
      <c r="Q16" s="168">
        <f>SUM('Data 1'!M39,'Data 1'!M42:M43)</f>
        <v>0.08</v>
      </c>
      <c r="R16" s="168">
        <f>SUM('Data 1'!N39,'Data 1'!N42:N43)</f>
        <v>0.17</v>
      </c>
      <c r="S16" s="168">
        <f>SUM('Data 1'!O39,'Data 1'!O42:O43)</f>
        <v>0.19</v>
      </c>
      <c r="T16" s="168">
        <f>SUM('Data 1'!P39,'Data 1'!P42:P43)</f>
        <v>0</v>
      </c>
      <c r="U16" s="168">
        <f>SUM('Data 1'!Q39,'Data 1'!Q42:Q43)</f>
        <v>0.19</v>
      </c>
      <c r="V16" s="176">
        <f>'Data 1'!S23</f>
        <v>-29.214314803184482</v>
      </c>
      <c r="W16" s="143"/>
      <c r="Y16" s="95"/>
      <c r="Z16" s="82"/>
      <c r="AA16" s="69"/>
      <c r="AB16" s="88"/>
    </row>
    <row r="17" spans="1:28" s="4" customFormat="1" ht="12.75" customHeight="1">
      <c r="A17" s="10"/>
      <c r="B17" s="11"/>
      <c r="C17" s="36"/>
      <c r="D17" s="36"/>
      <c r="E17" s="165"/>
      <c r="F17" s="165" t="str">
        <f>'Data 1'!C24</f>
        <v>Excedente desvíos</v>
      </c>
      <c r="G17" s="165"/>
      <c r="H17" s="168">
        <f>'Data 1'!D40</f>
        <v>-0.13</v>
      </c>
      <c r="I17" s="168">
        <f>'Data 1'!E40</f>
        <v>-0.11</v>
      </c>
      <c r="J17" s="168">
        <f>'Data 1'!F40</f>
        <v>-0.08</v>
      </c>
      <c r="K17" s="168">
        <f>'Data 1'!G40</f>
        <v>-7.0000000000000007E-2</v>
      </c>
      <c r="L17" s="168">
        <f>'Data 1'!H40</f>
        <v>-0.04</v>
      </c>
      <c r="M17" s="168">
        <f>'Data 1'!I40</f>
        <v>0</v>
      </c>
      <c r="N17" s="168">
        <f>'Data 1'!J40</f>
        <v>-0.06</v>
      </c>
      <c r="O17" s="168">
        <f>'Data 1'!K40</f>
        <v>-7.0000000000000007E-2</v>
      </c>
      <c r="P17" s="168">
        <f>'Data 1'!L40</f>
        <v>-0.06</v>
      </c>
      <c r="Q17" s="168">
        <f>'Data 1'!M40</f>
        <v>-0.01</v>
      </c>
      <c r="R17" s="168">
        <f>'Data 1'!N40</f>
        <v>-0.01</v>
      </c>
      <c r="S17" s="168">
        <f>'Data 1'!O40</f>
        <v>-0.03</v>
      </c>
      <c r="T17" s="168">
        <f>'Data 1'!P40</f>
        <v>0</v>
      </c>
      <c r="U17" s="168">
        <f>'Data 1'!Q40</f>
        <v>-0.06</v>
      </c>
      <c r="V17" s="176">
        <f>'Data 1'!S24</f>
        <v>262.40547151186746</v>
      </c>
      <c r="W17" s="142">
        <f>(U19/U21)*100</f>
        <v>5.7013013840115683</v>
      </c>
      <c r="Y17" s="95"/>
      <c r="Z17" s="82"/>
      <c r="AA17" s="69"/>
      <c r="AB17" s="88"/>
    </row>
    <row r="18" spans="1:28" s="4" customFormat="1">
      <c r="A18" s="7"/>
      <c r="B18" s="7"/>
      <c r="C18" s="36"/>
      <c r="D18" s="36"/>
      <c r="E18" s="165"/>
      <c r="F18" s="165" t="str">
        <f>'Data 1'!C25</f>
        <v>Control del factor de potencia</v>
      </c>
      <c r="G18" s="165"/>
      <c r="H18" s="168">
        <f>'Data 1'!D41</f>
        <v>-7.0000000000000007E-2</v>
      </c>
      <c r="I18" s="168">
        <f>'Data 1'!E41</f>
        <v>-0.09</v>
      </c>
      <c r="J18" s="168">
        <f>'Data 1'!F41</f>
        <v>-7.0000000000000007E-2</v>
      </c>
      <c r="K18" s="168">
        <f>'Data 1'!G41</f>
        <v>-0.06</v>
      </c>
      <c r="L18" s="168">
        <f>'Data 1'!H41</f>
        <v>-7.0000000000000007E-2</v>
      </c>
      <c r="M18" s="168">
        <f>'Data 1'!I41</f>
        <v>-0.05</v>
      </c>
      <c r="N18" s="168">
        <f>'Data 1'!J41</f>
        <v>-0.05</v>
      </c>
      <c r="O18" s="168">
        <f>'Data 1'!K41</f>
        <v>-0.05</v>
      </c>
      <c r="P18" s="168">
        <f>'Data 1'!L41</f>
        <v>-0.05</v>
      </c>
      <c r="Q18" s="168">
        <f>'Data 1'!M41</f>
        <v>-0.05</v>
      </c>
      <c r="R18" s="168">
        <f>'Data 1'!N41</f>
        <v>-0.06</v>
      </c>
      <c r="S18" s="168">
        <f>'Data 1'!O41</f>
        <v>-0.05</v>
      </c>
      <c r="T18" s="168">
        <f>'Data 1'!P41</f>
        <v>0</v>
      </c>
      <c r="U18" s="168">
        <f>'Data 1'!Q41</f>
        <v>-0.06</v>
      </c>
      <c r="V18" s="176">
        <f>'Data 1'!S25</f>
        <v>-2.5917613299089322</v>
      </c>
      <c r="W18" s="144"/>
      <c r="X18" s="78"/>
      <c r="Y18" s="92"/>
    </row>
    <row r="19" spans="1:28" s="4" customFormat="1">
      <c r="A19" s="7"/>
      <c r="B19" s="7"/>
      <c r="C19" s="36"/>
      <c r="D19" s="36"/>
      <c r="E19" s="169" t="s">
        <v>70</v>
      </c>
      <c r="F19" s="169"/>
      <c r="G19" s="169"/>
      <c r="H19" s="164">
        <f>'Data 1'!D44</f>
        <v>3.16</v>
      </c>
      <c r="I19" s="164">
        <f>'Data 1'!E44</f>
        <v>3.22</v>
      </c>
      <c r="J19" s="164">
        <f>'Data 1'!F44</f>
        <v>2.63</v>
      </c>
      <c r="K19" s="164">
        <f>'Data 1'!G44</f>
        <v>2.48</v>
      </c>
      <c r="L19" s="164">
        <f>'Data 1'!H44</f>
        <v>2.4300000000000002</v>
      </c>
      <c r="M19" s="164">
        <f>'Data 1'!I44</f>
        <v>2.93</v>
      </c>
      <c r="N19" s="164">
        <f>'Data 1'!J44</f>
        <v>3.26</v>
      </c>
      <c r="O19" s="164">
        <f>'Data 1'!K44</f>
        <v>2.2000000000000002</v>
      </c>
      <c r="P19" s="164">
        <f>'Data 1'!L44</f>
        <v>2.52</v>
      </c>
      <c r="Q19" s="164">
        <f>'Data 1'!M44</f>
        <v>2.41</v>
      </c>
      <c r="R19" s="164">
        <f>'Data 1'!N44</f>
        <v>2.59</v>
      </c>
      <c r="S19" s="164">
        <f>'Data 1'!O44</f>
        <v>3.22</v>
      </c>
      <c r="T19" s="164">
        <f>'Data 1'!P44</f>
        <v>0</v>
      </c>
      <c r="U19" s="164">
        <f>'Data 1'!Q44</f>
        <v>2.76</v>
      </c>
      <c r="V19" s="175">
        <f>'Data 1'!S44</f>
        <v>-45.011726670621997</v>
      </c>
      <c r="W19" s="144"/>
      <c r="X19" s="78"/>
      <c r="Y19" s="92"/>
    </row>
    <row r="20" spans="1:28" s="4" customFormat="1">
      <c r="A20" s="7"/>
      <c r="B20" s="7"/>
      <c r="C20" s="36"/>
      <c r="D20" s="36"/>
      <c r="E20" s="169" t="s">
        <v>111</v>
      </c>
      <c r="F20" s="170"/>
      <c r="G20" s="170"/>
      <c r="H20" s="164">
        <f>'Data 1'!D45</f>
        <v>1.87</v>
      </c>
      <c r="I20" s="164">
        <f>'Data 1'!E45</f>
        <v>1.93</v>
      </c>
      <c r="J20" s="164">
        <f>'Data 1'!F45</f>
        <v>1.87</v>
      </c>
      <c r="K20" s="164">
        <f>'Data 1'!G45</f>
        <v>2.02</v>
      </c>
      <c r="L20" s="164">
        <f>'Data 1'!H45</f>
        <v>2.0299999999999998</v>
      </c>
      <c r="M20" s="164">
        <f>'Data 1'!I45</f>
        <v>2</v>
      </c>
      <c r="N20" s="164">
        <f>'Data 1'!J45</f>
        <v>1.82</v>
      </c>
      <c r="O20" s="164">
        <f>'Data 1'!K45</f>
        <v>1.89</v>
      </c>
      <c r="P20" s="164">
        <f>'Data 1'!L45</f>
        <v>1.94</v>
      </c>
      <c r="Q20" s="164">
        <f>'Data 1'!M45</f>
        <v>2.0699999999999998</v>
      </c>
      <c r="R20" s="164">
        <f>'Data 1'!N45</f>
        <v>1.99</v>
      </c>
      <c r="S20" s="164">
        <f>'Data 1'!O45</f>
        <v>1.93</v>
      </c>
      <c r="T20" s="164">
        <f>'Data 1'!P45</f>
        <v>0</v>
      </c>
      <c r="U20" s="164">
        <f>'Data 1'!Q45</f>
        <v>1.94</v>
      </c>
      <c r="V20" s="175">
        <f>'Data 1'!S45</f>
        <v>2.8591847909284014</v>
      </c>
      <c r="W20" s="92"/>
      <c r="X20" s="63"/>
      <c r="Y20" s="92"/>
    </row>
    <row r="21" spans="1:28" s="4" customFormat="1">
      <c r="A21" s="7"/>
      <c r="B21" s="7"/>
      <c r="C21" s="7"/>
      <c r="D21" s="36"/>
      <c r="E21" s="162" t="s">
        <v>226</v>
      </c>
      <c r="F21" s="171"/>
      <c r="G21" s="172"/>
      <c r="H21" s="173">
        <f>'Data 1'!D46</f>
        <v>47.42</v>
      </c>
      <c r="I21" s="173">
        <f>'Data 1'!E46</f>
        <v>38.119999999999997</v>
      </c>
      <c r="J21" s="173">
        <f>'Data 1'!F46</f>
        <v>37.68</v>
      </c>
      <c r="K21" s="173">
        <f>'Data 1'!G46</f>
        <v>33.43</v>
      </c>
      <c r="L21" s="173">
        <f>'Data 1'!H46</f>
        <v>35.57</v>
      </c>
      <c r="M21" s="173">
        <f>'Data 1'!I46</f>
        <v>46.73</v>
      </c>
      <c r="N21" s="173">
        <f>'Data 1'!J46</f>
        <v>48.17</v>
      </c>
      <c r="O21" s="173">
        <f>'Data 1'!K46</f>
        <v>48.12</v>
      </c>
      <c r="P21" s="173">
        <f>'Data 1'!L46</f>
        <v>51.09</v>
      </c>
      <c r="Q21" s="173">
        <f>'Data 1'!M46</f>
        <v>61.15</v>
      </c>
      <c r="R21" s="173">
        <f>'Data 1'!N46</f>
        <v>63.91</v>
      </c>
      <c r="S21" s="173">
        <f>'Data 1'!O46</f>
        <v>69.06</v>
      </c>
      <c r="T21" s="173">
        <f>'Data 1'!P46</f>
        <v>0</v>
      </c>
      <c r="U21" s="173">
        <f>'Data 1'!Q46</f>
        <v>48.41</v>
      </c>
      <c r="V21" s="174">
        <f>((U21/U22)-1)*100</f>
        <v>-22.964662302625538</v>
      </c>
      <c r="X21" s="78"/>
    </row>
    <row r="22" spans="1:28" s="4" customFormat="1" ht="16.5" customHeight="1">
      <c r="A22" s="7"/>
      <c r="B22" s="7"/>
      <c r="C22" s="7"/>
      <c r="D22" s="7"/>
      <c r="E22" s="162" t="s">
        <v>227</v>
      </c>
      <c r="F22" s="171"/>
      <c r="G22" s="172"/>
      <c r="H22" s="173">
        <f>'Data 1'!D66</f>
        <v>67.08</v>
      </c>
      <c r="I22" s="173">
        <f>'Data 1'!E66</f>
        <v>58.75</v>
      </c>
      <c r="J22" s="173">
        <f>'Data 1'!F66</f>
        <v>56.73</v>
      </c>
      <c r="K22" s="173">
        <f>'Data 1'!G66</f>
        <v>59.52</v>
      </c>
      <c r="L22" s="173">
        <f>'Data 1'!H66</f>
        <v>58.06</v>
      </c>
      <c r="M22" s="173">
        <f>'Data 1'!I66</f>
        <v>67.010000000000005</v>
      </c>
      <c r="N22" s="173">
        <f>'Data 1'!J66</f>
        <v>72.53</v>
      </c>
      <c r="O22" s="173">
        <f>'Data 1'!K66</f>
        <v>65.16</v>
      </c>
      <c r="P22" s="173">
        <f>'Data 1'!L66</f>
        <v>61.06</v>
      </c>
      <c r="Q22" s="173">
        <f>'Data 1'!M66</f>
        <v>60.3</v>
      </c>
      <c r="R22" s="173">
        <f>'Data 1'!N66</f>
        <v>62.06</v>
      </c>
      <c r="S22" s="173">
        <f>'Data 1'!O66</f>
        <v>63.58</v>
      </c>
      <c r="T22" s="173"/>
      <c r="U22" s="173">
        <f>'Data 1'!Q66</f>
        <v>62.841290045581147</v>
      </c>
      <c r="V22" s="177">
        <v>10</v>
      </c>
      <c r="X22" s="78"/>
    </row>
    <row r="23" spans="1:28" s="185" customFormat="1" ht="18.600000000000001" customHeight="1">
      <c r="A23" s="178"/>
      <c r="B23" s="178"/>
      <c r="C23" s="114"/>
      <c r="D23" s="7"/>
      <c r="E23" s="196" t="s">
        <v>232</v>
      </c>
      <c r="F23" s="66"/>
      <c r="G23" s="149"/>
      <c r="H23" s="66"/>
      <c r="I23" s="149"/>
      <c r="J23" s="66"/>
      <c r="K23" s="149"/>
      <c r="L23" s="66"/>
      <c r="M23" s="149"/>
      <c r="N23" s="66"/>
      <c r="O23" s="149"/>
      <c r="P23" s="66"/>
      <c r="Q23" s="149"/>
      <c r="R23" s="66"/>
      <c r="S23" s="149"/>
      <c r="T23" s="77"/>
      <c r="U23" s="76"/>
      <c r="V23" s="89"/>
      <c r="W23" s="183"/>
      <c r="X23" s="184"/>
      <c r="Y23" s="183"/>
    </row>
    <row r="24" spans="1:28">
      <c r="D24" s="178"/>
      <c r="E24" s="451" t="s">
        <v>123</v>
      </c>
      <c r="F24" s="446"/>
      <c r="G24" s="447"/>
      <c r="H24" s="448"/>
      <c r="I24" s="448"/>
      <c r="J24" s="448"/>
      <c r="K24" s="179"/>
      <c r="L24" s="179"/>
      <c r="M24" s="179"/>
      <c r="N24" s="179"/>
      <c r="O24" s="179"/>
      <c r="P24" s="179"/>
      <c r="Q24" s="179"/>
      <c r="R24" s="179"/>
      <c r="S24" s="179"/>
      <c r="T24" s="180"/>
      <c r="U24" s="181"/>
      <c r="V24" s="182"/>
    </row>
    <row r="25" spans="1:28" ht="16.149999999999999" customHeight="1">
      <c r="E25" s="449" t="s">
        <v>229</v>
      </c>
      <c r="F25" s="186"/>
      <c r="G25" s="187"/>
      <c r="H25" s="188">
        <f>'Data 1'!D14</f>
        <v>21454.209323999999</v>
      </c>
      <c r="I25" s="188">
        <f>'Data 1'!E14</f>
        <v>20776.593364</v>
      </c>
      <c r="J25" s="188">
        <f>'Data 1'!F14</f>
        <v>21401.851092000001</v>
      </c>
      <c r="K25" s="188">
        <f>'Data 1'!G14</f>
        <v>19869.083243000001</v>
      </c>
      <c r="L25" s="188">
        <f>'Data 1'!H14</f>
        <v>19666.148055000001</v>
      </c>
      <c r="M25" s="188">
        <f>'Data 1'!I14</f>
        <v>20170.705888999997</v>
      </c>
      <c r="N25" s="188">
        <f>'Data 1'!J14</f>
        <v>22159.669855</v>
      </c>
      <c r="O25" s="188">
        <f>'Data 1'!K14</f>
        <v>21363.493558999999</v>
      </c>
      <c r="P25" s="188">
        <f>'Data 1'!L14</f>
        <v>20744.364344999998</v>
      </c>
      <c r="Q25" s="188">
        <f>'Data 1'!M14</f>
        <v>19735.238817000001</v>
      </c>
      <c r="R25" s="188">
        <f>'Data 1'!N14</f>
        <v>20531.079983</v>
      </c>
      <c r="S25" s="188">
        <f>'Data 1'!O14</f>
        <v>21242.103765</v>
      </c>
      <c r="T25" s="164"/>
      <c r="U25" s="188">
        <f>'Data 1'!Q47/1000</f>
        <v>249114.541291</v>
      </c>
      <c r="V25" s="175">
        <f>'Data 1'!R47</f>
        <v>0.74483262618852009</v>
      </c>
    </row>
    <row r="26" spans="1:28">
      <c r="E26" s="452" t="s">
        <v>230</v>
      </c>
      <c r="H26" s="116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28" s="4" customFormat="1" ht="16.5" customHeight="1">
      <c r="A27" s="7"/>
      <c r="B27" s="7"/>
      <c r="C27" s="7"/>
      <c r="D27" s="7"/>
      <c r="E27" s="5"/>
      <c r="F27" s="5"/>
      <c r="G27" s="115"/>
      <c r="H27" s="139">
        <f>'Data 1'!D46-H21</f>
        <v>0</v>
      </c>
      <c r="I27" s="139">
        <f>'Data 1'!E46-I21</f>
        <v>0</v>
      </c>
      <c r="J27" s="139">
        <f>'Data 1'!F46-J21</f>
        <v>0</v>
      </c>
      <c r="K27" s="139">
        <f>'Data 1'!G46-K21</f>
        <v>0</v>
      </c>
      <c r="L27" s="139">
        <f>'Data 1'!H46-L21</f>
        <v>0</v>
      </c>
      <c r="M27" s="139">
        <f>'Data 1'!I46-M21</f>
        <v>0</v>
      </c>
      <c r="N27" s="139">
        <f>'Data 1'!J46-N21</f>
        <v>0</v>
      </c>
      <c r="O27" s="139">
        <f>'Data 1'!K46-O21</f>
        <v>0</v>
      </c>
      <c r="P27" s="139">
        <f>'Data 1'!L46-P21</f>
        <v>0</v>
      </c>
      <c r="Q27" s="139">
        <f>'Data 1'!M46-Q21</f>
        <v>0</v>
      </c>
      <c r="R27" s="139">
        <f>'Data 1'!N46-R21</f>
        <v>0</v>
      </c>
      <c r="S27" s="139">
        <f>'Data 1'!O46-S21</f>
        <v>0</v>
      </c>
      <c r="T27" s="139">
        <f>'Data 1'!P46-T21</f>
        <v>0</v>
      </c>
      <c r="U27" s="139">
        <f>U10*100/U21</f>
        <v>6.3829787234042561</v>
      </c>
      <c r="V27" s="5"/>
      <c r="X27" s="78"/>
    </row>
    <row r="28" spans="1:28"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W28" s="90"/>
      <c r="X28" s="75"/>
    </row>
    <row r="29" spans="1:28">
      <c r="E29" s="65"/>
      <c r="F29" s="66"/>
      <c r="G29" s="67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7"/>
      <c r="U29" s="76"/>
      <c r="V29" s="89"/>
      <c r="W29" s="90"/>
    </row>
    <row r="30" spans="1:28"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 s="38"/>
      <c r="W30" s="90"/>
    </row>
    <row r="31" spans="1:28"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 s="121"/>
      <c r="W31" s="90"/>
    </row>
    <row r="32" spans="1:28"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 s="122"/>
      <c r="W32" s="90"/>
    </row>
    <row r="33" spans="5:21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5:21"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</row>
    <row r="35" spans="5:21"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5:21">
      <c r="H36" s="116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5:21">
      <c r="H37" s="116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5:21">
      <c r="H38" s="116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5:21">
      <c r="H39" s="116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5:21">
      <c r="H40" s="116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5:21">
      <c r="H41" s="116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5:21">
      <c r="H42" s="118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9"/>
    </row>
    <row r="43" spans="5:21"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</row>
    <row r="44" spans="5:21"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</row>
    <row r="45" spans="5:21"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</row>
    <row r="46" spans="5:21"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</row>
    <row r="47" spans="5:21"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</row>
    <row r="48" spans="5:21"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</row>
    <row r="66" spans="2:2">
      <c r="B66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4">
    <mergeCell ref="E7:G7"/>
    <mergeCell ref="G2:V2"/>
    <mergeCell ref="G3:V3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37"/>
  <sheetViews>
    <sheetView showGridLines="0" workbookViewId="0">
      <selection activeCell="E31" sqref="E31:E32"/>
    </sheetView>
  </sheetViews>
  <sheetFormatPr baseColWidth="10" defaultColWidth="12.7109375" defaultRowHeight="12.75"/>
  <cols>
    <col min="1" max="1" width="0.140625" style="317" customWidth="1"/>
    <col min="2" max="2" width="2.7109375" style="317" customWidth="1"/>
    <col min="3" max="3" width="23.7109375" style="317" customWidth="1"/>
    <col min="4" max="4" width="1.28515625" style="328" customWidth="1"/>
    <col min="5" max="5" width="105.7109375" style="328" customWidth="1"/>
    <col min="6" max="6" width="6.85546875" style="328" customWidth="1"/>
    <col min="7" max="7" width="14.140625" style="328" bestFit="1" customWidth="1"/>
    <col min="8" max="8" width="8.140625" style="328" customWidth="1"/>
    <col min="9" max="12" width="12.7109375" style="328" customWidth="1"/>
    <col min="13" max="13" width="6.7109375" style="328" customWidth="1"/>
    <col min="14" max="178" width="12.7109375" style="328" customWidth="1"/>
    <col min="179" max="16384" width="12.7109375" style="328"/>
  </cols>
  <sheetData>
    <row r="1" spans="2:24" s="317" customFormat="1" ht="0.75" customHeight="1"/>
    <row r="2" spans="2:24" s="317" customFormat="1" ht="21" customHeight="1">
      <c r="D2" s="318"/>
      <c r="E2" s="282" t="s">
        <v>76</v>
      </c>
      <c r="F2" s="318"/>
      <c r="G2" s="318"/>
      <c r="H2" s="318"/>
      <c r="M2" s="318"/>
    </row>
    <row r="3" spans="2:24" s="317" customFormat="1" ht="15" customHeight="1">
      <c r="E3" s="283" t="s">
        <v>125</v>
      </c>
      <c r="F3" s="318"/>
      <c r="G3" s="318"/>
      <c r="H3" s="318"/>
      <c r="I3" s="336"/>
      <c r="J3" s="336"/>
      <c r="M3" s="318"/>
    </row>
    <row r="4" spans="2:24" s="319" customFormat="1" ht="20.25" customHeight="1">
      <c r="B4" s="320"/>
      <c r="C4" s="12" t="str">
        <f>Indice!C4</f>
        <v>Servicios de ajuste</v>
      </c>
    </row>
    <row r="5" spans="2:24" s="319" customFormat="1" ht="12.75" customHeight="1">
      <c r="B5" s="320"/>
      <c r="C5" s="321"/>
    </row>
    <row r="6" spans="2:24" ht="15">
      <c r="E6" s="324"/>
      <c r="F6" s="324"/>
      <c r="G6" s="324"/>
      <c r="H6" s="324"/>
      <c r="I6" s="324"/>
      <c r="J6" s="324"/>
      <c r="K6" s="324"/>
      <c r="L6" s="324"/>
      <c r="M6" s="324"/>
      <c r="N6" s="337"/>
      <c r="O6" s="325"/>
      <c r="P6" s="319"/>
      <c r="Q6" s="319"/>
      <c r="R6" s="319"/>
      <c r="S6" s="319"/>
      <c r="T6" s="319"/>
      <c r="U6" s="319"/>
      <c r="V6" s="319"/>
      <c r="W6" s="319"/>
      <c r="X6" s="319"/>
    </row>
    <row r="7" spans="2:24" ht="15" customHeight="1">
      <c r="C7" s="481" t="s">
        <v>134</v>
      </c>
      <c r="E7" s="326"/>
      <c r="F7" s="324"/>
      <c r="G7" s="324"/>
      <c r="H7" s="324"/>
      <c r="I7" s="324"/>
      <c r="J7" s="324"/>
      <c r="K7" s="324"/>
      <c r="L7" s="324"/>
      <c r="M7" s="324"/>
      <c r="N7" s="324"/>
      <c r="O7" s="325"/>
      <c r="P7" s="319"/>
      <c r="Q7" s="319"/>
      <c r="R7" s="319"/>
      <c r="S7" s="319"/>
      <c r="T7" s="319"/>
      <c r="U7" s="319"/>
      <c r="V7" s="319"/>
      <c r="W7" s="319"/>
      <c r="X7" s="319"/>
    </row>
    <row r="8" spans="2:24" ht="15">
      <c r="C8" s="481"/>
      <c r="E8" s="326"/>
      <c r="F8" s="324"/>
      <c r="G8" s="324"/>
      <c r="H8" s="324"/>
      <c r="I8" s="324"/>
      <c r="J8" s="324"/>
      <c r="K8" s="324"/>
      <c r="L8" s="324"/>
      <c r="M8" s="324"/>
      <c r="N8" s="324"/>
      <c r="O8" s="325"/>
      <c r="P8" s="319"/>
      <c r="Q8" s="319"/>
      <c r="R8" s="319"/>
      <c r="S8" s="319"/>
      <c r="T8" s="319"/>
      <c r="U8" s="319"/>
      <c r="V8" s="319"/>
      <c r="W8" s="319"/>
      <c r="X8" s="319"/>
    </row>
    <row r="9" spans="2:24" ht="15">
      <c r="C9" s="481"/>
      <c r="E9" s="326"/>
      <c r="F9" s="324"/>
      <c r="G9" s="324"/>
      <c r="H9" s="324"/>
      <c r="I9" s="324"/>
      <c r="J9" s="324"/>
      <c r="K9" s="324"/>
      <c r="L9" s="324"/>
      <c r="M9" s="324"/>
      <c r="N9" s="324"/>
      <c r="O9" s="325"/>
      <c r="P9" s="319"/>
      <c r="Q9" s="319"/>
      <c r="R9" s="319"/>
      <c r="S9" s="319"/>
      <c r="T9" s="319"/>
      <c r="U9" s="319"/>
      <c r="V9" s="319"/>
      <c r="W9" s="319"/>
      <c r="X9" s="319"/>
    </row>
    <row r="10" spans="2:24" ht="15">
      <c r="C10" s="481"/>
      <c r="E10" s="326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P10" s="319"/>
      <c r="Q10" s="319"/>
      <c r="R10" s="319"/>
      <c r="S10" s="319"/>
      <c r="T10" s="319"/>
      <c r="U10" s="319"/>
      <c r="V10" s="319"/>
      <c r="W10" s="319"/>
      <c r="X10" s="319"/>
    </row>
    <row r="11" spans="2:24" ht="15">
      <c r="C11" s="481"/>
      <c r="E11" s="326"/>
      <c r="F11" s="324"/>
      <c r="G11" s="324"/>
      <c r="H11" s="324"/>
      <c r="I11" s="324"/>
      <c r="J11" s="324"/>
      <c r="K11" s="324"/>
      <c r="L11" s="324"/>
      <c r="M11" s="324"/>
      <c r="N11" s="324"/>
      <c r="O11" s="325"/>
      <c r="P11" s="319"/>
      <c r="Q11" s="319"/>
      <c r="R11" s="319"/>
      <c r="S11" s="319"/>
      <c r="T11" s="319"/>
      <c r="U11" s="319"/>
      <c r="V11" s="319"/>
      <c r="W11" s="319"/>
      <c r="X11" s="319"/>
    </row>
    <row r="12" spans="2:24" ht="15">
      <c r="C12" s="329"/>
      <c r="E12" s="326"/>
      <c r="F12" s="324"/>
      <c r="G12" s="324"/>
      <c r="H12" s="324"/>
      <c r="I12" s="324"/>
      <c r="J12" s="324"/>
      <c r="K12" s="324"/>
      <c r="L12" s="324"/>
      <c r="M12" s="324"/>
      <c r="N12" s="324"/>
      <c r="O12" s="325"/>
      <c r="P12" s="319"/>
      <c r="Q12" s="319"/>
      <c r="R12" s="319"/>
      <c r="S12" s="319"/>
      <c r="T12" s="319"/>
      <c r="U12" s="319"/>
      <c r="V12" s="319"/>
      <c r="W12" s="319"/>
      <c r="X12" s="319"/>
    </row>
    <row r="13" spans="2:24" ht="15">
      <c r="C13" s="329"/>
      <c r="E13" s="326"/>
      <c r="F13" s="324"/>
      <c r="G13" s="324"/>
      <c r="H13" s="324"/>
      <c r="I13" s="324"/>
      <c r="J13" s="324"/>
      <c r="K13" s="324"/>
      <c r="L13" s="324"/>
      <c r="M13" s="324"/>
      <c r="N13" s="324"/>
      <c r="O13" s="325"/>
      <c r="P13" s="319"/>
      <c r="Q13" s="319"/>
      <c r="R13" s="319"/>
      <c r="S13" s="319"/>
      <c r="T13" s="319"/>
      <c r="U13" s="319"/>
      <c r="V13" s="319"/>
      <c r="W13" s="319"/>
      <c r="X13" s="319"/>
    </row>
    <row r="14" spans="2:24" ht="15">
      <c r="E14" s="326"/>
      <c r="F14" s="324"/>
      <c r="G14" s="324"/>
      <c r="H14" s="324"/>
      <c r="I14" s="324"/>
      <c r="J14" s="324"/>
      <c r="K14" s="324"/>
      <c r="L14" s="324"/>
      <c r="M14" s="324"/>
      <c r="N14" s="324"/>
      <c r="O14" s="325"/>
      <c r="P14" s="319"/>
      <c r="Q14" s="319"/>
      <c r="R14" s="319"/>
      <c r="S14" s="319"/>
      <c r="T14" s="319"/>
      <c r="U14" s="319"/>
      <c r="V14" s="319"/>
      <c r="W14" s="319"/>
      <c r="X14" s="319"/>
    </row>
    <row r="15" spans="2:24" ht="15">
      <c r="E15" s="326"/>
      <c r="F15" s="324"/>
      <c r="G15" s="324"/>
      <c r="H15" s="324"/>
      <c r="I15" s="324"/>
      <c r="J15" s="324"/>
      <c r="K15" s="324"/>
      <c r="L15" s="324"/>
      <c r="M15" s="324"/>
      <c r="N15" s="324"/>
      <c r="O15" s="325"/>
      <c r="P15" s="319"/>
      <c r="Q15" s="319"/>
      <c r="R15" s="319"/>
      <c r="S15" s="319"/>
      <c r="T15" s="319"/>
      <c r="U15" s="319"/>
      <c r="V15" s="319"/>
      <c r="W15" s="319"/>
      <c r="X15" s="319"/>
    </row>
    <row r="16" spans="2:24" ht="15">
      <c r="E16" s="326"/>
      <c r="F16" s="324"/>
      <c r="G16" s="324"/>
      <c r="H16" s="324"/>
      <c r="I16" s="324"/>
      <c r="J16" s="324"/>
      <c r="K16" s="324"/>
      <c r="L16" s="324"/>
      <c r="M16" s="324"/>
      <c r="N16" s="324"/>
      <c r="O16" s="325"/>
      <c r="P16" s="319"/>
      <c r="Q16" s="319"/>
      <c r="R16" s="319"/>
      <c r="S16" s="319"/>
      <c r="T16" s="319"/>
      <c r="U16" s="319"/>
      <c r="V16" s="319"/>
      <c r="W16" s="319"/>
      <c r="X16" s="319"/>
    </row>
    <row r="17" spans="5:24" ht="15">
      <c r="E17" s="326"/>
      <c r="F17" s="324"/>
      <c r="G17" s="324"/>
      <c r="H17" s="324"/>
      <c r="I17" s="324"/>
      <c r="J17" s="324"/>
      <c r="K17" s="324"/>
      <c r="L17" s="324"/>
      <c r="M17" s="324"/>
      <c r="O17" s="325"/>
      <c r="P17" s="319"/>
      <c r="Q17" s="319"/>
      <c r="R17" s="319"/>
      <c r="S17" s="319"/>
      <c r="T17" s="319"/>
      <c r="U17" s="319"/>
      <c r="V17" s="319"/>
      <c r="W17" s="319"/>
      <c r="X17" s="319"/>
    </row>
    <row r="18" spans="5:24" ht="15">
      <c r="E18" s="326"/>
      <c r="F18" s="324"/>
      <c r="G18" s="324"/>
      <c r="H18" s="324"/>
      <c r="I18" s="324"/>
      <c r="J18" s="324"/>
      <c r="K18" s="324"/>
      <c r="L18" s="324"/>
      <c r="M18" s="324"/>
      <c r="N18" s="324"/>
      <c r="O18" s="325"/>
      <c r="P18" s="319"/>
      <c r="Q18" s="319"/>
      <c r="R18" s="319"/>
      <c r="S18" s="319"/>
      <c r="T18" s="319"/>
      <c r="U18" s="319"/>
      <c r="V18" s="319"/>
      <c r="W18" s="319"/>
      <c r="X18" s="319"/>
    </row>
    <row r="19" spans="5:24" ht="15">
      <c r="E19" s="326"/>
      <c r="F19" s="324"/>
      <c r="G19" s="324"/>
      <c r="H19" s="324"/>
      <c r="I19" s="324"/>
      <c r="J19" s="324"/>
      <c r="K19" s="324"/>
      <c r="L19" s="324"/>
      <c r="M19" s="324"/>
      <c r="N19" s="324"/>
      <c r="O19" s="325"/>
      <c r="P19" s="319"/>
      <c r="Q19" s="319"/>
      <c r="R19" s="319"/>
      <c r="S19" s="319"/>
      <c r="T19" s="319"/>
      <c r="U19" s="319"/>
      <c r="V19" s="319"/>
      <c r="W19" s="319"/>
      <c r="X19" s="319"/>
    </row>
    <row r="20" spans="5:24" ht="15">
      <c r="E20" s="326"/>
      <c r="F20" s="324"/>
      <c r="G20" s="324"/>
      <c r="H20" s="324"/>
      <c r="I20" s="324"/>
      <c r="J20" s="324"/>
      <c r="K20" s="324"/>
      <c r="L20" s="324"/>
      <c r="M20" s="324"/>
      <c r="N20" s="324"/>
      <c r="O20" s="325"/>
      <c r="P20" s="319"/>
      <c r="Q20" s="319"/>
      <c r="R20" s="319"/>
      <c r="S20" s="319"/>
      <c r="T20" s="319"/>
      <c r="U20" s="319"/>
      <c r="V20" s="319"/>
      <c r="W20" s="319"/>
      <c r="X20" s="319"/>
    </row>
    <row r="21" spans="5:24">
      <c r="E21" s="331"/>
      <c r="P21" s="319"/>
      <c r="Q21" s="319"/>
      <c r="R21" s="319"/>
      <c r="S21" s="319"/>
      <c r="T21" s="319"/>
      <c r="U21" s="319"/>
      <c r="V21" s="319"/>
      <c r="W21" s="319"/>
      <c r="X21" s="319"/>
    </row>
    <row r="22" spans="5:24">
      <c r="E22" s="335"/>
      <c r="F22" s="332"/>
      <c r="G22" s="332"/>
      <c r="H22" s="332"/>
      <c r="I22" s="332"/>
      <c r="J22" s="332"/>
      <c r="K22" s="332"/>
      <c r="L22" s="332"/>
      <c r="P22" s="319"/>
      <c r="Q22" s="319"/>
      <c r="R22" s="319"/>
      <c r="S22" s="319"/>
      <c r="T22" s="319"/>
      <c r="U22" s="319"/>
      <c r="V22" s="319"/>
      <c r="W22" s="319"/>
      <c r="X22" s="319"/>
    </row>
    <row r="23" spans="5:24">
      <c r="E23" s="332"/>
      <c r="F23" s="332"/>
      <c r="G23" s="332"/>
      <c r="H23" s="332"/>
      <c r="I23" s="332"/>
      <c r="J23" s="332"/>
      <c r="K23" s="332"/>
      <c r="L23" s="332"/>
      <c r="P23" s="319"/>
      <c r="Q23" s="319"/>
      <c r="R23" s="319"/>
      <c r="S23" s="319"/>
      <c r="T23" s="319"/>
      <c r="U23" s="319"/>
      <c r="V23" s="319"/>
      <c r="W23" s="319"/>
      <c r="X23" s="319"/>
    </row>
    <row r="24" spans="5:24">
      <c r="E24" s="332"/>
      <c r="F24" s="332"/>
      <c r="G24" s="332"/>
      <c r="H24" s="332"/>
      <c r="I24" s="332"/>
      <c r="J24" s="332"/>
      <c r="K24" s="332"/>
      <c r="L24" s="332"/>
      <c r="P24" s="319"/>
      <c r="Q24" s="319"/>
      <c r="R24" s="319"/>
      <c r="S24" s="319"/>
      <c r="T24" s="319"/>
      <c r="U24" s="319"/>
      <c r="V24" s="319"/>
      <c r="W24" s="319"/>
      <c r="X24" s="319"/>
    </row>
    <row r="25" spans="5:24">
      <c r="P25" s="319"/>
      <c r="Q25" s="319"/>
      <c r="R25" s="319"/>
      <c r="S25" s="319"/>
      <c r="T25" s="319"/>
      <c r="U25" s="319"/>
      <c r="V25" s="319"/>
      <c r="W25" s="319"/>
      <c r="X25" s="319"/>
    </row>
    <row r="26" spans="5:24">
      <c r="P26" s="319"/>
      <c r="Q26" s="319"/>
      <c r="R26" s="319"/>
      <c r="S26" s="319"/>
      <c r="T26" s="319"/>
      <c r="U26" s="319"/>
      <c r="V26" s="319"/>
      <c r="W26" s="319"/>
      <c r="X26" s="319"/>
    </row>
    <row r="27" spans="5:24">
      <c r="P27" s="319"/>
      <c r="Q27" s="319"/>
      <c r="R27" s="319"/>
      <c r="S27" s="319"/>
      <c r="T27" s="319"/>
      <c r="U27" s="319"/>
      <c r="V27" s="319"/>
      <c r="W27" s="319"/>
      <c r="X27" s="319"/>
    </row>
    <row r="28" spans="5:24">
      <c r="P28" s="319"/>
      <c r="Q28" s="319"/>
      <c r="R28" s="319"/>
      <c r="S28" s="319"/>
      <c r="T28" s="319"/>
      <c r="U28" s="319"/>
      <c r="V28" s="319"/>
      <c r="W28" s="319"/>
      <c r="X28" s="319"/>
    </row>
    <row r="29" spans="5:24">
      <c r="P29" s="319"/>
      <c r="Q29" s="319"/>
      <c r="R29" s="319"/>
      <c r="S29" s="319"/>
      <c r="T29" s="319"/>
      <c r="U29" s="319"/>
      <c r="V29" s="319"/>
      <c r="W29" s="319"/>
      <c r="X29" s="319"/>
    </row>
    <row r="30" spans="5:24">
      <c r="P30" s="319"/>
      <c r="Q30" s="319"/>
      <c r="R30" s="319"/>
      <c r="S30" s="319"/>
      <c r="T30" s="319"/>
      <c r="U30" s="319"/>
      <c r="V30" s="319"/>
      <c r="W30" s="319"/>
      <c r="X30" s="319"/>
    </row>
    <row r="31" spans="5:24">
      <c r="P31" s="319"/>
      <c r="Q31" s="319"/>
      <c r="R31" s="319"/>
      <c r="S31" s="319"/>
      <c r="T31" s="319"/>
      <c r="U31" s="319"/>
      <c r="V31" s="319"/>
      <c r="W31" s="319"/>
      <c r="X31" s="319"/>
    </row>
    <row r="32" spans="5:24">
      <c r="P32" s="319"/>
      <c r="Q32" s="319"/>
      <c r="R32" s="319"/>
      <c r="S32" s="319"/>
      <c r="T32" s="319"/>
      <c r="U32" s="319"/>
      <c r="V32" s="319"/>
      <c r="W32" s="319"/>
      <c r="X32" s="319"/>
    </row>
    <row r="33" spans="16:24">
      <c r="P33" s="319"/>
      <c r="Q33" s="319"/>
      <c r="R33" s="319"/>
      <c r="S33" s="319"/>
      <c r="T33" s="319"/>
      <c r="U33" s="319"/>
      <c r="V33" s="319"/>
      <c r="W33" s="319"/>
      <c r="X33" s="319"/>
    </row>
    <row r="34" spans="16:24">
      <c r="P34" s="319"/>
      <c r="Q34" s="319"/>
      <c r="R34" s="319"/>
      <c r="S34" s="319"/>
      <c r="T34" s="319"/>
      <c r="U34" s="319"/>
      <c r="V34" s="319"/>
      <c r="W34" s="319"/>
      <c r="X34" s="319"/>
    </row>
    <row r="35" spans="16:24">
      <c r="P35" s="319"/>
      <c r="Q35" s="319"/>
      <c r="R35" s="319"/>
      <c r="S35" s="319"/>
      <c r="T35" s="319"/>
      <c r="U35" s="319"/>
      <c r="V35" s="319"/>
      <c r="W35" s="319"/>
      <c r="X35" s="319"/>
    </row>
    <row r="36" spans="16:24">
      <c r="P36" s="319"/>
      <c r="Q36" s="319"/>
      <c r="R36" s="319"/>
      <c r="S36" s="319"/>
      <c r="T36" s="319"/>
      <c r="U36" s="319"/>
      <c r="V36" s="319"/>
      <c r="W36" s="319"/>
      <c r="X36" s="319"/>
    </row>
    <row r="37" spans="16:24">
      <c r="P37" s="319"/>
      <c r="Q37" s="319"/>
      <c r="R37" s="319"/>
      <c r="S37" s="319"/>
      <c r="T37" s="319"/>
      <c r="U37" s="319"/>
      <c r="V37" s="319"/>
      <c r="W37" s="319"/>
      <c r="X37" s="319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A1:S138"/>
  <sheetViews>
    <sheetView showGridLines="0" topLeftCell="A76" workbookViewId="0">
      <selection activeCell="W27" sqref="W27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24.140625" style="85" customWidth="1"/>
    <col min="4" max="4" width="9.7109375" style="27" customWidth="1"/>
    <col min="5" max="5" width="9" style="1" customWidth="1"/>
    <col min="6" max="6" width="9.5703125" style="1" customWidth="1"/>
    <col min="7" max="7" width="9.7109375" style="1" customWidth="1"/>
    <col min="8" max="8" width="8.7109375" style="1" customWidth="1"/>
    <col min="9" max="9" width="10.5703125" style="1" customWidth="1"/>
    <col min="10" max="10" width="9.7109375" style="1" customWidth="1"/>
    <col min="11" max="15" width="8.7109375" style="1" customWidth="1"/>
    <col min="16" max="16" width="1" style="1" customWidth="1"/>
    <col min="17" max="17" width="12.5703125" style="1" bestFit="1" customWidth="1"/>
    <col min="18" max="18" width="9.5703125" style="1" bestFit="1" customWidth="1"/>
    <col min="19" max="16384" width="11.42578125" style="1"/>
  </cols>
  <sheetData>
    <row r="1" spans="1:18" s="18" customFormat="1" ht="21.75" customHeight="1">
      <c r="F1" s="19"/>
      <c r="G1" s="9"/>
      <c r="M1" s="54"/>
      <c r="Q1" s="282" t="s">
        <v>76</v>
      </c>
    </row>
    <row r="2" spans="1:18" s="18" customFormat="1" ht="15" customHeight="1">
      <c r="F2" s="19"/>
      <c r="G2" s="9"/>
      <c r="M2" s="9"/>
      <c r="Q2" s="282" t="s">
        <v>125</v>
      </c>
    </row>
    <row r="3" spans="1:18" s="18" customFormat="1" ht="19.899999999999999" customHeight="1">
      <c r="C3" s="12" t="str">
        <f>Indice!C4</f>
        <v>Servicios de ajuste</v>
      </c>
      <c r="D3" s="13"/>
    </row>
    <row r="4" spans="1:18"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8" ht="20.25" customHeight="1">
      <c r="C5" s="32" t="s">
        <v>221</v>
      </c>
      <c r="D5" s="123"/>
      <c r="E5" s="123"/>
      <c r="F5" s="123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8" ht="12.75" customHeight="1">
      <c r="C6" s="124"/>
      <c r="D6" s="125" t="s">
        <v>35</v>
      </c>
      <c r="E6" s="125" t="s">
        <v>36</v>
      </c>
      <c r="F6" s="125" t="s">
        <v>37</v>
      </c>
      <c r="G6" s="125" t="s">
        <v>38</v>
      </c>
      <c r="H6" s="125" t="s">
        <v>37</v>
      </c>
      <c r="I6" s="125" t="s">
        <v>39</v>
      </c>
      <c r="J6" s="125" t="s">
        <v>39</v>
      </c>
      <c r="K6" s="125" t="s">
        <v>38</v>
      </c>
      <c r="L6" s="125" t="s">
        <v>40</v>
      </c>
      <c r="M6" s="125" t="s">
        <v>41</v>
      </c>
      <c r="N6" s="125" t="s">
        <v>42</v>
      </c>
      <c r="O6" s="125" t="s">
        <v>43</v>
      </c>
      <c r="P6" s="126"/>
      <c r="Q6" s="44" t="s">
        <v>32</v>
      </c>
    </row>
    <row r="7" spans="1:18" s="106" customFormat="1" ht="11.25" customHeight="1">
      <c r="A7" s="20"/>
      <c r="B7" s="20"/>
      <c r="C7" s="209"/>
      <c r="D7" s="210" t="s">
        <v>14</v>
      </c>
      <c r="E7" s="210" t="s">
        <v>15</v>
      </c>
      <c r="F7" s="210" t="s">
        <v>16</v>
      </c>
      <c r="G7" s="210" t="s">
        <v>17</v>
      </c>
      <c r="H7" s="210" t="s">
        <v>18</v>
      </c>
      <c r="I7" s="210" t="s">
        <v>19</v>
      </c>
      <c r="J7" s="210" t="s">
        <v>20</v>
      </c>
      <c r="K7" s="210" t="s">
        <v>21</v>
      </c>
      <c r="L7" s="210" t="s">
        <v>22</v>
      </c>
      <c r="M7" s="210" t="s">
        <v>23</v>
      </c>
      <c r="N7" s="210" t="s">
        <v>24</v>
      </c>
      <c r="O7" s="210" t="s">
        <v>25</v>
      </c>
      <c r="P7" s="210"/>
      <c r="Q7" s="210">
        <v>2016</v>
      </c>
    </row>
    <row r="8" spans="1:18" s="106" customFormat="1" ht="11.25" customHeight="1">
      <c r="A8" s="20"/>
      <c r="B8" s="20"/>
      <c r="C8" s="211" t="s">
        <v>52</v>
      </c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129"/>
    </row>
    <row r="9" spans="1:18" ht="11.25" customHeight="1">
      <c r="A9" s="2"/>
      <c r="B9" s="2"/>
      <c r="C9" s="213" t="s">
        <v>34</v>
      </c>
      <c r="D9" s="212">
        <f>D32+D35</f>
        <v>38.47</v>
      </c>
      <c r="E9" s="212">
        <f>E32+E35</f>
        <v>28.77</v>
      </c>
      <c r="F9" s="212">
        <f t="shared" ref="F9:O9" si="0">F32+F35</f>
        <v>28.65</v>
      </c>
      <c r="G9" s="212">
        <f t="shared" si="0"/>
        <v>24.86</v>
      </c>
      <c r="H9" s="212">
        <f t="shared" si="0"/>
        <v>26.74</v>
      </c>
      <c r="I9" s="212">
        <f t="shared" si="0"/>
        <v>39.299999999999997</v>
      </c>
      <c r="J9" s="212">
        <f t="shared" si="0"/>
        <v>41.06</v>
      </c>
      <c r="K9" s="212">
        <f t="shared" si="0"/>
        <v>41.620000000000005</v>
      </c>
      <c r="L9" s="212">
        <f t="shared" si="0"/>
        <v>44.17</v>
      </c>
      <c r="M9" s="212">
        <f t="shared" si="0"/>
        <v>53.78</v>
      </c>
      <c r="N9" s="212">
        <f t="shared" si="0"/>
        <v>57.41</v>
      </c>
      <c r="O9" s="212">
        <f t="shared" si="0"/>
        <v>61.87</v>
      </c>
      <c r="P9" s="212"/>
      <c r="Q9" s="212">
        <f>R32+R35</f>
        <v>40.617374560345127</v>
      </c>
      <c r="R9" s="129"/>
    </row>
    <row r="10" spans="1:18" ht="11.25" customHeight="1">
      <c r="A10" s="2"/>
      <c r="B10" s="2"/>
      <c r="C10" s="213" t="s">
        <v>69</v>
      </c>
      <c r="D10" s="212">
        <f>SUM(D18:D25)</f>
        <v>3.9200000000000004</v>
      </c>
      <c r="E10" s="212">
        <f t="shared" ref="E10:P10" si="1">SUM(E18:E25)</f>
        <v>4.2</v>
      </c>
      <c r="F10" s="212">
        <f t="shared" si="1"/>
        <v>4.53</v>
      </c>
      <c r="G10" s="212">
        <f t="shared" si="1"/>
        <v>4.07</v>
      </c>
      <c r="H10" s="212">
        <f t="shared" si="1"/>
        <v>4.37</v>
      </c>
      <c r="I10" s="212">
        <f t="shared" si="1"/>
        <v>2.5</v>
      </c>
      <c r="J10" s="212">
        <f t="shared" si="1"/>
        <v>2.0299999999999998</v>
      </c>
      <c r="K10" s="212">
        <f t="shared" si="1"/>
        <v>2.4100000000000006</v>
      </c>
      <c r="L10" s="212">
        <f t="shared" si="1"/>
        <v>2.4600000000000004</v>
      </c>
      <c r="M10" s="212">
        <f t="shared" si="1"/>
        <v>2.890000000000001</v>
      </c>
      <c r="N10" s="212">
        <f t="shared" si="1"/>
        <v>1.92</v>
      </c>
      <c r="O10" s="212">
        <f t="shared" si="1"/>
        <v>2.04</v>
      </c>
      <c r="P10" s="212">
        <f t="shared" si="1"/>
        <v>0</v>
      </c>
      <c r="Q10" s="212">
        <f>SUM(Q18:Q25)</f>
        <v>3.09</v>
      </c>
      <c r="R10" s="129"/>
    </row>
    <row r="11" spans="1:18" ht="11.25" customHeight="1">
      <c r="A11" s="2"/>
      <c r="B11" s="2"/>
      <c r="C11" s="213" t="s">
        <v>70</v>
      </c>
      <c r="D11" s="212">
        <f>D44</f>
        <v>3.16</v>
      </c>
      <c r="E11" s="212">
        <f t="shared" ref="E11:O12" si="2">E44</f>
        <v>3.22</v>
      </c>
      <c r="F11" s="212">
        <f t="shared" si="2"/>
        <v>2.63</v>
      </c>
      <c r="G11" s="212">
        <f t="shared" si="2"/>
        <v>2.48</v>
      </c>
      <c r="H11" s="212">
        <f t="shared" si="2"/>
        <v>2.4300000000000002</v>
      </c>
      <c r="I11" s="212">
        <f t="shared" si="2"/>
        <v>2.93</v>
      </c>
      <c r="J11" s="212">
        <f t="shared" si="2"/>
        <v>3.26</v>
      </c>
      <c r="K11" s="212">
        <f t="shared" si="2"/>
        <v>2.2000000000000002</v>
      </c>
      <c r="L11" s="212">
        <f t="shared" si="2"/>
        <v>2.52</v>
      </c>
      <c r="M11" s="212">
        <f t="shared" si="2"/>
        <v>2.41</v>
      </c>
      <c r="N11" s="212">
        <f t="shared" si="2"/>
        <v>2.59</v>
      </c>
      <c r="O11" s="212">
        <f t="shared" si="2"/>
        <v>3.22</v>
      </c>
      <c r="P11" s="212"/>
      <c r="Q11" s="212">
        <f>R44</f>
        <v>2.760979089816499</v>
      </c>
      <c r="R11" s="129"/>
    </row>
    <row r="12" spans="1:18" ht="11.25" customHeight="1">
      <c r="A12" s="2"/>
      <c r="B12" s="2"/>
      <c r="C12" s="213" t="s">
        <v>111</v>
      </c>
      <c r="D12" s="212">
        <f>D45</f>
        <v>1.87</v>
      </c>
      <c r="E12" s="212">
        <f t="shared" si="2"/>
        <v>1.93</v>
      </c>
      <c r="F12" s="212">
        <f t="shared" si="2"/>
        <v>1.87</v>
      </c>
      <c r="G12" s="212">
        <f t="shared" si="2"/>
        <v>2.02</v>
      </c>
      <c r="H12" s="212">
        <f t="shared" si="2"/>
        <v>2.0299999999999998</v>
      </c>
      <c r="I12" s="212">
        <f t="shared" si="2"/>
        <v>2</v>
      </c>
      <c r="J12" s="212">
        <f t="shared" si="2"/>
        <v>1.82</v>
      </c>
      <c r="K12" s="212">
        <f t="shared" si="2"/>
        <v>1.89</v>
      </c>
      <c r="L12" s="212">
        <f t="shared" si="2"/>
        <v>1.94</v>
      </c>
      <c r="M12" s="212">
        <f t="shared" si="2"/>
        <v>2.0699999999999998</v>
      </c>
      <c r="N12" s="212">
        <f t="shared" si="2"/>
        <v>1.99</v>
      </c>
      <c r="O12" s="212">
        <f t="shared" si="2"/>
        <v>1.93</v>
      </c>
      <c r="P12" s="212"/>
      <c r="Q12" s="212">
        <f>R45</f>
        <v>1.9440720670775495</v>
      </c>
      <c r="R12" s="129"/>
    </row>
    <row r="13" spans="1:18" ht="15" customHeight="1">
      <c r="A13" s="2"/>
      <c r="B13" s="2"/>
      <c r="C13" s="214" t="s">
        <v>225</v>
      </c>
      <c r="D13" s="215">
        <f>+$Q9+$Q10+$Q11+$Q12</f>
        <v>48.412425717239181</v>
      </c>
      <c r="E13" s="215">
        <f t="shared" ref="E13:O13" si="3">+$Q9+$Q10+$Q11+$Q12</f>
        <v>48.412425717239181</v>
      </c>
      <c r="F13" s="215">
        <f t="shared" si="3"/>
        <v>48.412425717239181</v>
      </c>
      <c r="G13" s="215">
        <f t="shared" si="3"/>
        <v>48.412425717239181</v>
      </c>
      <c r="H13" s="215">
        <f t="shared" si="3"/>
        <v>48.412425717239181</v>
      </c>
      <c r="I13" s="215">
        <f t="shared" si="3"/>
        <v>48.412425717239181</v>
      </c>
      <c r="J13" s="215">
        <f t="shared" si="3"/>
        <v>48.412425717239181</v>
      </c>
      <c r="K13" s="215">
        <f t="shared" si="3"/>
        <v>48.412425717239181</v>
      </c>
      <c r="L13" s="215">
        <f t="shared" si="3"/>
        <v>48.412425717239181</v>
      </c>
      <c r="M13" s="215">
        <f t="shared" si="3"/>
        <v>48.412425717239181</v>
      </c>
      <c r="N13" s="215">
        <f t="shared" si="3"/>
        <v>48.412425717239181</v>
      </c>
      <c r="O13" s="215">
        <f t="shared" si="3"/>
        <v>48.412425717239181</v>
      </c>
      <c r="P13" s="215"/>
      <c r="Q13" s="215">
        <f>Q9+Q10+Q11+Q12</f>
        <v>48.412425717239181</v>
      </c>
      <c r="R13" s="129"/>
    </row>
    <row r="14" spans="1:18" ht="11.25" customHeight="1">
      <c r="A14" s="2"/>
      <c r="B14" s="2"/>
      <c r="C14" s="216"/>
      <c r="D14" s="217">
        <f>D47/1000</f>
        <v>21454.209323999999</v>
      </c>
      <c r="E14" s="217">
        <f t="shared" ref="E14:O14" si="4">E47/1000</f>
        <v>20776.593364</v>
      </c>
      <c r="F14" s="217">
        <f t="shared" si="4"/>
        <v>21401.851092000001</v>
      </c>
      <c r="G14" s="217">
        <f t="shared" si="4"/>
        <v>19869.083243000001</v>
      </c>
      <c r="H14" s="217">
        <f t="shared" si="4"/>
        <v>19666.148055000001</v>
      </c>
      <c r="I14" s="217">
        <f t="shared" si="4"/>
        <v>20170.705888999997</v>
      </c>
      <c r="J14" s="217">
        <f t="shared" si="4"/>
        <v>22159.669855</v>
      </c>
      <c r="K14" s="217">
        <f t="shared" si="4"/>
        <v>21363.493558999999</v>
      </c>
      <c r="L14" s="217">
        <f t="shared" si="4"/>
        <v>20744.364344999998</v>
      </c>
      <c r="M14" s="217">
        <f t="shared" si="4"/>
        <v>19735.238817000001</v>
      </c>
      <c r="N14" s="217">
        <f t="shared" si="4"/>
        <v>20531.079983</v>
      </c>
      <c r="O14" s="217">
        <f t="shared" si="4"/>
        <v>21242.103765</v>
      </c>
      <c r="P14" s="217"/>
      <c r="Q14" s="217">
        <f>Q47/1000</f>
        <v>249114.541291</v>
      </c>
      <c r="R14" s="129"/>
    </row>
    <row r="15" spans="1:18" ht="11.25" customHeight="1"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8" ht="20.25" customHeight="1">
      <c r="C16" s="32" t="s">
        <v>222</v>
      </c>
      <c r="D16" s="123"/>
      <c r="E16" s="123"/>
      <c r="F16" s="123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09"/>
      <c r="R16" s="90"/>
    </row>
    <row r="17" spans="1:19" ht="11.25" customHeight="1">
      <c r="A17" s="2"/>
      <c r="B17" s="2"/>
      <c r="C17" s="206"/>
      <c r="D17" s="218" t="s">
        <v>14</v>
      </c>
      <c r="E17" s="218" t="s">
        <v>15</v>
      </c>
      <c r="F17" s="218" t="s">
        <v>16</v>
      </c>
      <c r="G17" s="218" t="s">
        <v>17</v>
      </c>
      <c r="H17" s="218" t="s">
        <v>18</v>
      </c>
      <c r="I17" s="218" t="s">
        <v>19</v>
      </c>
      <c r="J17" s="218" t="s">
        <v>20</v>
      </c>
      <c r="K17" s="218" t="s">
        <v>21</v>
      </c>
      <c r="L17" s="218" t="s">
        <v>22</v>
      </c>
      <c r="M17" s="218" t="s">
        <v>23</v>
      </c>
      <c r="N17" s="218" t="s">
        <v>24</v>
      </c>
      <c r="O17" s="218" t="s">
        <v>25</v>
      </c>
      <c r="P17" s="218"/>
      <c r="Q17" s="218">
        <v>2016</v>
      </c>
      <c r="R17" s="207">
        <v>2015</v>
      </c>
    </row>
    <row r="18" spans="1:19" ht="11.25" customHeight="1">
      <c r="A18" s="2"/>
      <c r="B18" s="2"/>
      <c r="C18" s="213" t="s">
        <v>90</v>
      </c>
      <c r="D18" s="219">
        <f>D33</f>
        <v>2.56</v>
      </c>
      <c r="E18" s="219">
        <f t="shared" ref="E18:P18" si="5">E33</f>
        <v>2.65</v>
      </c>
      <c r="F18" s="219">
        <f t="shared" si="5"/>
        <v>2.88</v>
      </c>
      <c r="G18" s="219">
        <f t="shared" si="5"/>
        <v>2.59</v>
      </c>
      <c r="H18" s="219">
        <f t="shared" si="5"/>
        <v>2.99</v>
      </c>
      <c r="I18" s="219">
        <f t="shared" si="5"/>
        <v>1.84</v>
      </c>
      <c r="J18" s="219">
        <f t="shared" si="5"/>
        <v>1.55</v>
      </c>
      <c r="K18" s="219">
        <f t="shared" si="5"/>
        <v>1.85</v>
      </c>
      <c r="L18" s="219">
        <f t="shared" si="5"/>
        <v>1.91</v>
      </c>
      <c r="M18" s="219">
        <f t="shared" si="5"/>
        <v>1.93</v>
      </c>
      <c r="N18" s="219">
        <f t="shared" si="5"/>
        <v>0.89</v>
      </c>
      <c r="O18" s="219">
        <f t="shared" si="5"/>
        <v>1.1299999999999999</v>
      </c>
      <c r="P18" s="219">
        <f t="shared" si="5"/>
        <v>0</v>
      </c>
      <c r="Q18" s="222">
        <f>Q33</f>
        <v>2.06</v>
      </c>
      <c r="R18" s="222">
        <f>Q53</f>
        <v>2.7927580068400184</v>
      </c>
      <c r="S18" s="357">
        <f>(Q18-R18)*100/R18</f>
        <v>-26.237790923715863</v>
      </c>
    </row>
    <row r="19" spans="1:19" ht="11.25" customHeight="1">
      <c r="A19" s="2"/>
      <c r="B19" s="2"/>
      <c r="C19" s="213" t="s">
        <v>110</v>
      </c>
      <c r="D19" s="220">
        <f>D34</f>
        <v>0.12</v>
      </c>
      <c r="E19" s="220">
        <f t="shared" ref="E19:P19" si="6">E34</f>
        <v>0.13</v>
      </c>
      <c r="F19" s="220">
        <f t="shared" si="6"/>
        <v>0.16</v>
      </c>
      <c r="G19" s="220">
        <f t="shared" si="6"/>
        <v>0.18</v>
      </c>
      <c r="H19" s="220">
        <f t="shared" si="6"/>
        <v>0.13</v>
      </c>
      <c r="I19" s="220">
        <f t="shared" si="6"/>
        <v>0.1</v>
      </c>
      <c r="J19" s="220">
        <f t="shared" si="6"/>
        <v>0.03</v>
      </c>
      <c r="K19" s="220">
        <f t="shared" si="6"/>
        <v>7.0000000000000007E-2</v>
      </c>
      <c r="L19" s="220">
        <f t="shared" si="6"/>
        <v>0.09</v>
      </c>
      <c r="M19" s="220">
        <f t="shared" si="6"/>
        <v>0.21</v>
      </c>
      <c r="N19" s="220">
        <f t="shared" si="6"/>
        <v>0.15</v>
      </c>
      <c r="O19" s="220">
        <f t="shared" si="6"/>
        <v>0.13</v>
      </c>
      <c r="P19" s="220">
        <f t="shared" si="6"/>
        <v>0</v>
      </c>
      <c r="Q19" s="222">
        <f>Q34</f>
        <v>0.12</v>
      </c>
      <c r="R19" s="222">
        <f>Q54</f>
        <v>0.18140276568078603</v>
      </c>
      <c r="S19" s="357">
        <f t="shared" ref="S19:S26" si="7">(Q19-R19)*100/R19</f>
        <v>-33.848858615990629</v>
      </c>
    </row>
    <row r="20" spans="1:19" ht="11.25" customHeight="1">
      <c r="A20" s="2"/>
      <c r="B20" s="2"/>
      <c r="C20" s="213" t="s">
        <v>109</v>
      </c>
      <c r="D20" s="220">
        <f>D36</f>
        <v>0.16</v>
      </c>
      <c r="E20" s="220">
        <f t="shared" ref="E20:P20" si="8">E36</f>
        <v>0.25</v>
      </c>
      <c r="F20" s="220">
        <f t="shared" si="8"/>
        <v>0.37</v>
      </c>
      <c r="G20" s="220">
        <f t="shared" si="8"/>
        <v>0.28999999999999998</v>
      </c>
      <c r="H20" s="220">
        <f t="shared" si="8"/>
        <v>0.3</v>
      </c>
      <c r="I20" s="220">
        <f t="shared" si="8"/>
        <v>0</v>
      </c>
      <c r="J20" s="220">
        <f t="shared" si="8"/>
        <v>0</v>
      </c>
      <c r="K20" s="220">
        <f t="shared" si="8"/>
        <v>0</v>
      </c>
      <c r="L20" s="220">
        <f t="shared" si="8"/>
        <v>0.02</v>
      </c>
      <c r="M20" s="220">
        <f t="shared" si="8"/>
        <v>0.25</v>
      </c>
      <c r="N20" s="220">
        <f t="shared" si="8"/>
        <v>0.15</v>
      </c>
      <c r="O20" s="220">
        <f t="shared" si="8"/>
        <v>0.08</v>
      </c>
      <c r="P20" s="220">
        <f t="shared" si="8"/>
        <v>0</v>
      </c>
      <c r="Q20" s="222">
        <f>Q36</f>
        <v>0.15</v>
      </c>
      <c r="R20" s="222">
        <f>Q56</f>
        <v>0.19407415092268102</v>
      </c>
      <c r="S20" s="357">
        <f t="shared" si="7"/>
        <v>-22.709954269097963</v>
      </c>
    </row>
    <row r="21" spans="1:19" ht="11.25" customHeight="1">
      <c r="A21" s="2"/>
      <c r="B21" s="2"/>
      <c r="C21" s="213" t="s">
        <v>47</v>
      </c>
      <c r="D21" s="220">
        <f>D37</f>
        <v>0.95</v>
      </c>
      <c r="E21" s="220">
        <f t="shared" ref="E21:P21" si="9">E37</f>
        <v>1.1299999999999999</v>
      </c>
      <c r="F21" s="220">
        <f t="shared" si="9"/>
        <v>1.01</v>
      </c>
      <c r="G21" s="220">
        <f t="shared" si="9"/>
        <v>0.9</v>
      </c>
      <c r="H21" s="220">
        <f t="shared" si="9"/>
        <v>0.93</v>
      </c>
      <c r="I21" s="220">
        <f t="shared" si="9"/>
        <v>0.52</v>
      </c>
      <c r="J21" s="220">
        <f t="shared" si="9"/>
        <v>0.47</v>
      </c>
      <c r="K21" s="220">
        <f t="shared" si="9"/>
        <v>0.48</v>
      </c>
      <c r="L21" s="220">
        <f t="shared" si="9"/>
        <v>0.39</v>
      </c>
      <c r="M21" s="220">
        <f t="shared" si="9"/>
        <v>0.51</v>
      </c>
      <c r="N21" s="220">
        <f t="shared" si="9"/>
        <v>0.68</v>
      </c>
      <c r="O21" s="220">
        <f t="shared" si="9"/>
        <v>0.63</v>
      </c>
      <c r="P21" s="220">
        <f t="shared" si="9"/>
        <v>0</v>
      </c>
      <c r="Q21" s="222">
        <f>Q37</f>
        <v>0.71</v>
      </c>
      <c r="R21" s="222">
        <f>Q57</f>
        <v>0.91090353276904512</v>
      </c>
      <c r="S21" s="357">
        <f t="shared" si="7"/>
        <v>-22.05541262512407</v>
      </c>
    </row>
    <row r="22" spans="1:19" ht="11.25" customHeight="1">
      <c r="A22" s="2"/>
      <c r="B22" s="2"/>
      <c r="C22" s="213" t="s">
        <v>219</v>
      </c>
      <c r="D22" s="220" t="str">
        <f t="shared" ref="D22:P22" si="10">D38</f>
        <v>-</v>
      </c>
      <c r="E22" s="220">
        <f>E38</f>
        <v>-0.01</v>
      </c>
      <c r="F22" s="220">
        <f t="shared" si="10"/>
        <v>-0.02</v>
      </c>
      <c r="G22" s="220">
        <f t="shared" si="10"/>
        <v>-0.01</v>
      </c>
      <c r="H22" s="220">
        <f t="shared" si="10"/>
        <v>-0.02</v>
      </c>
      <c r="I22" s="220">
        <f t="shared" si="10"/>
        <v>-0.02</v>
      </c>
      <c r="J22" s="220">
        <f t="shared" si="10"/>
        <v>-0.02</v>
      </c>
      <c r="K22" s="220">
        <f t="shared" si="10"/>
        <v>-0.02</v>
      </c>
      <c r="L22" s="220">
        <f t="shared" si="10"/>
        <v>-0.03</v>
      </c>
      <c r="M22" s="220">
        <f t="shared" si="10"/>
        <v>-0.03</v>
      </c>
      <c r="N22" s="220">
        <f t="shared" si="10"/>
        <v>-0.05</v>
      </c>
      <c r="O22" s="220">
        <f t="shared" si="10"/>
        <v>-0.04</v>
      </c>
      <c r="P22" s="220">
        <f t="shared" si="10"/>
        <v>0</v>
      </c>
      <c r="Q22" s="222">
        <f>Q38</f>
        <v>-0.02</v>
      </c>
      <c r="R22" s="222" t="s">
        <v>74</v>
      </c>
      <c r="S22" s="435" t="s">
        <v>74</v>
      </c>
    </row>
    <row r="23" spans="1:19" ht="11.25" customHeight="1">
      <c r="A23" s="2"/>
      <c r="B23" s="2"/>
      <c r="C23" s="213" t="s">
        <v>107</v>
      </c>
      <c r="D23" s="220">
        <f>D39+D42+D43</f>
        <v>0.33</v>
      </c>
      <c r="E23" s="220">
        <f t="shared" ref="E23:P23" si="11">E39+E42+E43</f>
        <v>0.25</v>
      </c>
      <c r="F23" s="220">
        <f t="shared" si="11"/>
        <v>0.28000000000000003</v>
      </c>
      <c r="G23" s="220">
        <f t="shared" si="11"/>
        <v>0.25</v>
      </c>
      <c r="H23" s="220">
        <f t="shared" si="11"/>
        <v>0.15</v>
      </c>
      <c r="I23" s="220">
        <f t="shared" si="11"/>
        <v>0.11</v>
      </c>
      <c r="J23" s="220">
        <f t="shared" si="11"/>
        <v>0.11</v>
      </c>
      <c r="K23" s="220">
        <f t="shared" si="11"/>
        <v>0.15000000000000002</v>
      </c>
      <c r="L23" s="220">
        <f t="shared" si="11"/>
        <v>0.19</v>
      </c>
      <c r="M23" s="220">
        <f t="shared" si="11"/>
        <v>0.08</v>
      </c>
      <c r="N23" s="220">
        <f t="shared" si="11"/>
        <v>0.17</v>
      </c>
      <c r="O23" s="220">
        <f t="shared" si="11"/>
        <v>0.19</v>
      </c>
      <c r="P23" s="220">
        <f t="shared" si="11"/>
        <v>0</v>
      </c>
      <c r="Q23" s="222">
        <f>Q39+Q42+Q43</f>
        <v>0.19</v>
      </c>
      <c r="R23" s="222">
        <f>Q59+Q62+Q63</f>
        <v>0.26841585197871004</v>
      </c>
      <c r="S23" s="357">
        <f t="shared" si="7"/>
        <v>-29.214314803184482</v>
      </c>
    </row>
    <row r="24" spans="1:19" ht="11.25" customHeight="1">
      <c r="A24" s="2"/>
      <c r="B24" s="2"/>
      <c r="C24" s="213" t="s">
        <v>54</v>
      </c>
      <c r="D24" s="220">
        <f>D40</f>
        <v>-0.13</v>
      </c>
      <c r="E24" s="220">
        <f t="shared" ref="E24:P24" si="12">E40</f>
        <v>-0.11</v>
      </c>
      <c r="F24" s="220">
        <f t="shared" si="12"/>
        <v>-0.08</v>
      </c>
      <c r="G24" s="220">
        <f t="shared" si="12"/>
        <v>-7.0000000000000007E-2</v>
      </c>
      <c r="H24" s="220">
        <f t="shared" si="12"/>
        <v>-0.04</v>
      </c>
      <c r="I24" s="220">
        <f t="shared" si="12"/>
        <v>0</v>
      </c>
      <c r="J24" s="220">
        <f t="shared" si="12"/>
        <v>-0.06</v>
      </c>
      <c r="K24" s="220">
        <f t="shared" si="12"/>
        <v>-7.0000000000000007E-2</v>
      </c>
      <c r="L24" s="220">
        <f t="shared" si="12"/>
        <v>-0.06</v>
      </c>
      <c r="M24" s="220">
        <f t="shared" si="12"/>
        <v>-0.01</v>
      </c>
      <c r="N24" s="220">
        <f t="shared" si="12"/>
        <v>-0.01</v>
      </c>
      <c r="O24" s="220">
        <f t="shared" si="12"/>
        <v>-0.03</v>
      </c>
      <c r="P24" s="220">
        <f t="shared" si="12"/>
        <v>0</v>
      </c>
      <c r="Q24" s="222">
        <f>Q40</f>
        <v>-0.06</v>
      </c>
      <c r="R24" s="222">
        <f>Q60</f>
        <v>-1.6556041427767246E-2</v>
      </c>
      <c r="S24" s="357">
        <f>(Q24-R24)*100/R24</f>
        <v>262.40547151186746</v>
      </c>
    </row>
    <row r="25" spans="1:19" ht="11.25" customHeight="1">
      <c r="A25" s="2"/>
      <c r="B25" s="2"/>
      <c r="C25" s="223" t="s">
        <v>102</v>
      </c>
      <c r="D25" s="224">
        <f>D41</f>
        <v>-7.0000000000000007E-2</v>
      </c>
      <c r="E25" s="224">
        <f t="shared" ref="E25:P25" si="13">E41</f>
        <v>-0.09</v>
      </c>
      <c r="F25" s="224">
        <f t="shared" si="13"/>
        <v>-7.0000000000000007E-2</v>
      </c>
      <c r="G25" s="224">
        <f t="shared" si="13"/>
        <v>-0.06</v>
      </c>
      <c r="H25" s="224">
        <f t="shared" si="13"/>
        <v>-7.0000000000000007E-2</v>
      </c>
      <c r="I25" s="224">
        <f t="shared" si="13"/>
        <v>-0.05</v>
      </c>
      <c r="J25" s="224">
        <f t="shared" si="13"/>
        <v>-0.05</v>
      </c>
      <c r="K25" s="224">
        <f t="shared" si="13"/>
        <v>-0.05</v>
      </c>
      <c r="L25" s="224">
        <f t="shared" si="13"/>
        <v>-0.05</v>
      </c>
      <c r="M25" s="224">
        <f t="shared" si="13"/>
        <v>-0.05</v>
      </c>
      <c r="N25" s="224">
        <f t="shared" si="13"/>
        <v>-0.06</v>
      </c>
      <c r="O25" s="224">
        <f t="shared" si="13"/>
        <v>-0.05</v>
      </c>
      <c r="P25" s="224">
        <f t="shared" si="13"/>
        <v>0</v>
      </c>
      <c r="Q25" s="225">
        <f>Q41</f>
        <v>-0.06</v>
      </c>
      <c r="R25" s="225">
        <f>Q61</f>
        <v>-6.1596432518621069E-2</v>
      </c>
      <c r="S25" s="357">
        <f t="shared" si="7"/>
        <v>-2.5917613299089322</v>
      </c>
    </row>
    <row r="26" spans="1:19">
      <c r="A26" s="2"/>
      <c r="B26" s="2"/>
      <c r="C26" s="226" t="s">
        <v>158</v>
      </c>
      <c r="D26" s="227">
        <f>$Q$18+$Q$19+$Q$20+$Q$21+$Q$22+$Q$23+$Q$24+$Q$25</f>
        <v>3.09</v>
      </c>
      <c r="E26" s="227">
        <f t="shared" ref="E26:P26" si="14">$Q$18+$Q$19+$Q$20+$Q$21+$Q$22+$Q$23+$Q$24+$Q$25</f>
        <v>3.09</v>
      </c>
      <c r="F26" s="227">
        <f t="shared" si="14"/>
        <v>3.09</v>
      </c>
      <c r="G26" s="227">
        <f t="shared" si="14"/>
        <v>3.09</v>
      </c>
      <c r="H26" s="227">
        <f t="shared" si="14"/>
        <v>3.09</v>
      </c>
      <c r="I26" s="227">
        <f t="shared" si="14"/>
        <v>3.09</v>
      </c>
      <c r="J26" s="227">
        <f t="shared" si="14"/>
        <v>3.09</v>
      </c>
      <c r="K26" s="227">
        <f t="shared" si="14"/>
        <v>3.09</v>
      </c>
      <c r="L26" s="227">
        <f t="shared" si="14"/>
        <v>3.09</v>
      </c>
      <c r="M26" s="227">
        <f t="shared" si="14"/>
        <v>3.09</v>
      </c>
      <c r="N26" s="227">
        <f t="shared" si="14"/>
        <v>3.09</v>
      </c>
      <c r="O26" s="227">
        <f t="shared" si="14"/>
        <v>3.09</v>
      </c>
      <c r="P26" s="227">
        <f t="shared" si="14"/>
        <v>3.09</v>
      </c>
      <c r="Q26" s="227">
        <f>$Q$18+$Q$19+$Q$20+$Q$21+$Q$22+$Q$23+$Q$24+$Q$25</f>
        <v>3.09</v>
      </c>
      <c r="R26" s="227">
        <f>SUM(R18:R25)</f>
        <v>4.269401834244853</v>
      </c>
      <c r="S26" s="357">
        <f t="shared" si="7"/>
        <v>-27.624521655115156</v>
      </c>
    </row>
    <row r="27" spans="1:19" ht="11.25" customHeight="1"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</row>
    <row r="28" spans="1:19"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9"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9" ht="20.25" customHeight="1">
      <c r="C30" s="32" t="s">
        <v>116</v>
      </c>
      <c r="D30" s="123"/>
      <c r="E30" s="123"/>
      <c r="F30" s="12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90"/>
    </row>
    <row r="31" spans="1:19">
      <c r="A31" s="2"/>
      <c r="B31" s="2"/>
      <c r="C31" s="228" t="s">
        <v>157</v>
      </c>
      <c r="D31" s="229" t="s">
        <v>14</v>
      </c>
      <c r="E31" s="229" t="s">
        <v>15</v>
      </c>
      <c r="F31" s="229" t="s">
        <v>16</v>
      </c>
      <c r="G31" s="229" t="s">
        <v>17</v>
      </c>
      <c r="H31" s="229" t="s">
        <v>18</v>
      </c>
      <c r="I31" s="229" t="s">
        <v>19</v>
      </c>
      <c r="J31" s="229" t="s">
        <v>20</v>
      </c>
      <c r="K31" s="229" t="s">
        <v>21</v>
      </c>
      <c r="L31" s="229" t="s">
        <v>22</v>
      </c>
      <c r="M31" s="229" t="s">
        <v>23</v>
      </c>
      <c r="N31" s="229" t="s">
        <v>24</v>
      </c>
      <c r="O31" s="229" t="s">
        <v>25</v>
      </c>
      <c r="P31" s="221"/>
      <c r="Q31" s="229">
        <v>2016</v>
      </c>
      <c r="R31" s="84"/>
    </row>
    <row r="32" spans="1:19">
      <c r="A32" s="2"/>
      <c r="B32" s="2"/>
      <c r="C32" s="213" t="s">
        <v>26</v>
      </c>
      <c r="D32" s="212">
        <v>38.5</v>
      </c>
      <c r="E32" s="212">
        <v>28.8</v>
      </c>
      <c r="F32" s="212">
        <v>28.65</v>
      </c>
      <c r="G32" s="212">
        <v>24.86</v>
      </c>
      <c r="H32" s="212">
        <v>26.74</v>
      </c>
      <c r="I32" s="212">
        <v>39.29</v>
      </c>
      <c r="J32" s="212">
        <v>41.07</v>
      </c>
      <c r="K32" s="212">
        <v>41.63</v>
      </c>
      <c r="L32" s="212">
        <v>44.17</v>
      </c>
      <c r="M32" s="212">
        <v>53.79</v>
      </c>
      <c r="N32" s="212">
        <v>57.4</v>
      </c>
      <c r="O32" s="212">
        <v>61.86</v>
      </c>
      <c r="P32" s="212">
        <v>0</v>
      </c>
      <c r="Q32" s="215">
        <v>40.619999999999997</v>
      </c>
      <c r="R32" s="433">
        <f t="shared" ref="R32:R46" si="15">SUMPRODUCT(D32:O32,$D$47:$O$47)/SUM($D$47:$O$47)</f>
        <v>40.622513036806382</v>
      </c>
      <c r="S32" s="436">
        <f>(Q32-Q52)*100/Q52</f>
        <v>-21.384529128538507</v>
      </c>
    </row>
    <row r="33" spans="1:19">
      <c r="A33" s="2"/>
      <c r="B33" s="2"/>
      <c r="C33" s="213" t="s">
        <v>90</v>
      </c>
      <c r="D33" s="212">
        <v>2.56</v>
      </c>
      <c r="E33" s="212">
        <v>2.65</v>
      </c>
      <c r="F33" s="212">
        <v>2.88</v>
      </c>
      <c r="G33" s="212">
        <v>2.59</v>
      </c>
      <c r="H33" s="212">
        <v>2.99</v>
      </c>
      <c r="I33" s="212">
        <v>1.84</v>
      </c>
      <c r="J33" s="212">
        <v>1.55</v>
      </c>
      <c r="K33" s="212">
        <v>1.85</v>
      </c>
      <c r="L33" s="212">
        <v>1.91</v>
      </c>
      <c r="M33" s="212">
        <v>1.93</v>
      </c>
      <c r="N33" s="212">
        <v>0.89</v>
      </c>
      <c r="O33" s="212">
        <v>1.1299999999999999</v>
      </c>
      <c r="P33" s="212">
        <v>0</v>
      </c>
      <c r="Q33" s="215">
        <v>2.06</v>
      </c>
      <c r="R33" s="433">
        <f t="shared" si="15"/>
        <v>2.058698864005609</v>
      </c>
      <c r="S33" s="436">
        <f t="shared" ref="S33:S45" si="16">(Q33-Q53)*100/Q53</f>
        <v>-26.237790923715863</v>
      </c>
    </row>
    <row r="34" spans="1:19">
      <c r="A34" s="2"/>
      <c r="B34" s="2"/>
      <c r="C34" s="213" t="s">
        <v>113</v>
      </c>
      <c r="D34" s="212">
        <v>0.12</v>
      </c>
      <c r="E34" s="212">
        <v>0.13</v>
      </c>
      <c r="F34" s="212">
        <v>0.16</v>
      </c>
      <c r="G34" s="212">
        <v>0.18</v>
      </c>
      <c r="H34" s="212">
        <v>0.13</v>
      </c>
      <c r="I34" s="212">
        <v>0.1</v>
      </c>
      <c r="J34" s="212">
        <v>0.03</v>
      </c>
      <c r="K34" s="212">
        <v>7.0000000000000007E-2</v>
      </c>
      <c r="L34" s="212">
        <v>0.09</v>
      </c>
      <c r="M34" s="212">
        <v>0.21</v>
      </c>
      <c r="N34" s="212">
        <v>0.15</v>
      </c>
      <c r="O34" s="212">
        <v>0.13</v>
      </c>
      <c r="P34" s="212">
        <v>0</v>
      </c>
      <c r="Q34" s="215">
        <v>0.12</v>
      </c>
      <c r="R34" s="433">
        <f t="shared" si="15"/>
        <v>0.1238893007412129</v>
      </c>
      <c r="S34" s="436">
        <f t="shared" si="16"/>
        <v>-33.848858615990629</v>
      </c>
    </row>
    <row r="35" spans="1:19">
      <c r="A35" s="2"/>
      <c r="B35" s="2"/>
      <c r="C35" s="213" t="s">
        <v>27</v>
      </c>
      <c r="D35" s="212">
        <v>-0.03</v>
      </c>
      <c r="E35" s="212">
        <v>-0.03</v>
      </c>
      <c r="F35" s="212">
        <v>0</v>
      </c>
      <c r="G35" s="212">
        <v>0</v>
      </c>
      <c r="H35" s="212">
        <v>0</v>
      </c>
      <c r="I35" s="212">
        <v>0.01</v>
      </c>
      <c r="J35" s="212">
        <v>-0.01</v>
      </c>
      <c r="K35" s="212">
        <v>-0.01</v>
      </c>
      <c r="L35" s="212">
        <v>0</v>
      </c>
      <c r="M35" s="212">
        <v>-0.01</v>
      </c>
      <c r="N35" s="212">
        <v>0.01</v>
      </c>
      <c r="O35" s="212">
        <v>0.01</v>
      </c>
      <c r="P35" s="212">
        <v>0</v>
      </c>
      <c r="Q35" s="215">
        <v>0</v>
      </c>
      <c r="R35" s="433">
        <f t="shared" si="15"/>
        <v>-5.1384764612544369E-3</v>
      </c>
      <c r="S35" s="436">
        <f t="shared" si="16"/>
        <v>-100</v>
      </c>
    </row>
    <row r="36" spans="1:19">
      <c r="A36" s="2"/>
      <c r="B36" s="2"/>
      <c r="C36" s="213" t="s">
        <v>109</v>
      </c>
      <c r="D36" s="212">
        <v>0.16</v>
      </c>
      <c r="E36" s="212">
        <v>0.25</v>
      </c>
      <c r="F36" s="212">
        <v>0.37</v>
      </c>
      <c r="G36" s="212">
        <v>0.28999999999999998</v>
      </c>
      <c r="H36" s="212">
        <v>0.3</v>
      </c>
      <c r="I36" s="212">
        <v>0</v>
      </c>
      <c r="J36" s="212">
        <v>0</v>
      </c>
      <c r="K36" s="212">
        <v>0</v>
      </c>
      <c r="L36" s="212">
        <v>0.02</v>
      </c>
      <c r="M36" s="212">
        <v>0.25</v>
      </c>
      <c r="N36" s="212">
        <v>0.15</v>
      </c>
      <c r="O36" s="212">
        <v>0.08</v>
      </c>
      <c r="P36" s="212">
        <v>0</v>
      </c>
      <c r="Q36" s="215">
        <v>0.15</v>
      </c>
      <c r="R36" s="433">
        <f t="shared" si="15"/>
        <v>0.15388548731432472</v>
      </c>
      <c r="S36" s="436">
        <f t="shared" si="16"/>
        <v>-22.709954269097963</v>
      </c>
    </row>
    <row r="37" spans="1:19">
      <c r="A37" s="2"/>
      <c r="B37" s="2"/>
      <c r="C37" s="213" t="s">
        <v>47</v>
      </c>
      <c r="D37" s="212">
        <v>0.95</v>
      </c>
      <c r="E37" s="212">
        <v>1.1299999999999999</v>
      </c>
      <c r="F37" s="212">
        <v>1.01</v>
      </c>
      <c r="G37" s="212">
        <v>0.9</v>
      </c>
      <c r="H37" s="212">
        <v>0.93</v>
      </c>
      <c r="I37" s="212">
        <v>0.52</v>
      </c>
      <c r="J37" s="212">
        <v>0.47</v>
      </c>
      <c r="K37" s="212">
        <v>0.48</v>
      </c>
      <c r="L37" s="212">
        <v>0.39</v>
      </c>
      <c r="M37" s="212">
        <v>0.51</v>
      </c>
      <c r="N37" s="212">
        <v>0.68</v>
      </c>
      <c r="O37" s="212">
        <v>0.63</v>
      </c>
      <c r="P37" s="212">
        <v>0</v>
      </c>
      <c r="Q37" s="215">
        <v>0.71</v>
      </c>
      <c r="R37" s="433">
        <f t="shared" si="15"/>
        <v>0.71575040582503213</v>
      </c>
      <c r="S37" s="436">
        <f t="shared" si="16"/>
        <v>-22.05541262512407</v>
      </c>
    </row>
    <row r="38" spans="1:19">
      <c r="A38" s="2"/>
      <c r="B38" s="2"/>
      <c r="C38" s="213" t="s">
        <v>219</v>
      </c>
      <c r="D38" s="212" t="s">
        <v>74</v>
      </c>
      <c r="E38" s="212">
        <v>-0.01</v>
      </c>
      <c r="F38" s="212">
        <v>-0.02</v>
      </c>
      <c r="G38" s="212">
        <v>-0.01</v>
      </c>
      <c r="H38" s="212">
        <v>-0.02</v>
      </c>
      <c r="I38" s="212">
        <v>-0.02</v>
      </c>
      <c r="J38" s="212">
        <v>-0.02</v>
      </c>
      <c r="K38" s="212">
        <v>-0.02</v>
      </c>
      <c r="L38" s="212">
        <v>-0.03</v>
      </c>
      <c r="M38" s="212">
        <v>-0.03</v>
      </c>
      <c r="N38" s="212">
        <v>-0.05</v>
      </c>
      <c r="O38" s="212">
        <v>-0.04</v>
      </c>
      <c r="P38" s="212">
        <v>0</v>
      </c>
      <c r="Q38" s="215">
        <v>-0.02</v>
      </c>
      <c r="R38" s="433">
        <f t="shared" si="15"/>
        <v>-2.2448791430233699E-2</v>
      </c>
      <c r="S38" s="436" t="s">
        <v>74</v>
      </c>
    </row>
    <row r="39" spans="1:19">
      <c r="A39" s="2"/>
      <c r="B39" s="2"/>
      <c r="C39" s="213" t="s">
        <v>115</v>
      </c>
      <c r="D39" s="212">
        <v>0.31</v>
      </c>
      <c r="E39" s="212">
        <v>0.24</v>
      </c>
      <c r="F39" s="212">
        <v>0.27</v>
      </c>
      <c r="G39" s="212">
        <v>0.23</v>
      </c>
      <c r="H39" s="212">
        <v>0.15</v>
      </c>
      <c r="I39" s="212">
        <v>0.08</v>
      </c>
      <c r="J39" s="212">
        <v>0.12</v>
      </c>
      <c r="K39" s="212">
        <v>0.14000000000000001</v>
      </c>
      <c r="L39" s="212">
        <v>0.2</v>
      </c>
      <c r="M39" s="212">
        <v>0.09</v>
      </c>
      <c r="N39" s="212">
        <v>0.16</v>
      </c>
      <c r="O39" s="212">
        <v>0.19</v>
      </c>
      <c r="P39" s="212">
        <v>0</v>
      </c>
      <c r="Q39" s="215">
        <v>0.18</v>
      </c>
      <c r="R39" s="433">
        <f t="shared" si="15"/>
        <v>0.18242701143982495</v>
      </c>
      <c r="S39" s="436">
        <f t="shared" si="16"/>
        <v>-31.42550435337326</v>
      </c>
    </row>
    <row r="40" spans="1:19">
      <c r="A40" s="2"/>
      <c r="B40" s="2"/>
      <c r="C40" s="213" t="s">
        <v>101</v>
      </c>
      <c r="D40" s="212">
        <v>-0.13</v>
      </c>
      <c r="E40" s="212">
        <v>-0.11</v>
      </c>
      <c r="F40" s="212">
        <v>-0.08</v>
      </c>
      <c r="G40" s="212">
        <v>-7.0000000000000007E-2</v>
      </c>
      <c r="H40" s="212">
        <v>-0.04</v>
      </c>
      <c r="I40" s="212">
        <v>0</v>
      </c>
      <c r="J40" s="212">
        <v>-0.06</v>
      </c>
      <c r="K40" s="212">
        <v>-7.0000000000000007E-2</v>
      </c>
      <c r="L40" s="212">
        <v>-0.06</v>
      </c>
      <c r="M40" s="212">
        <v>-0.01</v>
      </c>
      <c r="N40" s="212">
        <v>-0.01</v>
      </c>
      <c r="O40" s="212">
        <v>-0.03</v>
      </c>
      <c r="P40" s="212">
        <v>0</v>
      </c>
      <c r="Q40" s="215">
        <v>-0.06</v>
      </c>
      <c r="R40" s="433">
        <f t="shared" si="15"/>
        <v>-5.6494956688899069E-2</v>
      </c>
      <c r="S40" s="436">
        <f t="shared" si="16"/>
        <v>262.40547151186746</v>
      </c>
    </row>
    <row r="41" spans="1:19">
      <c r="A41" s="2"/>
      <c r="B41" s="2"/>
      <c r="C41" s="213" t="s">
        <v>102</v>
      </c>
      <c r="D41" s="212">
        <v>-7.0000000000000007E-2</v>
      </c>
      <c r="E41" s="212">
        <v>-0.09</v>
      </c>
      <c r="F41" s="212">
        <v>-7.0000000000000007E-2</v>
      </c>
      <c r="G41" s="212">
        <v>-0.06</v>
      </c>
      <c r="H41" s="212">
        <v>-7.0000000000000007E-2</v>
      </c>
      <c r="I41" s="212">
        <v>-0.05</v>
      </c>
      <c r="J41" s="212">
        <v>-0.05</v>
      </c>
      <c r="K41" s="212">
        <v>-0.05</v>
      </c>
      <c r="L41" s="212">
        <v>-0.05</v>
      </c>
      <c r="M41" s="212">
        <v>-0.05</v>
      </c>
      <c r="N41" s="212">
        <v>-0.06</v>
      </c>
      <c r="O41" s="212">
        <v>-0.05</v>
      </c>
      <c r="P41" s="212">
        <v>0</v>
      </c>
      <c r="Q41" s="215">
        <v>-0.06</v>
      </c>
      <c r="R41" s="433">
        <f t="shared" si="15"/>
        <v>-5.9977376364138392E-2</v>
      </c>
      <c r="S41" s="436">
        <f t="shared" si="16"/>
        <v>-2.5917613299089322</v>
      </c>
    </row>
    <row r="42" spans="1:19">
      <c r="A42" s="2"/>
      <c r="B42" s="2"/>
      <c r="C42" s="213" t="s">
        <v>55</v>
      </c>
      <c r="D42" s="212">
        <v>0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5">
        <v>0</v>
      </c>
      <c r="R42" s="433">
        <f t="shared" si="15"/>
        <v>0</v>
      </c>
      <c r="S42" s="436" t="s">
        <v>74</v>
      </c>
    </row>
    <row r="43" spans="1:19">
      <c r="A43" s="2"/>
      <c r="B43" s="2"/>
      <c r="C43" s="213" t="s">
        <v>71</v>
      </c>
      <c r="D43" s="212">
        <v>0.02</v>
      </c>
      <c r="E43" s="212">
        <v>0.01</v>
      </c>
      <c r="F43" s="212">
        <v>0.01</v>
      </c>
      <c r="G43" s="212">
        <v>0.02</v>
      </c>
      <c r="H43" s="212">
        <v>0</v>
      </c>
      <c r="I43" s="212">
        <v>0.03</v>
      </c>
      <c r="J43" s="212">
        <v>-0.01</v>
      </c>
      <c r="K43" s="212">
        <v>0.01</v>
      </c>
      <c r="L43" s="212">
        <v>-0.01</v>
      </c>
      <c r="M43" s="212">
        <v>-0.01</v>
      </c>
      <c r="N43" s="212">
        <v>0.01</v>
      </c>
      <c r="O43" s="212">
        <v>0</v>
      </c>
      <c r="P43" s="212">
        <v>0</v>
      </c>
      <c r="Q43" s="215">
        <v>0.01</v>
      </c>
      <c r="R43" s="433">
        <f t="shared" si="15"/>
        <v>6.6070991652684543E-3</v>
      </c>
      <c r="S43" s="436">
        <f t="shared" si="16"/>
        <v>68.702552173082424</v>
      </c>
    </row>
    <row r="44" spans="1:19">
      <c r="A44" s="2"/>
      <c r="B44" s="2"/>
      <c r="C44" s="213" t="s">
        <v>70</v>
      </c>
      <c r="D44" s="212">
        <v>3.16</v>
      </c>
      <c r="E44" s="212">
        <v>3.22</v>
      </c>
      <c r="F44" s="212">
        <v>2.63</v>
      </c>
      <c r="G44" s="212">
        <v>2.48</v>
      </c>
      <c r="H44" s="212">
        <v>2.4300000000000002</v>
      </c>
      <c r="I44" s="212">
        <v>2.93</v>
      </c>
      <c r="J44" s="212">
        <v>3.26</v>
      </c>
      <c r="K44" s="212">
        <v>2.2000000000000002</v>
      </c>
      <c r="L44" s="212">
        <v>2.52</v>
      </c>
      <c r="M44" s="212">
        <v>2.41</v>
      </c>
      <c r="N44" s="212">
        <v>2.59</v>
      </c>
      <c r="O44" s="212">
        <v>3.22</v>
      </c>
      <c r="P44" s="212">
        <v>0</v>
      </c>
      <c r="Q44" s="215">
        <v>2.76</v>
      </c>
      <c r="R44" s="433">
        <f t="shared" si="15"/>
        <v>2.760979089816499</v>
      </c>
      <c r="S44" s="436">
        <f t="shared" si="16"/>
        <v>-45.011726670621997</v>
      </c>
    </row>
    <row r="45" spans="1:19">
      <c r="A45" s="2"/>
      <c r="B45" s="2"/>
      <c r="C45" s="213" t="s">
        <v>111</v>
      </c>
      <c r="D45" s="212">
        <v>1.87</v>
      </c>
      <c r="E45" s="212">
        <v>1.93</v>
      </c>
      <c r="F45" s="212">
        <v>1.87</v>
      </c>
      <c r="G45" s="212">
        <v>2.02</v>
      </c>
      <c r="H45" s="212">
        <v>2.0299999999999998</v>
      </c>
      <c r="I45" s="212">
        <v>2</v>
      </c>
      <c r="J45" s="212">
        <v>1.82</v>
      </c>
      <c r="K45" s="212">
        <v>1.89</v>
      </c>
      <c r="L45" s="212">
        <v>1.94</v>
      </c>
      <c r="M45" s="212">
        <v>2.0699999999999998</v>
      </c>
      <c r="N45" s="212">
        <v>1.99</v>
      </c>
      <c r="O45" s="212">
        <v>1.93</v>
      </c>
      <c r="P45" s="212">
        <v>0</v>
      </c>
      <c r="Q45" s="215">
        <v>1.94</v>
      </c>
      <c r="R45" s="433">
        <f t="shared" si="15"/>
        <v>1.9440720670775495</v>
      </c>
      <c r="S45" s="436">
        <f t="shared" si="16"/>
        <v>2.8591847909284014</v>
      </c>
    </row>
    <row r="46" spans="1:19">
      <c r="A46" s="2"/>
      <c r="B46" s="2"/>
      <c r="C46" s="230" t="s">
        <v>56</v>
      </c>
      <c r="D46" s="215">
        <v>47.42</v>
      </c>
      <c r="E46" s="215">
        <v>38.119999999999997</v>
      </c>
      <c r="F46" s="215">
        <v>37.68</v>
      </c>
      <c r="G46" s="215">
        <v>33.43</v>
      </c>
      <c r="H46" s="215">
        <v>35.57</v>
      </c>
      <c r="I46" s="215">
        <v>46.73</v>
      </c>
      <c r="J46" s="215">
        <v>48.17</v>
      </c>
      <c r="K46" s="215">
        <v>48.12</v>
      </c>
      <c r="L46" s="215">
        <v>51.09</v>
      </c>
      <c r="M46" s="215">
        <v>61.15</v>
      </c>
      <c r="N46" s="215">
        <v>63.91</v>
      </c>
      <c r="O46" s="215">
        <v>69.06</v>
      </c>
      <c r="P46" s="215">
        <v>0</v>
      </c>
      <c r="Q46" s="215">
        <v>48.41</v>
      </c>
      <c r="R46" s="433">
        <f t="shared" si="15"/>
        <v>48.42476276124718</v>
      </c>
      <c r="S46" s="436">
        <f>(Q46-Q66)*100/Q66</f>
        <v>-22.964662302625541</v>
      </c>
    </row>
    <row r="47" spans="1:19">
      <c r="C47" s="226" t="s">
        <v>89</v>
      </c>
      <c r="D47" s="231">
        <v>21454209.324000001</v>
      </c>
      <c r="E47" s="231">
        <v>20776593.364</v>
      </c>
      <c r="F47" s="231">
        <v>21401851.092</v>
      </c>
      <c r="G47" s="231">
        <v>19869083.243000001</v>
      </c>
      <c r="H47" s="231">
        <v>19666148.055</v>
      </c>
      <c r="I47" s="231">
        <v>20170705.888999999</v>
      </c>
      <c r="J47" s="231">
        <v>22159669.855</v>
      </c>
      <c r="K47" s="231">
        <v>21363493.559</v>
      </c>
      <c r="L47" s="231">
        <v>20744364.344999999</v>
      </c>
      <c r="M47" s="231">
        <v>19735238.817000002</v>
      </c>
      <c r="N47" s="231">
        <v>20531079.982999999</v>
      </c>
      <c r="O47" s="231">
        <v>21242103.765000001</v>
      </c>
      <c r="P47" s="231">
        <v>0</v>
      </c>
      <c r="Q47" s="231">
        <f>(SUM(D47:O47))</f>
        <v>249114541.29100001</v>
      </c>
      <c r="R47" s="444">
        <f>(Q47-Q67)*100/Q67</f>
        <v>0.74483262618852009</v>
      </c>
    </row>
    <row r="48" spans="1:19"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97"/>
      <c r="Q48" s="127"/>
      <c r="R48" s="443"/>
    </row>
    <row r="49" spans="1:17">
      <c r="C49" s="27" t="s">
        <v>93</v>
      </c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97"/>
      <c r="Q49" s="127"/>
    </row>
    <row r="50" spans="1:17">
      <c r="A50" s="2"/>
      <c r="B50" s="2"/>
      <c r="C50" s="32" t="s">
        <v>114</v>
      </c>
      <c r="D50" s="123"/>
      <c r="E50" s="123"/>
      <c r="F50" s="123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</row>
    <row r="51" spans="1:17">
      <c r="A51" s="2"/>
      <c r="B51" s="2"/>
      <c r="C51" s="228" t="s">
        <v>112</v>
      </c>
      <c r="D51" s="229" t="s">
        <v>14</v>
      </c>
      <c r="E51" s="229" t="s">
        <v>15</v>
      </c>
      <c r="F51" s="229" t="s">
        <v>16</v>
      </c>
      <c r="G51" s="229" t="s">
        <v>17</v>
      </c>
      <c r="H51" s="229" t="s">
        <v>18</v>
      </c>
      <c r="I51" s="229" t="s">
        <v>19</v>
      </c>
      <c r="J51" s="229" t="s">
        <v>20</v>
      </c>
      <c r="K51" s="229" t="s">
        <v>21</v>
      </c>
      <c r="L51" s="229" t="s">
        <v>22</v>
      </c>
      <c r="M51" s="229" t="s">
        <v>23</v>
      </c>
      <c r="N51" s="229" t="s">
        <v>24</v>
      </c>
      <c r="O51" s="229" t="s">
        <v>25</v>
      </c>
      <c r="P51" s="221"/>
      <c r="Q51" s="229">
        <v>2015</v>
      </c>
    </row>
    <row r="52" spans="1:17">
      <c r="A52" s="2"/>
      <c r="B52" s="2"/>
      <c r="C52" s="213" t="s">
        <v>26</v>
      </c>
      <c r="D52" s="212">
        <v>53.54</v>
      </c>
      <c r="E52" s="212">
        <v>44.62</v>
      </c>
      <c r="F52" s="212">
        <v>44.24</v>
      </c>
      <c r="G52" s="212">
        <v>46.59</v>
      </c>
      <c r="H52" s="212">
        <v>45.91</v>
      </c>
      <c r="I52" s="212">
        <v>55.52</v>
      </c>
      <c r="J52" s="212">
        <v>60.53</v>
      </c>
      <c r="K52" s="212">
        <v>56.71</v>
      </c>
      <c r="L52" s="212">
        <v>52.63</v>
      </c>
      <c r="M52" s="212">
        <v>50.84</v>
      </c>
      <c r="N52" s="212">
        <v>52.68</v>
      </c>
      <c r="O52" s="212">
        <v>54.38</v>
      </c>
      <c r="P52" s="212">
        <v>0</v>
      </c>
      <c r="Q52" s="215">
        <f>SUMPRODUCT(D52:O52,$D$67:$O$67)/SUM($D$67:$O$67)</f>
        <v>51.669219238557815</v>
      </c>
    </row>
    <row r="53" spans="1:17">
      <c r="A53" s="2"/>
      <c r="B53" s="2"/>
      <c r="C53" s="213" t="s">
        <v>90</v>
      </c>
      <c r="D53" s="212">
        <v>2.77</v>
      </c>
      <c r="E53" s="212">
        <v>2.84</v>
      </c>
      <c r="F53" s="212">
        <v>3.27</v>
      </c>
      <c r="G53" s="212">
        <v>3.87</v>
      </c>
      <c r="H53" s="212">
        <v>3.62</v>
      </c>
      <c r="I53" s="212">
        <v>2.19</v>
      </c>
      <c r="J53" s="212">
        <v>2.2400000000000002</v>
      </c>
      <c r="K53" s="212">
        <v>2.56</v>
      </c>
      <c r="L53" s="212">
        <v>2.08</v>
      </c>
      <c r="M53" s="212">
        <v>3.16</v>
      </c>
      <c r="N53" s="212">
        <v>2.94</v>
      </c>
      <c r="O53" s="212">
        <v>2.15</v>
      </c>
      <c r="P53" s="212">
        <v>0</v>
      </c>
      <c r="Q53" s="215">
        <f t="shared" ref="Q53:Q66" si="17">SUMPRODUCT(D53:O53,$D$67:$O$67)/SUM($D$67:$O$67)</f>
        <v>2.7927580068400184</v>
      </c>
    </row>
    <row r="54" spans="1:17">
      <c r="A54" s="2"/>
      <c r="B54" s="2"/>
      <c r="C54" s="213" t="s">
        <v>77</v>
      </c>
      <c r="D54" s="212">
        <v>0.18</v>
      </c>
      <c r="E54" s="212">
        <v>0.25</v>
      </c>
      <c r="F54" s="212">
        <v>0.25</v>
      </c>
      <c r="G54" s="212">
        <v>0.27</v>
      </c>
      <c r="H54" s="212">
        <v>0.24</v>
      </c>
      <c r="I54" s="212">
        <v>0.13</v>
      </c>
      <c r="J54" s="212">
        <v>0.14000000000000001</v>
      </c>
      <c r="K54" s="212">
        <v>0.13</v>
      </c>
      <c r="L54" s="212">
        <v>0.13</v>
      </c>
      <c r="M54" s="212">
        <v>0.18</v>
      </c>
      <c r="N54" s="212">
        <v>0.21</v>
      </c>
      <c r="O54" s="212">
        <v>0.08</v>
      </c>
      <c r="P54" s="212">
        <v>0</v>
      </c>
      <c r="Q54" s="215">
        <f t="shared" si="17"/>
        <v>0.18140276568078603</v>
      </c>
    </row>
    <row r="55" spans="1:17">
      <c r="A55" s="2"/>
      <c r="B55" s="2"/>
      <c r="C55" s="213" t="s">
        <v>27</v>
      </c>
      <c r="D55" s="212">
        <v>-0.01</v>
      </c>
      <c r="E55" s="212">
        <v>-0.01</v>
      </c>
      <c r="F55" s="212">
        <v>-0.01</v>
      </c>
      <c r="G55" s="212">
        <v>0.03</v>
      </c>
      <c r="H55" s="212">
        <v>0.01</v>
      </c>
      <c r="I55" s="212">
        <v>0.01</v>
      </c>
      <c r="J55" s="212">
        <v>0</v>
      </c>
      <c r="K55" s="212">
        <v>0</v>
      </c>
      <c r="L55" s="212">
        <v>-0.03</v>
      </c>
      <c r="M55" s="212">
        <v>-0.02</v>
      </c>
      <c r="N55" s="212">
        <v>0</v>
      </c>
      <c r="O55" s="212">
        <v>0</v>
      </c>
      <c r="P55" s="212">
        <v>0</v>
      </c>
      <c r="Q55" s="215">
        <f t="shared" si="17"/>
        <v>-2.6566796505520917E-3</v>
      </c>
    </row>
    <row r="56" spans="1:17">
      <c r="A56" s="2"/>
      <c r="B56" s="2"/>
      <c r="C56" s="213" t="s">
        <v>91</v>
      </c>
      <c r="D56" s="212">
        <v>0.43</v>
      </c>
      <c r="E56" s="212">
        <v>0.77</v>
      </c>
      <c r="F56" s="212">
        <v>0.46</v>
      </c>
      <c r="G56" s="212">
        <v>0.05</v>
      </c>
      <c r="H56" s="212">
        <v>0.08</v>
      </c>
      <c r="I56" s="212">
        <v>0</v>
      </c>
      <c r="J56" s="212">
        <v>0</v>
      </c>
      <c r="K56" s="212">
        <v>0.03</v>
      </c>
      <c r="L56" s="212">
        <v>0.05</v>
      </c>
      <c r="M56" s="212">
        <v>0.15</v>
      </c>
      <c r="N56" s="212">
        <v>0.21</v>
      </c>
      <c r="O56" s="212">
        <v>7.0000000000000007E-2</v>
      </c>
      <c r="P56" s="212">
        <v>0</v>
      </c>
      <c r="Q56" s="215">
        <f t="shared" si="17"/>
        <v>0.19407415092268102</v>
      </c>
    </row>
    <row r="57" spans="1:17">
      <c r="A57" s="2"/>
      <c r="B57" s="2"/>
      <c r="C57" s="213" t="s">
        <v>49</v>
      </c>
      <c r="D57" s="212">
        <v>0.99</v>
      </c>
      <c r="E57" s="212">
        <v>1.1100000000000001</v>
      </c>
      <c r="F57" s="212">
        <v>0.98</v>
      </c>
      <c r="G57" s="212">
        <v>1.2</v>
      </c>
      <c r="H57" s="212">
        <v>1.08</v>
      </c>
      <c r="I57" s="212">
        <v>0.87</v>
      </c>
      <c r="J57" s="212">
        <v>0.62</v>
      </c>
      <c r="K57" s="212">
        <v>0.84</v>
      </c>
      <c r="L57" s="212">
        <v>0.89</v>
      </c>
      <c r="M57" s="212">
        <v>0.81</v>
      </c>
      <c r="N57" s="212">
        <v>0.7</v>
      </c>
      <c r="O57" s="212">
        <v>0.89</v>
      </c>
      <c r="P57" s="212">
        <v>0</v>
      </c>
      <c r="Q57" s="215">
        <f t="shared" si="17"/>
        <v>0.91090353276904512</v>
      </c>
    </row>
    <row r="58" spans="1:17">
      <c r="A58" s="2"/>
      <c r="B58" s="2"/>
      <c r="C58" s="213" t="s">
        <v>219</v>
      </c>
      <c r="D58" s="212" t="s">
        <v>74</v>
      </c>
      <c r="E58" s="212" t="s">
        <v>74</v>
      </c>
      <c r="F58" s="212" t="s">
        <v>74</v>
      </c>
      <c r="G58" s="212" t="s">
        <v>74</v>
      </c>
      <c r="H58" s="212" t="s">
        <v>74</v>
      </c>
      <c r="I58" s="212" t="s">
        <v>74</v>
      </c>
      <c r="J58" s="212" t="s">
        <v>74</v>
      </c>
      <c r="K58" s="212" t="s">
        <v>74</v>
      </c>
      <c r="L58" s="212" t="s">
        <v>74</v>
      </c>
      <c r="M58" s="212" t="s">
        <v>74</v>
      </c>
      <c r="N58" s="212" t="s">
        <v>74</v>
      </c>
      <c r="O58" s="212" t="s">
        <v>74</v>
      </c>
      <c r="P58" s="212">
        <v>0</v>
      </c>
      <c r="Q58" s="215" t="s">
        <v>74</v>
      </c>
    </row>
    <row r="59" spans="1:17">
      <c r="A59" s="2"/>
      <c r="B59" s="2"/>
      <c r="C59" s="213" t="s">
        <v>53</v>
      </c>
      <c r="D59" s="212">
        <v>0.22</v>
      </c>
      <c r="E59" s="212">
        <v>0.2</v>
      </c>
      <c r="F59" s="212">
        <v>0.22</v>
      </c>
      <c r="G59" s="212">
        <v>0.32</v>
      </c>
      <c r="H59" s="212">
        <v>0.25</v>
      </c>
      <c r="I59" s="212">
        <v>0.28000000000000003</v>
      </c>
      <c r="J59" s="212">
        <v>0.26</v>
      </c>
      <c r="K59" s="212">
        <v>0.33</v>
      </c>
      <c r="L59" s="212">
        <v>0.3</v>
      </c>
      <c r="M59" s="212">
        <v>0.22</v>
      </c>
      <c r="N59" s="212">
        <v>0.28000000000000003</v>
      </c>
      <c r="O59" s="212">
        <v>0.28000000000000003</v>
      </c>
      <c r="P59" s="212">
        <v>0</v>
      </c>
      <c r="Q59" s="215">
        <f t="shared" si="17"/>
        <v>0.26248825937789366</v>
      </c>
    </row>
    <row r="60" spans="1:17">
      <c r="A60" s="2"/>
      <c r="B60" s="2"/>
      <c r="C60" s="213" t="s">
        <v>101</v>
      </c>
      <c r="D60" s="212">
        <v>0.38</v>
      </c>
      <c r="E60" s="212">
        <v>0.26</v>
      </c>
      <c r="F60" s="212">
        <v>7.0000000000000007E-2</v>
      </c>
      <c r="G60" s="212">
        <v>-0.08</v>
      </c>
      <c r="H60" s="212">
        <v>-0.09</v>
      </c>
      <c r="I60" s="212">
        <v>-7.0000000000000007E-2</v>
      </c>
      <c r="J60" s="212">
        <v>-0.08</v>
      </c>
      <c r="K60" s="212">
        <v>-0.11</v>
      </c>
      <c r="L60" s="212">
        <v>-0.15</v>
      </c>
      <c r="M60" s="212">
        <v>-7.0000000000000007E-2</v>
      </c>
      <c r="N60" s="212">
        <v>-0.13</v>
      </c>
      <c r="O60" s="212">
        <v>-0.18</v>
      </c>
      <c r="P60" s="212">
        <v>0</v>
      </c>
      <c r="Q60" s="215">
        <f t="shared" si="17"/>
        <v>-1.6556041427767246E-2</v>
      </c>
    </row>
    <row r="61" spans="1:17">
      <c r="A61" s="2"/>
      <c r="B61" s="2"/>
      <c r="C61" s="213" t="s">
        <v>102</v>
      </c>
      <c r="D61" s="212">
        <v>-7.0000000000000007E-2</v>
      </c>
      <c r="E61" s="212">
        <v>-0.08</v>
      </c>
      <c r="F61" s="212">
        <v>-7.0000000000000007E-2</v>
      </c>
      <c r="G61" s="212">
        <v>-7.0000000000000007E-2</v>
      </c>
      <c r="H61" s="212">
        <v>-7.0000000000000007E-2</v>
      </c>
      <c r="I61" s="212">
        <v>-0.05</v>
      </c>
      <c r="J61" s="212">
        <v>-0.05</v>
      </c>
      <c r="K61" s="212">
        <v>-0.06</v>
      </c>
      <c r="L61" s="212">
        <v>-0.05</v>
      </c>
      <c r="M61" s="212">
        <v>-0.06</v>
      </c>
      <c r="N61" s="212">
        <v>-0.06</v>
      </c>
      <c r="O61" s="212">
        <v>-0.05</v>
      </c>
      <c r="P61" s="212">
        <v>0</v>
      </c>
      <c r="Q61" s="215">
        <f t="shared" si="17"/>
        <v>-6.1596432518621069E-2</v>
      </c>
    </row>
    <row r="62" spans="1:17">
      <c r="A62" s="2"/>
      <c r="B62" s="2"/>
      <c r="C62" s="213" t="s">
        <v>55</v>
      </c>
      <c r="D62" s="212">
        <v>0</v>
      </c>
      <c r="E62" s="212">
        <v>0</v>
      </c>
      <c r="F62" s="212">
        <v>0</v>
      </c>
      <c r="G62" s="212">
        <v>0</v>
      </c>
      <c r="H62" s="212">
        <v>0</v>
      </c>
      <c r="I62" s="212">
        <v>0</v>
      </c>
      <c r="J62" s="212">
        <v>0</v>
      </c>
      <c r="K62" s="212">
        <v>0</v>
      </c>
      <c r="L62" s="212">
        <v>0</v>
      </c>
      <c r="M62" s="212">
        <v>0</v>
      </c>
      <c r="N62" s="212">
        <v>0</v>
      </c>
      <c r="O62" s="212">
        <v>0</v>
      </c>
      <c r="P62" s="212">
        <v>0</v>
      </c>
      <c r="Q62" s="215">
        <f t="shared" si="17"/>
        <v>0</v>
      </c>
    </row>
    <row r="63" spans="1:17">
      <c r="A63" s="2"/>
      <c r="B63" s="2"/>
      <c r="C63" s="213" t="s">
        <v>71</v>
      </c>
      <c r="D63" s="212">
        <v>0.02</v>
      </c>
      <c r="E63" s="212">
        <v>0.02</v>
      </c>
      <c r="F63" s="212">
        <v>0.01</v>
      </c>
      <c r="G63" s="212">
        <v>0</v>
      </c>
      <c r="H63" s="212">
        <v>0</v>
      </c>
      <c r="I63" s="212">
        <v>0.02</v>
      </c>
      <c r="J63" s="212">
        <v>-0.01</v>
      </c>
      <c r="K63" s="212">
        <v>0.02</v>
      </c>
      <c r="L63" s="212">
        <v>0</v>
      </c>
      <c r="M63" s="212">
        <v>-0.01</v>
      </c>
      <c r="N63" s="212">
        <v>0</v>
      </c>
      <c r="O63" s="212">
        <v>0</v>
      </c>
      <c r="P63" s="212">
        <v>0</v>
      </c>
      <c r="Q63" s="215">
        <f t="shared" si="17"/>
        <v>5.9275926008163643E-3</v>
      </c>
    </row>
    <row r="64" spans="1:17">
      <c r="A64" s="2"/>
      <c r="B64" s="2"/>
      <c r="C64" s="213" t="s">
        <v>70</v>
      </c>
      <c r="D64" s="212">
        <v>6.94</v>
      </c>
      <c r="E64" s="212">
        <v>6.92</v>
      </c>
      <c r="F64" s="212">
        <v>5.48</v>
      </c>
      <c r="G64" s="212">
        <v>5.26</v>
      </c>
      <c r="H64" s="212">
        <v>5.0599999999999996</v>
      </c>
      <c r="I64" s="212">
        <v>6.19</v>
      </c>
      <c r="J64" s="212">
        <v>7.23</v>
      </c>
      <c r="K64" s="212">
        <v>2.84</v>
      </c>
      <c r="L64" s="212">
        <v>3.2</v>
      </c>
      <c r="M64" s="212">
        <v>3.11</v>
      </c>
      <c r="N64" s="212">
        <v>3.26</v>
      </c>
      <c r="O64" s="212">
        <v>4.07</v>
      </c>
      <c r="P64" s="212">
        <v>0</v>
      </c>
      <c r="Q64" s="215">
        <f t="shared" si="17"/>
        <v>5.0192519839051641</v>
      </c>
    </row>
    <row r="65" spans="1:17">
      <c r="A65" s="2"/>
      <c r="B65" s="2"/>
      <c r="C65" s="213" t="s">
        <v>111</v>
      </c>
      <c r="D65" s="212">
        <v>1.69</v>
      </c>
      <c r="E65" s="212">
        <v>1.85</v>
      </c>
      <c r="F65" s="212">
        <v>1.83</v>
      </c>
      <c r="G65" s="212">
        <v>2.08</v>
      </c>
      <c r="H65" s="212">
        <v>1.97</v>
      </c>
      <c r="I65" s="212">
        <v>1.92</v>
      </c>
      <c r="J65" s="212">
        <v>1.65</v>
      </c>
      <c r="K65" s="212">
        <v>1.87</v>
      </c>
      <c r="L65" s="212">
        <v>2.0099999999999998</v>
      </c>
      <c r="M65" s="212">
        <v>1.99</v>
      </c>
      <c r="N65" s="212">
        <v>1.97</v>
      </c>
      <c r="O65" s="212">
        <v>1.89</v>
      </c>
      <c r="P65" s="212">
        <v>0</v>
      </c>
      <c r="Q65" s="215">
        <f t="shared" si="17"/>
        <v>1.8860736685238604</v>
      </c>
    </row>
    <row r="66" spans="1:17">
      <c r="C66" s="230" t="s">
        <v>56</v>
      </c>
      <c r="D66" s="215">
        <v>67.08</v>
      </c>
      <c r="E66" s="215">
        <v>58.75</v>
      </c>
      <c r="F66" s="215">
        <v>56.73</v>
      </c>
      <c r="G66" s="215">
        <v>59.52</v>
      </c>
      <c r="H66" s="215">
        <v>58.06</v>
      </c>
      <c r="I66" s="215">
        <v>67.010000000000005</v>
      </c>
      <c r="J66" s="215">
        <v>72.53</v>
      </c>
      <c r="K66" s="215">
        <v>65.16</v>
      </c>
      <c r="L66" s="215">
        <v>61.06</v>
      </c>
      <c r="M66" s="215">
        <v>60.3</v>
      </c>
      <c r="N66" s="215">
        <v>62.06</v>
      </c>
      <c r="O66" s="215">
        <v>63.58</v>
      </c>
      <c r="P66" s="215">
        <v>0</v>
      </c>
      <c r="Q66" s="215">
        <f t="shared" si="17"/>
        <v>62.841290045581147</v>
      </c>
    </row>
    <row r="67" spans="1:17">
      <c r="C67" s="226" t="s">
        <v>89</v>
      </c>
      <c r="D67" s="231">
        <v>22530623.815000001</v>
      </c>
      <c r="E67" s="231">
        <v>20656460.228</v>
      </c>
      <c r="F67" s="231">
        <v>21074295.910999998</v>
      </c>
      <c r="G67" s="231">
        <v>18803992.910999998</v>
      </c>
      <c r="H67" s="231">
        <v>19799298.890999999</v>
      </c>
      <c r="I67" s="231">
        <v>20304616.699999999</v>
      </c>
      <c r="J67" s="231">
        <v>23424579.223999999</v>
      </c>
      <c r="K67" s="231">
        <v>20823877.831</v>
      </c>
      <c r="L67" s="231">
        <v>19510557.681000002</v>
      </c>
      <c r="M67" s="231">
        <v>19707647.872000001</v>
      </c>
      <c r="N67" s="231">
        <v>19830873.138</v>
      </c>
      <c r="O67" s="231">
        <v>20805948.800000001</v>
      </c>
      <c r="P67" s="231">
        <v>0</v>
      </c>
      <c r="Q67" s="231">
        <f>(SUM(D67:O67))</f>
        <v>247272773.00200003</v>
      </c>
    </row>
    <row r="68" spans="1:17" ht="11.25" customHeight="1">
      <c r="C68" s="1"/>
      <c r="D68" s="1"/>
    </row>
    <row r="69" spans="1:17">
      <c r="C69" s="484" t="s">
        <v>161</v>
      </c>
      <c r="D69" s="484"/>
      <c r="E69" s="484"/>
      <c r="F69" s="484"/>
      <c r="G69" s="348"/>
      <c r="J69" s="100"/>
      <c r="K69" s="100"/>
      <c r="L69" s="100"/>
      <c r="M69" s="100"/>
      <c r="N69" s="100"/>
      <c r="O69" s="100"/>
      <c r="P69" s="97"/>
      <c r="Q69" s="127"/>
    </row>
    <row r="70" spans="1:17" ht="22.5" customHeight="1">
      <c r="C70" s="29" t="s">
        <v>162</v>
      </c>
      <c r="D70" s="349"/>
      <c r="E70" s="90"/>
      <c r="F70" s="350"/>
      <c r="G70" s="350"/>
    </row>
    <row r="71" spans="1:17">
      <c r="C71" s="351"/>
      <c r="D71" s="482" t="s">
        <v>163</v>
      </c>
      <c r="E71" s="482"/>
      <c r="F71" s="482"/>
      <c r="G71" s="483" t="s">
        <v>164</v>
      </c>
      <c r="H71" s="482"/>
      <c r="I71" s="482"/>
    </row>
    <row r="72" spans="1:17" ht="45">
      <c r="B72" s="357" t="s">
        <v>35</v>
      </c>
      <c r="C72" s="352"/>
      <c r="D72" s="353" t="s">
        <v>165</v>
      </c>
      <c r="E72" s="353" t="s">
        <v>166</v>
      </c>
      <c r="F72" s="354" t="s">
        <v>167</v>
      </c>
      <c r="G72" s="353" t="s">
        <v>165</v>
      </c>
      <c r="H72" s="353" t="s">
        <v>166</v>
      </c>
      <c r="I72" s="353" t="s">
        <v>167</v>
      </c>
    </row>
    <row r="73" spans="1:17">
      <c r="B73" s="357" t="s">
        <v>36</v>
      </c>
      <c r="C73" s="234" t="s">
        <v>14</v>
      </c>
      <c r="D73" s="232">
        <v>1116</v>
      </c>
      <c r="E73" s="232">
        <v>1116</v>
      </c>
      <c r="F73" s="355">
        <v>60</v>
      </c>
      <c r="G73" s="232">
        <v>944.88</v>
      </c>
      <c r="H73" s="232">
        <v>944.88</v>
      </c>
      <c r="I73" s="355">
        <v>0</v>
      </c>
    </row>
    <row r="74" spans="1:17">
      <c r="B74" s="357" t="s">
        <v>37</v>
      </c>
      <c r="C74" s="191" t="s">
        <v>15</v>
      </c>
      <c r="D74" s="232">
        <v>1057.92</v>
      </c>
      <c r="E74" s="232">
        <v>1057.92</v>
      </c>
      <c r="F74" s="355">
        <v>89.471999999999994</v>
      </c>
      <c r="G74" s="232">
        <v>793.44</v>
      </c>
      <c r="H74" s="232">
        <v>793.44</v>
      </c>
      <c r="I74" s="355">
        <v>0</v>
      </c>
    </row>
    <row r="75" spans="1:17">
      <c r="B75" s="357" t="s">
        <v>38</v>
      </c>
      <c r="C75" s="191" t="s">
        <v>16</v>
      </c>
      <c r="D75" s="232">
        <v>1084.78</v>
      </c>
      <c r="E75" s="232">
        <v>1084.78</v>
      </c>
      <c r="F75" s="355">
        <v>35.4</v>
      </c>
      <c r="G75" s="232">
        <v>620.29999999999995</v>
      </c>
      <c r="H75" s="232">
        <v>619.79700000000003</v>
      </c>
      <c r="I75" s="355">
        <v>0</v>
      </c>
    </row>
    <row r="76" spans="1:17">
      <c r="B76" s="357" t="s">
        <v>37</v>
      </c>
      <c r="C76" s="191" t="s">
        <v>17</v>
      </c>
      <c r="D76" s="232">
        <v>1058</v>
      </c>
      <c r="E76" s="232">
        <v>1058.4000000000001</v>
      </c>
      <c r="F76" s="355">
        <v>12.12</v>
      </c>
      <c r="G76" s="232">
        <v>856.8</v>
      </c>
      <c r="H76" s="232">
        <v>856.8</v>
      </c>
      <c r="I76" s="355">
        <v>0</v>
      </c>
    </row>
    <row r="77" spans="1:17">
      <c r="B77" s="358" t="s">
        <v>39</v>
      </c>
      <c r="C77" s="191" t="s">
        <v>18</v>
      </c>
      <c r="D77" s="232">
        <v>972.24</v>
      </c>
      <c r="E77" s="232">
        <v>972.24</v>
      </c>
      <c r="F77" s="355">
        <v>71.28</v>
      </c>
      <c r="G77" s="232">
        <v>319.2</v>
      </c>
      <c r="H77" s="232">
        <v>319.2</v>
      </c>
      <c r="I77" s="355">
        <v>0</v>
      </c>
    </row>
    <row r="78" spans="1:17">
      <c r="B78" s="357" t="s">
        <v>39</v>
      </c>
      <c r="C78" s="191" t="s">
        <v>19</v>
      </c>
      <c r="D78" s="232">
        <v>864</v>
      </c>
      <c r="E78" s="232">
        <v>864</v>
      </c>
      <c r="F78" s="355">
        <v>382.911</v>
      </c>
      <c r="G78" s="232">
        <v>679.2</v>
      </c>
      <c r="H78" s="232">
        <v>679.2</v>
      </c>
      <c r="I78" s="355">
        <v>0</v>
      </c>
    </row>
    <row r="79" spans="1:17">
      <c r="B79" s="357" t="s">
        <v>38</v>
      </c>
      <c r="C79" s="191" t="s">
        <v>20</v>
      </c>
      <c r="D79" s="232">
        <v>687.12</v>
      </c>
      <c r="E79" s="232">
        <v>687.12</v>
      </c>
      <c r="F79" s="355">
        <v>200.05199999999999</v>
      </c>
      <c r="G79" s="232">
        <v>533</v>
      </c>
      <c r="H79" s="232">
        <v>529.20000000000005</v>
      </c>
      <c r="I79" s="355">
        <v>0</v>
      </c>
    </row>
    <row r="80" spans="1:17">
      <c r="B80" s="357" t="s">
        <v>40</v>
      </c>
      <c r="C80" s="191" t="s">
        <v>21</v>
      </c>
      <c r="D80" s="232">
        <v>674.64</v>
      </c>
      <c r="E80" s="232">
        <v>674.64</v>
      </c>
      <c r="F80" s="355">
        <v>260.66399999999999</v>
      </c>
      <c r="G80" s="232">
        <v>454.08</v>
      </c>
      <c r="H80" s="232">
        <v>452.16</v>
      </c>
      <c r="I80" s="355">
        <v>0</v>
      </c>
    </row>
    <row r="81" spans="2:11">
      <c r="B81" s="357" t="s">
        <v>41</v>
      </c>
      <c r="C81" s="191" t="s">
        <v>22</v>
      </c>
      <c r="D81" s="232">
        <v>683.76</v>
      </c>
      <c r="E81" s="232">
        <v>683.76</v>
      </c>
      <c r="F81" s="355">
        <v>51</v>
      </c>
      <c r="G81" s="232">
        <v>372</v>
      </c>
      <c r="H81" s="232">
        <v>372</v>
      </c>
      <c r="I81" s="355">
        <v>0</v>
      </c>
    </row>
    <row r="82" spans="2:11">
      <c r="B82" s="357" t="s">
        <v>42</v>
      </c>
      <c r="C82" s="191" t="s">
        <v>23</v>
      </c>
      <c r="D82" s="232">
        <v>1134</v>
      </c>
      <c r="E82" s="232">
        <v>1134</v>
      </c>
      <c r="F82" s="355">
        <v>28.56</v>
      </c>
      <c r="G82" s="232">
        <v>437.5</v>
      </c>
      <c r="H82" s="232">
        <v>437.5</v>
      </c>
      <c r="I82" s="355">
        <v>0</v>
      </c>
    </row>
    <row r="83" spans="2:11">
      <c r="B83" s="357" t="s">
        <v>43</v>
      </c>
      <c r="C83" s="191" t="s">
        <v>24</v>
      </c>
      <c r="D83" s="232">
        <v>1051.2</v>
      </c>
      <c r="E83" s="232">
        <v>1050.48</v>
      </c>
      <c r="F83" s="355">
        <v>0</v>
      </c>
      <c r="G83" s="232">
        <v>504</v>
      </c>
      <c r="H83" s="232">
        <v>504</v>
      </c>
      <c r="I83" s="355">
        <v>7.3209999999999997</v>
      </c>
    </row>
    <row r="84" spans="2:11">
      <c r="C84" s="208" t="s">
        <v>25</v>
      </c>
      <c r="D84" s="347">
        <v>1182.96</v>
      </c>
      <c r="E84" s="233">
        <v>1182.96</v>
      </c>
      <c r="F84" s="356">
        <v>14.16</v>
      </c>
      <c r="G84" s="347">
        <v>1086.24</v>
      </c>
      <c r="H84" s="233">
        <v>1086.24</v>
      </c>
      <c r="I84" s="356">
        <v>5.76</v>
      </c>
    </row>
    <row r="85" spans="2:11" ht="12.75">
      <c r="D85" s="86"/>
    </row>
    <row r="86" spans="2:11">
      <c r="C86" s="484" t="s">
        <v>161</v>
      </c>
      <c r="D86" s="484"/>
      <c r="E86" s="484"/>
      <c r="F86" s="484"/>
      <c r="G86" s="348"/>
      <c r="K86" s="128"/>
    </row>
    <row r="87" spans="2:11" ht="12.75">
      <c r="C87" s="29" t="s">
        <v>168</v>
      </c>
      <c r="D87" s="349"/>
      <c r="E87" s="90"/>
      <c r="F87" s="350"/>
      <c r="G87" s="350"/>
      <c r="K87" s="128"/>
    </row>
    <row r="88" spans="2:11">
      <c r="C88" s="351"/>
      <c r="D88" s="482" t="s">
        <v>169</v>
      </c>
      <c r="E88" s="482"/>
      <c r="F88" s="482"/>
      <c r="G88" s="485"/>
      <c r="H88" s="483" t="s">
        <v>164</v>
      </c>
      <c r="I88" s="482"/>
      <c r="J88" s="482"/>
      <c r="K88" s="482"/>
    </row>
    <row r="89" spans="2:11" ht="67.5">
      <c r="C89" s="352"/>
      <c r="D89" s="353" t="s">
        <v>170</v>
      </c>
      <c r="E89" s="353" t="s">
        <v>171</v>
      </c>
      <c r="F89" s="353" t="s">
        <v>172</v>
      </c>
      <c r="G89" s="359" t="s">
        <v>173</v>
      </c>
      <c r="H89" s="353" t="s">
        <v>170</v>
      </c>
      <c r="I89" s="360" t="s">
        <v>171</v>
      </c>
      <c r="J89" s="353" t="s">
        <v>172</v>
      </c>
      <c r="K89" s="361" t="s">
        <v>173</v>
      </c>
    </row>
    <row r="90" spans="2:11">
      <c r="C90" s="362" t="s">
        <v>4</v>
      </c>
      <c r="D90" s="239">
        <v>1412.28</v>
      </c>
      <c r="E90" s="239">
        <v>1411.4369999999999</v>
      </c>
      <c r="F90" s="239">
        <v>433.94099999999997</v>
      </c>
      <c r="G90" s="365">
        <v>433.63900000000001</v>
      </c>
      <c r="H90" s="368">
        <v>2117.0450000000001</v>
      </c>
      <c r="I90" s="368">
        <v>2115.83</v>
      </c>
      <c r="J90" s="239">
        <v>875.20899999999995</v>
      </c>
      <c r="K90" s="239">
        <v>874.678</v>
      </c>
    </row>
    <row r="91" spans="2:11">
      <c r="C91" s="362" t="s">
        <v>5</v>
      </c>
      <c r="D91" s="239">
        <v>1350.1089999999999</v>
      </c>
      <c r="E91" s="239">
        <v>1349.2550000000001</v>
      </c>
      <c r="F91" s="239">
        <v>506.46</v>
      </c>
      <c r="G91" s="366">
        <v>506.11099999999999</v>
      </c>
      <c r="H91" s="368">
        <v>1838.653</v>
      </c>
      <c r="I91" s="368">
        <v>1837.5650000000001</v>
      </c>
      <c r="J91" s="239">
        <v>661.57399999999996</v>
      </c>
      <c r="K91" s="239">
        <v>661.15700000000004</v>
      </c>
    </row>
    <row r="92" spans="2:11">
      <c r="C92" s="362" t="s">
        <v>0</v>
      </c>
      <c r="D92" s="239">
        <v>1338.973</v>
      </c>
      <c r="E92" s="239">
        <v>1338.1279999999999</v>
      </c>
      <c r="F92" s="239">
        <v>446.96199999999999</v>
      </c>
      <c r="G92" s="366">
        <v>446.62900000000002</v>
      </c>
      <c r="H92" s="368">
        <v>1597.191</v>
      </c>
      <c r="I92" s="368">
        <v>1596.173</v>
      </c>
      <c r="J92" s="239">
        <v>630.54999999999995</v>
      </c>
      <c r="K92" s="239">
        <v>630.12699999999995</v>
      </c>
    </row>
    <row r="93" spans="2:11">
      <c r="C93" s="362" t="s">
        <v>2</v>
      </c>
      <c r="D93" s="239">
        <v>2203.4459999999999</v>
      </c>
      <c r="E93" s="239">
        <v>2202.17</v>
      </c>
      <c r="F93" s="239">
        <v>787.20799999999997</v>
      </c>
      <c r="G93" s="366">
        <v>786.74199999999996</v>
      </c>
      <c r="H93" s="368">
        <v>1342.9739999999999</v>
      </c>
      <c r="I93" s="368">
        <v>1342.2070000000001</v>
      </c>
      <c r="J93" s="239">
        <v>521.57500000000005</v>
      </c>
      <c r="K93" s="239">
        <v>521.25900000000001</v>
      </c>
    </row>
    <row r="94" spans="2:11">
      <c r="C94" s="362" t="s">
        <v>6</v>
      </c>
      <c r="D94" s="239">
        <v>1134.999</v>
      </c>
      <c r="E94" s="239">
        <v>1134.2339999999999</v>
      </c>
      <c r="F94" s="239">
        <v>440.80799999999999</v>
      </c>
      <c r="G94" s="366">
        <v>440.54500000000002</v>
      </c>
      <c r="H94" s="368">
        <v>1715.3810000000001</v>
      </c>
      <c r="I94" s="368">
        <v>1714.3109999999999</v>
      </c>
      <c r="J94" s="239">
        <v>578.65</v>
      </c>
      <c r="K94" s="239">
        <v>578.21299999999997</v>
      </c>
    </row>
    <row r="95" spans="2:11">
      <c r="C95" s="362" t="s">
        <v>7</v>
      </c>
      <c r="D95" s="239">
        <v>52.786000000000001</v>
      </c>
      <c r="E95" s="239">
        <v>52.764000000000003</v>
      </c>
      <c r="F95" s="239">
        <v>40.792000000000002</v>
      </c>
      <c r="G95" s="366">
        <v>40.768000000000001</v>
      </c>
      <c r="H95" s="368">
        <v>2523.259</v>
      </c>
      <c r="I95" s="368">
        <v>2521.6010000000001</v>
      </c>
      <c r="J95" s="239">
        <v>908.42899999999997</v>
      </c>
      <c r="K95" s="239">
        <v>907.83500000000004</v>
      </c>
    </row>
    <row r="96" spans="2:11">
      <c r="C96" s="362" t="s">
        <v>8</v>
      </c>
      <c r="D96" s="239">
        <v>47.124000000000002</v>
      </c>
      <c r="E96" s="239">
        <v>47.103000000000002</v>
      </c>
      <c r="F96" s="239">
        <v>28.623999999999999</v>
      </c>
      <c r="G96" s="366">
        <v>28.593</v>
      </c>
      <c r="H96" s="368">
        <v>3025.7260000000001</v>
      </c>
      <c r="I96" s="368">
        <v>3023.7339999999999</v>
      </c>
      <c r="J96" s="239">
        <v>1025.6559999999999</v>
      </c>
      <c r="K96" s="239">
        <v>1024.809</v>
      </c>
    </row>
    <row r="97" spans="3:11">
      <c r="C97" s="362" t="s">
        <v>9</v>
      </c>
      <c r="D97" s="239">
        <v>41.790999999999997</v>
      </c>
      <c r="E97" s="239">
        <v>41.750999999999998</v>
      </c>
      <c r="F97" s="239">
        <v>23.393999999999998</v>
      </c>
      <c r="G97" s="366">
        <v>23.367000000000001</v>
      </c>
      <c r="H97" s="368">
        <v>2517.4409999999998</v>
      </c>
      <c r="I97" s="368">
        <v>2515.433</v>
      </c>
      <c r="J97" s="239">
        <v>910.28599999999994</v>
      </c>
      <c r="K97" s="239">
        <v>909.53899999999999</v>
      </c>
    </row>
    <row r="98" spans="3:11">
      <c r="C98" s="362" t="s">
        <v>10</v>
      </c>
      <c r="D98" s="239">
        <v>287.27800000000002</v>
      </c>
      <c r="E98" s="239">
        <v>287.02100000000002</v>
      </c>
      <c r="F98" s="239">
        <v>179.45699999999999</v>
      </c>
      <c r="G98" s="366">
        <v>179.31899999999999</v>
      </c>
      <c r="H98" s="368">
        <v>2203.6979999999999</v>
      </c>
      <c r="I98" s="368">
        <v>2202.0369999999998</v>
      </c>
      <c r="J98" s="239">
        <v>744.16099999999994</v>
      </c>
      <c r="K98" s="239">
        <v>743.50900000000001</v>
      </c>
    </row>
    <row r="99" spans="3:11">
      <c r="C99" s="362" t="s">
        <v>11</v>
      </c>
      <c r="D99" s="239">
        <v>1796.2149999999999</v>
      </c>
      <c r="E99" s="239">
        <v>1794.9449999999999</v>
      </c>
      <c r="F99" s="239">
        <v>810.77499999999998</v>
      </c>
      <c r="G99" s="366">
        <v>810.154</v>
      </c>
      <c r="H99" s="368">
        <v>1555.3579999999999</v>
      </c>
      <c r="I99" s="368">
        <v>1554.4549999999999</v>
      </c>
      <c r="J99" s="239">
        <v>452.80700000000002</v>
      </c>
      <c r="K99" s="239">
        <v>452.49400000000003</v>
      </c>
    </row>
    <row r="100" spans="3:11">
      <c r="C100" s="362" t="s">
        <v>12</v>
      </c>
      <c r="D100" s="239">
        <v>1786.134</v>
      </c>
      <c r="E100" s="239">
        <v>1784.848</v>
      </c>
      <c r="F100" s="239">
        <v>868.08799999999997</v>
      </c>
      <c r="G100" s="366">
        <v>867.49300000000005</v>
      </c>
      <c r="H100" s="368">
        <v>2154.4989999999998</v>
      </c>
      <c r="I100" s="368">
        <v>2153.069</v>
      </c>
      <c r="J100" s="239">
        <v>632.00800000000004</v>
      </c>
      <c r="K100" s="239">
        <v>631.61800000000005</v>
      </c>
    </row>
    <row r="101" spans="3:11">
      <c r="C101" s="363" t="s">
        <v>13</v>
      </c>
      <c r="D101" s="364">
        <v>1286.25</v>
      </c>
      <c r="E101" s="364">
        <v>1285.375</v>
      </c>
      <c r="F101" s="364">
        <v>542.46299999999997</v>
      </c>
      <c r="G101" s="367">
        <v>542.05799999999999</v>
      </c>
      <c r="H101" s="369">
        <v>2808.3110000000001</v>
      </c>
      <c r="I101" s="370">
        <v>2806.596</v>
      </c>
      <c r="J101" s="364">
        <v>1010.016</v>
      </c>
      <c r="K101" s="364">
        <v>1009.403</v>
      </c>
    </row>
    <row r="103" spans="3:11" ht="12.75">
      <c r="C103" s="372" t="s">
        <v>174</v>
      </c>
      <c r="D103" s="85"/>
      <c r="E103" s="27"/>
      <c r="F103" s="27"/>
      <c r="H103"/>
    </row>
    <row r="104" spans="3:11" ht="12.75">
      <c r="C104" s="373" t="s">
        <v>182</v>
      </c>
      <c r="D104" s="374"/>
      <c r="E104" s="374"/>
      <c r="F104" s="374"/>
      <c r="H104"/>
    </row>
    <row r="105" spans="3:11" ht="33.75">
      <c r="C105" s="170"/>
      <c r="D105" s="375" t="s">
        <v>175</v>
      </c>
      <c r="E105" s="375" t="s">
        <v>176</v>
      </c>
      <c r="F105" s="375" t="s">
        <v>183</v>
      </c>
      <c r="G105"/>
      <c r="H105"/>
    </row>
    <row r="106" spans="3:11" ht="12.75">
      <c r="C106" s="376" t="s">
        <v>4</v>
      </c>
      <c r="D106" s="440">
        <v>4.2561200000000001</v>
      </c>
      <c r="E106" s="440">
        <v>1.6635040000000001</v>
      </c>
      <c r="F106" s="377">
        <v>0.40860215053799998</v>
      </c>
      <c r="G106"/>
      <c r="H106"/>
    </row>
    <row r="107" spans="3:11" ht="12.75">
      <c r="C107" s="376" t="s">
        <v>5</v>
      </c>
      <c r="D107" s="440">
        <v>3.5678385000000099</v>
      </c>
      <c r="E107" s="440">
        <v>1.7454762999999998</v>
      </c>
      <c r="F107" s="377">
        <v>0.301724137931</v>
      </c>
      <c r="G107"/>
      <c r="H107"/>
    </row>
    <row r="108" spans="3:11" ht="12.75">
      <c r="C108" s="376" t="s">
        <v>0</v>
      </c>
      <c r="D108" s="440">
        <v>1.3988956000000001</v>
      </c>
      <c r="E108" s="440">
        <v>1.4375087200000001</v>
      </c>
      <c r="F108" s="377">
        <v>0.35402057036000001</v>
      </c>
      <c r="G108"/>
      <c r="H108"/>
    </row>
    <row r="109" spans="3:11" ht="12.75">
      <c r="C109" s="376" t="s">
        <v>2</v>
      </c>
      <c r="D109" s="440">
        <v>0.57984750000000107</v>
      </c>
      <c r="E109" s="440">
        <v>1.8667144099999999</v>
      </c>
      <c r="F109" s="377">
        <v>0.50416666666700005</v>
      </c>
      <c r="G109"/>
      <c r="H109"/>
    </row>
    <row r="110" spans="3:11" ht="12.75">
      <c r="C110" s="376" t="s">
        <v>6</v>
      </c>
      <c r="D110" s="440">
        <v>2.389103599999991</v>
      </c>
      <c r="E110" s="440">
        <v>0.6328395</v>
      </c>
      <c r="F110" s="377">
        <v>0.40188172043000003</v>
      </c>
      <c r="G110"/>
      <c r="H110"/>
    </row>
    <row r="111" spans="3:11" ht="12.75">
      <c r="C111" s="376" t="s">
        <v>7</v>
      </c>
      <c r="D111" s="440">
        <v>4.8165461400000025</v>
      </c>
      <c r="E111" s="440">
        <v>0</v>
      </c>
      <c r="F111" s="377">
        <v>8.8888888888999998E-2</v>
      </c>
      <c r="G111"/>
      <c r="H111"/>
    </row>
    <row r="112" spans="3:11" ht="12.75">
      <c r="C112" s="376" t="s">
        <v>8</v>
      </c>
      <c r="D112" s="440">
        <v>8.7536573999999874</v>
      </c>
      <c r="E112" s="440">
        <v>0</v>
      </c>
      <c r="F112" s="377">
        <v>7.3924731182999998E-2</v>
      </c>
      <c r="G112"/>
      <c r="H112"/>
    </row>
    <row r="113" spans="3:8" ht="12.75">
      <c r="C113" s="376" t="s">
        <v>9</v>
      </c>
      <c r="D113" s="440">
        <v>8.5062486000000082</v>
      </c>
      <c r="E113" s="440">
        <v>1.9139999999999999E-3</v>
      </c>
      <c r="F113" s="377">
        <v>5.3763440859999997E-2</v>
      </c>
      <c r="G113"/>
      <c r="H113"/>
    </row>
    <row r="114" spans="3:8" ht="12.75">
      <c r="C114" s="376" t="s">
        <v>10</v>
      </c>
      <c r="D114" s="440">
        <v>5.9912671</v>
      </c>
      <c r="E114" s="440">
        <v>4.3348249999999998E-2</v>
      </c>
      <c r="F114" s="377">
        <v>0.256944444444</v>
      </c>
      <c r="G114"/>
      <c r="H114"/>
    </row>
    <row r="115" spans="3:8" ht="12.75">
      <c r="C115" s="376" t="s">
        <v>11</v>
      </c>
      <c r="D115" s="440">
        <v>2.0524055900000002</v>
      </c>
      <c r="E115" s="440">
        <v>6.1342700000000097</v>
      </c>
      <c r="F115" s="377">
        <v>0.29698924731199999</v>
      </c>
      <c r="G115"/>
      <c r="H115"/>
    </row>
    <row r="116" spans="3:8" ht="12.75">
      <c r="C116" s="376" t="s">
        <v>12</v>
      </c>
      <c r="D116" s="440">
        <v>3.0981621600000002</v>
      </c>
      <c r="E116" s="440">
        <v>12.04623999999999</v>
      </c>
      <c r="F116" s="377">
        <v>0.45277777777799999</v>
      </c>
      <c r="G116"/>
      <c r="H116"/>
    </row>
    <row r="117" spans="3:8" ht="12.75">
      <c r="C117" s="376" t="s">
        <v>13</v>
      </c>
      <c r="D117" s="440">
        <v>3.6731878000000004</v>
      </c>
      <c r="E117" s="440">
        <v>1.3367900800000005</v>
      </c>
      <c r="F117" s="377">
        <v>0.42876344086000001</v>
      </c>
      <c r="G117"/>
      <c r="H117"/>
    </row>
    <row r="118" spans="3:8" ht="12.75">
      <c r="C118" s="380">
        <v>2016</v>
      </c>
      <c r="D118" s="441">
        <f>SUM(D106:D117)</f>
        <v>49.083279990000001</v>
      </c>
      <c r="E118" s="441">
        <f>SUM(E106:E117)</f>
        <v>26.908605260000002</v>
      </c>
      <c r="F118" s="432">
        <v>0.30199999999999999</v>
      </c>
      <c r="G118" s="378"/>
      <c r="H118"/>
    </row>
    <row r="120" spans="3:8">
      <c r="C120" s="372" t="s">
        <v>192</v>
      </c>
      <c r="D120" s="85"/>
      <c r="E120" s="27"/>
      <c r="F120" s="27"/>
    </row>
    <row r="121" spans="3:8">
      <c r="C121" s="373" t="s">
        <v>193</v>
      </c>
      <c r="D121" s="374"/>
      <c r="E121" s="374"/>
      <c r="F121" s="374"/>
    </row>
    <row r="122" spans="3:8" ht="33.75">
      <c r="C122" s="170"/>
      <c r="D122" s="375" t="s">
        <v>194</v>
      </c>
      <c r="E122" s="375" t="s">
        <v>195</v>
      </c>
      <c r="F122" s="375" t="s">
        <v>183</v>
      </c>
    </row>
    <row r="123" spans="3:8">
      <c r="C123" s="376" t="s">
        <v>4</v>
      </c>
      <c r="D123" s="440">
        <v>0.71208550000000004</v>
      </c>
      <c r="E123" s="440">
        <v>6.9130999999999998E-2</v>
      </c>
      <c r="F123" s="377">
        <v>0.90456989247300001</v>
      </c>
    </row>
    <row r="124" spans="3:8">
      <c r="C124" s="376" t="s">
        <v>5</v>
      </c>
      <c r="D124" s="440">
        <v>0.53540299999999996</v>
      </c>
      <c r="E124" s="440">
        <v>3.4958000000000003E-2</v>
      </c>
      <c r="F124" s="377">
        <v>0.91954022988499995</v>
      </c>
    </row>
    <row r="125" spans="3:8">
      <c r="C125" s="376" t="s">
        <v>0</v>
      </c>
      <c r="D125" s="440">
        <v>0.3434895</v>
      </c>
      <c r="E125" s="440">
        <v>5.5489999999999998E-2</v>
      </c>
      <c r="F125" s="377">
        <v>0.92034829359499992</v>
      </c>
    </row>
    <row r="126" spans="3:8">
      <c r="C126" s="376" t="s">
        <v>2</v>
      </c>
      <c r="D126" s="440">
        <v>0.75813750000000002</v>
      </c>
      <c r="E126" s="440">
        <v>0</v>
      </c>
      <c r="F126" s="377">
        <v>0.88749999999999996</v>
      </c>
    </row>
    <row r="127" spans="3:8">
      <c r="C127" s="376" t="s">
        <v>6</v>
      </c>
      <c r="D127" s="440">
        <v>1.031471</v>
      </c>
      <c r="E127" s="440">
        <v>1.1394E-2</v>
      </c>
      <c r="F127" s="377">
        <v>0.81048387096800001</v>
      </c>
    </row>
    <row r="128" spans="3:8">
      <c r="C128" s="376" t="s">
        <v>7</v>
      </c>
      <c r="D128" s="440">
        <v>0.45763700000000002</v>
      </c>
      <c r="E128" s="440">
        <v>8.9639999999999997E-3</v>
      </c>
      <c r="F128" s="377">
        <v>0.79305555555599994</v>
      </c>
    </row>
    <row r="129" spans="3:6">
      <c r="C129" s="376" t="s">
        <v>8</v>
      </c>
      <c r="D129" s="440">
        <v>0.178009</v>
      </c>
      <c r="E129" s="440">
        <v>0</v>
      </c>
      <c r="F129" s="377">
        <v>0.94220430107499997</v>
      </c>
    </row>
    <row r="130" spans="3:6">
      <c r="C130" s="376" t="s">
        <v>9</v>
      </c>
      <c r="D130" s="440">
        <v>2.4597000000000001E-2</v>
      </c>
      <c r="E130" s="440">
        <v>0</v>
      </c>
      <c r="F130" s="377">
        <v>0.99193548387099995</v>
      </c>
    </row>
    <row r="131" spans="3:6">
      <c r="C131" s="376" t="s">
        <v>10</v>
      </c>
      <c r="D131" s="440">
        <v>5.3985999999999999E-2</v>
      </c>
      <c r="E131" s="440">
        <v>7.5509999999999994E-2</v>
      </c>
      <c r="F131" s="377">
        <v>0.96944444444400002</v>
      </c>
    </row>
    <row r="132" spans="3:6">
      <c r="C132" s="376" t="s">
        <v>11</v>
      </c>
      <c r="D132" s="440">
        <v>0.13624</v>
      </c>
      <c r="E132" s="440">
        <v>2.7348000000000001E-2</v>
      </c>
      <c r="F132" s="377">
        <v>0.96370967741900004</v>
      </c>
    </row>
    <row r="133" spans="3:6">
      <c r="C133" s="376" t="s">
        <v>12</v>
      </c>
      <c r="D133" s="440">
        <v>6.7780000000000002E-3</v>
      </c>
      <c r="E133" s="440">
        <v>2.61535E-2</v>
      </c>
      <c r="F133" s="377">
        <v>0.976388888889</v>
      </c>
    </row>
    <row r="134" spans="3:6">
      <c r="C134" s="376" t="s">
        <v>13</v>
      </c>
      <c r="D134" s="440">
        <v>0.35637000000000002</v>
      </c>
      <c r="E134" s="440">
        <v>4.8188000000000002E-2</v>
      </c>
      <c r="F134" s="377">
        <v>0.93548387096800001</v>
      </c>
    </row>
    <row r="135" spans="3:6">
      <c r="C135" s="380">
        <v>2016</v>
      </c>
      <c r="D135" s="441">
        <f>SUM(D123:D134)</f>
        <v>4.5942034999999999</v>
      </c>
      <c r="E135" s="441">
        <f>SUM(E123:E134)</f>
        <v>0.35713649999999997</v>
      </c>
      <c r="F135" s="432">
        <v>0.91800308861962499</v>
      </c>
    </row>
    <row r="138" spans="3:6">
      <c r="D138" s="431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6">
    <mergeCell ref="D71:F71"/>
    <mergeCell ref="G71:I71"/>
    <mergeCell ref="C69:F69"/>
    <mergeCell ref="C86:F86"/>
    <mergeCell ref="D88:G88"/>
    <mergeCell ref="H88:K88"/>
  </mergeCell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r:id="rId1"/>
  <headerFooter alignWithMargins="0"/>
  <ignoredErrors>
    <ignoredError sqref="Q67 R32:R46 Q52:Q66 Q47" formulaRange="1"/>
    <ignoredError sqref="R24 D23:Q23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2">
    <pageSetUpPr autoPageBreaks="0" fitToPage="1"/>
  </sheetPr>
  <dimension ref="B1:W53"/>
  <sheetViews>
    <sheetView showGridLines="0" topLeftCell="A7" workbookViewId="0">
      <selection activeCell="D38" sqref="D38:G38"/>
    </sheetView>
  </sheetViews>
  <sheetFormatPr baseColWidth="10" defaultColWidth="11.42578125" defaultRowHeight="11.25"/>
  <cols>
    <col min="1" max="1" width="0.140625" style="36" customWidth="1"/>
    <col min="2" max="2" width="2.7109375" style="57" customWidth="1"/>
    <col min="3" max="3" width="20.28515625" style="36" customWidth="1"/>
    <col min="4" max="4" width="12.5703125" style="36" customWidth="1"/>
    <col min="5" max="5" width="11.85546875" style="36" customWidth="1"/>
    <col min="6" max="6" width="9.7109375" style="36" customWidth="1"/>
    <col min="7" max="7" width="12" style="36" customWidth="1"/>
    <col min="8" max="8" width="13.42578125" style="36" customWidth="1"/>
    <col min="9" max="9" width="12.140625" style="27" customWidth="1"/>
    <col min="10" max="10" width="10.7109375" style="36" customWidth="1"/>
    <col min="11" max="11" width="13.42578125" style="36" customWidth="1"/>
    <col min="12" max="12" width="11.140625" style="36" customWidth="1"/>
    <col min="13" max="13" width="11.85546875" style="36" customWidth="1"/>
    <col min="14" max="14" width="10.7109375" style="36" customWidth="1"/>
    <col min="15" max="15" width="10.42578125" style="36" customWidth="1"/>
    <col min="16" max="16" width="10.42578125" style="27" customWidth="1"/>
    <col min="17" max="16384" width="11.42578125" style="36"/>
  </cols>
  <sheetData>
    <row r="1" spans="2:22" s="18" customFormat="1" ht="21.75" customHeight="1">
      <c r="B1" s="56"/>
      <c r="G1" s="19"/>
      <c r="J1" s="282" t="s">
        <v>76</v>
      </c>
      <c r="P1" s="64"/>
    </row>
    <row r="2" spans="2:22" s="18" customFormat="1" ht="15" customHeight="1">
      <c r="B2" s="56"/>
      <c r="G2" s="19"/>
      <c r="J2" s="282" t="s">
        <v>125</v>
      </c>
      <c r="P2" s="64"/>
    </row>
    <row r="3" spans="2:22" s="18" customFormat="1" ht="19.899999999999999" customHeight="1">
      <c r="B3" s="56"/>
      <c r="C3" s="12" t="str">
        <f>Indice!C4</f>
        <v>Servicios de ajuste</v>
      </c>
      <c r="D3" s="13"/>
      <c r="E3" s="13"/>
      <c r="P3" s="64"/>
    </row>
    <row r="4" spans="2:22">
      <c r="K4" s="108" t="s">
        <v>36</v>
      </c>
      <c r="L4" s="29"/>
    </row>
    <row r="5" spans="2:22" ht="11.25" customHeight="1">
      <c r="C5" s="50" t="s">
        <v>69</v>
      </c>
      <c r="D5" s="50"/>
      <c r="E5" s="50"/>
      <c r="F5" s="51"/>
      <c r="G5" s="51"/>
      <c r="H5" s="42"/>
      <c r="K5" s="108" t="s">
        <v>37</v>
      </c>
      <c r="L5" s="29"/>
    </row>
    <row r="6" spans="2:22" ht="11.25" customHeight="1">
      <c r="C6" s="37" t="s">
        <v>223</v>
      </c>
      <c r="D6" s="37"/>
      <c r="E6" s="37"/>
      <c r="F6" s="37"/>
      <c r="G6" s="37"/>
      <c r="H6" s="42"/>
      <c r="K6" s="108" t="s">
        <v>38</v>
      </c>
      <c r="L6" s="29"/>
    </row>
    <row r="7" spans="2:22" ht="11.25" customHeight="1">
      <c r="C7" s="235"/>
      <c r="D7" s="235"/>
      <c r="E7" s="490">
        <v>2015</v>
      </c>
      <c r="F7" s="490"/>
      <c r="G7" s="490"/>
      <c r="H7" s="490">
        <v>2016</v>
      </c>
      <c r="I7" s="490"/>
      <c r="J7" s="490"/>
      <c r="K7" s="108" t="s">
        <v>37</v>
      </c>
      <c r="L7" s="29"/>
    </row>
    <row r="8" spans="2:22" ht="11.25" customHeight="1">
      <c r="B8" s="58"/>
      <c r="C8" s="236"/>
      <c r="D8" s="236"/>
      <c r="E8" s="237" t="s">
        <v>57</v>
      </c>
      <c r="F8" s="237" t="s">
        <v>58</v>
      </c>
      <c r="G8" s="237" t="s">
        <v>209</v>
      </c>
      <c r="H8" s="237" t="s">
        <v>57</v>
      </c>
      <c r="I8" s="237" t="s">
        <v>58</v>
      </c>
      <c r="J8" s="237" t="s">
        <v>209</v>
      </c>
      <c r="K8" s="108" t="s">
        <v>39</v>
      </c>
      <c r="L8" s="29"/>
    </row>
    <row r="9" spans="2:22" ht="11.25" customHeight="1">
      <c r="B9" s="58" t="s">
        <v>29</v>
      </c>
      <c r="C9" s="191" t="s">
        <v>50</v>
      </c>
      <c r="D9" s="191"/>
      <c r="E9" s="232">
        <v>6283.1513000000004</v>
      </c>
      <c r="F9" s="232">
        <v>178.15870000000001</v>
      </c>
      <c r="G9" s="232">
        <f>E9+F9</f>
        <v>6461.31</v>
      </c>
      <c r="H9" s="232">
        <v>11833.686</v>
      </c>
      <c r="I9" s="232">
        <v>180.9111</v>
      </c>
      <c r="J9" s="232">
        <f>H9+I9</f>
        <v>12014.597099999999</v>
      </c>
      <c r="K9" s="429">
        <f>SUM(G22:G33)-H9</f>
        <v>0</v>
      </c>
      <c r="L9" s="429">
        <f>SUM(K22:K33)-I9</f>
        <v>0</v>
      </c>
    </row>
    <row r="10" spans="2:22" ht="11.25" customHeight="1">
      <c r="B10" s="58" t="s">
        <v>30</v>
      </c>
      <c r="C10" s="191" t="s">
        <v>28</v>
      </c>
      <c r="D10" s="191"/>
      <c r="E10" s="232">
        <v>1366.3046650000001</v>
      </c>
      <c r="F10" s="232">
        <v>1193.0162029999999</v>
      </c>
      <c r="G10" s="232">
        <f t="shared" ref="G10:G14" si="0">E10+F10</f>
        <v>2559.3208679999998</v>
      </c>
      <c r="H10" s="232">
        <v>1529.9778570000001</v>
      </c>
      <c r="I10" s="232">
        <v>1012.33132</v>
      </c>
      <c r="J10" s="232">
        <f t="shared" ref="J10:J14" si="1">H10+I10</f>
        <v>2542.3091770000001</v>
      </c>
      <c r="K10" s="429">
        <f>SUM(H40:H51)-I10</f>
        <v>-3.9199999998800195E-3</v>
      </c>
      <c r="L10" s="429">
        <f>SUM(H40:H51)-I10</f>
        <v>-3.9199999998800195E-3</v>
      </c>
    </row>
    <row r="11" spans="2:22" ht="11.25" customHeight="1">
      <c r="B11" s="58" t="s">
        <v>48</v>
      </c>
      <c r="C11" s="191" t="s">
        <v>29</v>
      </c>
      <c r="D11" s="191"/>
      <c r="E11" s="232">
        <v>3125.9391000000001</v>
      </c>
      <c r="F11" s="232">
        <v>1626.5712000000001</v>
      </c>
      <c r="G11" s="232">
        <f t="shared" si="0"/>
        <v>4752.5102999999999</v>
      </c>
      <c r="H11" s="232">
        <v>2556.7548000000002</v>
      </c>
      <c r="I11" s="232">
        <v>1553.3404</v>
      </c>
      <c r="J11" s="232">
        <f t="shared" si="1"/>
        <v>4110.0951999999997</v>
      </c>
      <c r="K11" s="429">
        <f>SUM(E40:E51)-H11</f>
        <v>0</v>
      </c>
      <c r="L11" s="429">
        <f>SUM(I40:I51)-I11</f>
        <v>0</v>
      </c>
    </row>
    <row r="12" spans="2:22" ht="11.25" customHeight="1">
      <c r="B12" s="60"/>
      <c r="C12" s="191" t="s">
        <v>30</v>
      </c>
      <c r="D12" s="191"/>
      <c r="E12" s="232">
        <v>2214.2889</v>
      </c>
      <c r="F12" s="232">
        <v>548.60640000000001</v>
      </c>
      <c r="G12" s="232">
        <f t="shared" si="0"/>
        <v>2762.8953000000001</v>
      </c>
      <c r="H12" s="232">
        <v>1183.2825</v>
      </c>
      <c r="I12" s="232">
        <v>465.09500000000003</v>
      </c>
      <c r="J12" s="232">
        <f t="shared" si="1"/>
        <v>1648.3775000000001</v>
      </c>
      <c r="K12" s="429">
        <f>SUM(F40:F51)-H12</f>
        <v>0</v>
      </c>
      <c r="L12" s="429">
        <f>SUM(J40:J51)-I12</f>
        <v>0</v>
      </c>
    </row>
    <row r="13" spans="2:22" ht="11.25" customHeight="1">
      <c r="C13" s="191" t="s">
        <v>48</v>
      </c>
      <c r="D13" s="191"/>
      <c r="E13" s="232">
        <v>518.82560000000001</v>
      </c>
      <c r="F13" s="232">
        <v>1151.5719999999999</v>
      </c>
      <c r="G13" s="232">
        <f t="shared" si="0"/>
        <v>1670.3975999999998</v>
      </c>
      <c r="H13" s="232">
        <v>390.45069999999998</v>
      </c>
      <c r="I13" s="232">
        <v>645.17319999999995</v>
      </c>
      <c r="J13" s="232">
        <f t="shared" si="1"/>
        <v>1035.6239</v>
      </c>
      <c r="K13" s="429">
        <f>SUM(G40:G51)-H13</f>
        <v>0</v>
      </c>
      <c r="L13" s="429">
        <f>SUM(K40:K51)-I13</f>
        <v>0</v>
      </c>
    </row>
    <row r="14" spans="2:22" ht="11.25" customHeight="1">
      <c r="C14" s="193" t="s">
        <v>3</v>
      </c>
      <c r="D14" s="193"/>
      <c r="E14" s="238">
        <f>SUM(E9:E13)</f>
        <v>13508.509565</v>
      </c>
      <c r="F14" s="238">
        <f>SUM(F9:F13)</f>
        <v>4697.9245030000002</v>
      </c>
      <c r="G14" s="238">
        <f t="shared" si="0"/>
        <v>18206.434068000002</v>
      </c>
      <c r="H14" s="238">
        <f>SUM(H9:H13)</f>
        <v>17494.151857000001</v>
      </c>
      <c r="I14" s="238">
        <f>SUM(I9:I13)</f>
        <v>3856.8510200000001</v>
      </c>
      <c r="J14" s="238">
        <f t="shared" si="1"/>
        <v>21351.002876999999</v>
      </c>
      <c r="K14" s="428"/>
      <c r="L14" s="29"/>
    </row>
    <row r="15" spans="2:22" ht="11.25" customHeight="1">
      <c r="D15" s="273" t="e">
        <f>SUM(#REF!)</f>
        <v>#REF!</v>
      </c>
      <c r="E15" s="273" t="e">
        <f>SUM(#REF!)</f>
        <v>#REF!</v>
      </c>
      <c r="F15" s="274">
        <v>155.98383760109999</v>
      </c>
      <c r="G15" s="275">
        <v>44.868637483500002</v>
      </c>
      <c r="H15" s="275">
        <v>44.868637483500002</v>
      </c>
      <c r="I15" s="275">
        <v>44.868637483500002</v>
      </c>
      <c r="J15" s="275">
        <v>44.868637483500002</v>
      </c>
      <c r="K15" s="274">
        <v>32.537199995199998</v>
      </c>
      <c r="L15" s="40"/>
      <c r="M15" s="74"/>
      <c r="N15" s="47"/>
      <c r="O15" s="47"/>
      <c r="P15"/>
      <c r="Q15"/>
      <c r="R15"/>
      <c r="S15"/>
      <c r="T15"/>
      <c r="U15"/>
      <c r="V15"/>
    </row>
    <row r="16" spans="2:22" ht="11.25" customHeight="1">
      <c r="F16" s="104"/>
      <c r="G16" s="105"/>
      <c r="I16" s="39"/>
      <c r="J16" s="41"/>
      <c r="K16" s="105"/>
      <c r="L16" s="40"/>
      <c r="M16" s="40"/>
      <c r="N16"/>
      <c r="O16"/>
      <c r="P16"/>
      <c r="Q16"/>
      <c r="R16"/>
      <c r="S16"/>
      <c r="T16"/>
      <c r="U16"/>
      <c r="V16"/>
    </row>
    <row r="17" spans="2:23" ht="11.25" customHeight="1">
      <c r="C17" s="51" t="s">
        <v>92</v>
      </c>
      <c r="D17" s="51"/>
      <c r="E17" s="51"/>
      <c r="F17" s="46"/>
      <c r="G17" s="46"/>
      <c r="H17" s="46"/>
      <c r="I17" s="46"/>
      <c r="K17" s="91"/>
      <c r="L17" s="40"/>
      <c r="M17" s="40"/>
      <c r="N17"/>
      <c r="O17"/>
      <c r="P17"/>
      <c r="Q17"/>
      <c r="R17"/>
      <c r="S17"/>
      <c r="T17"/>
      <c r="U17"/>
      <c r="V17"/>
    </row>
    <row r="18" spans="2:23" ht="11.25" customHeight="1">
      <c r="B18" s="59"/>
      <c r="C18" s="45" t="s">
        <v>85</v>
      </c>
      <c r="D18" s="45"/>
      <c r="E18" s="45"/>
      <c r="F18" s="48"/>
      <c r="G18" s="49"/>
      <c r="H18" s="27"/>
      <c r="K18" s="71" t="s">
        <v>43</v>
      </c>
      <c r="L18" s="40"/>
      <c r="M18" s="40"/>
      <c r="N18"/>
      <c r="O18"/>
      <c r="P18"/>
      <c r="Q18"/>
      <c r="R18"/>
      <c r="S18"/>
      <c r="T18"/>
      <c r="U18"/>
      <c r="V18"/>
    </row>
    <row r="19" spans="2:23" ht="11.25" customHeight="1">
      <c r="B19" s="59"/>
      <c r="C19" s="211"/>
      <c r="D19" s="489" t="s">
        <v>59</v>
      </c>
      <c r="E19" s="489"/>
      <c r="F19" s="489"/>
      <c r="G19" s="489"/>
      <c r="H19" s="489" t="s">
        <v>60</v>
      </c>
      <c r="I19" s="489"/>
      <c r="J19" s="489"/>
      <c r="K19" s="489"/>
      <c r="L19" s="40"/>
      <c r="M19" s="40"/>
      <c r="N19" s="40"/>
      <c r="O19"/>
      <c r="P19"/>
      <c r="Q19"/>
      <c r="R19"/>
      <c r="S19"/>
      <c r="T19"/>
      <c r="U19"/>
      <c r="V19"/>
      <c r="W19"/>
    </row>
    <row r="20" spans="2:23" ht="20.25" customHeight="1">
      <c r="B20" s="59"/>
      <c r="C20" s="240"/>
      <c r="D20" s="487" t="s">
        <v>86</v>
      </c>
      <c r="E20" s="487" t="s">
        <v>87</v>
      </c>
      <c r="F20" s="487" t="s">
        <v>228</v>
      </c>
      <c r="G20" s="487" t="s">
        <v>3</v>
      </c>
      <c r="H20" s="487" t="s">
        <v>86</v>
      </c>
      <c r="I20" s="487" t="s">
        <v>87</v>
      </c>
      <c r="J20" s="487" t="s">
        <v>228</v>
      </c>
      <c r="K20" s="487" t="s">
        <v>3</v>
      </c>
      <c r="L20" s="40"/>
      <c r="M20" s="40"/>
      <c r="N20"/>
      <c r="O20"/>
      <c r="P20"/>
      <c r="Q20"/>
      <c r="R20"/>
      <c r="S20"/>
      <c r="T20"/>
      <c r="U20"/>
      <c r="V20"/>
    </row>
    <row r="21" spans="2:23" ht="20.25" customHeight="1">
      <c r="B21" s="58"/>
      <c r="C21" s="209"/>
      <c r="D21" s="488"/>
      <c r="E21" s="488"/>
      <c r="F21" s="488"/>
      <c r="G21" s="488" t="s">
        <v>3</v>
      </c>
      <c r="H21" s="488"/>
      <c r="I21" s="488"/>
      <c r="J21" s="488"/>
      <c r="K21" s="488" t="s">
        <v>3</v>
      </c>
      <c r="L21" s="40"/>
      <c r="M21" s="40"/>
      <c r="N21"/>
      <c r="O21"/>
      <c r="P21"/>
      <c r="Q21"/>
      <c r="R21"/>
      <c r="S21"/>
      <c r="T21"/>
      <c r="U21"/>
      <c r="V21"/>
    </row>
    <row r="22" spans="2:23" ht="11.25" customHeight="1">
      <c r="B22" s="58" t="s">
        <v>35</v>
      </c>
      <c r="C22" s="191" t="s">
        <v>4</v>
      </c>
      <c r="D22" s="241">
        <v>463.59740000000005</v>
      </c>
      <c r="E22" s="241">
        <v>127.69499999999999</v>
      </c>
      <c r="F22" s="438">
        <v>0</v>
      </c>
      <c r="G22" s="232">
        <f>SUM(D22:F22)</f>
        <v>591.29240000000004</v>
      </c>
      <c r="H22" s="241">
        <v>0.70610000000000006</v>
      </c>
      <c r="I22" s="241">
        <v>0</v>
      </c>
      <c r="J22" s="438">
        <v>0</v>
      </c>
      <c r="K22" s="232">
        <f>SUM(H22:J22)</f>
        <v>0.70610000000000006</v>
      </c>
      <c r="L22" s="40"/>
      <c r="M22" s="40"/>
      <c r="N22"/>
      <c r="O22"/>
      <c r="P22"/>
      <c r="Q22"/>
      <c r="R22"/>
      <c r="S22"/>
      <c r="T22"/>
      <c r="U22"/>
      <c r="V22"/>
    </row>
    <row r="23" spans="2:23" ht="11.25" customHeight="1">
      <c r="B23" s="58" t="s">
        <v>36</v>
      </c>
      <c r="C23" s="191" t="s">
        <v>5</v>
      </c>
      <c r="D23" s="241">
        <v>729.77369999999996</v>
      </c>
      <c r="E23" s="241">
        <v>133.864</v>
      </c>
      <c r="F23" s="438">
        <v>0</v>
      </c>
      <c r="G23" s="232">
        <f t="shared" ref="G23:G33" si="2">SUM(D23:F23)</f>
        <v>863.6377</v>
      </c>
      <c r="H23" s="241">
        <v>2.8325999999999998</v>
      </c>
      <c r="I23" s="241">
        <v>2.9473000000000003</v>
      </c>
      <c r="J23" s="438">
        <v>0</v>
      </c>
      <c r="K23" s="232">
        <f t="shared" ref="K23:K30" si="3">SUM(H23:J23)</f>
        <v>5.7798999999999996</v>
      </c>
      <c r="L23" s="40"/>
      <c r="M23" s="40"/>
      <c r="N23"/>
      <c r="O23"/>
      <c r="P23"/>
      <c r="Q23"/>
      <c r="R23"/>
      <c r="S23"/>
      <c r="T23"/>
      <c r="U23"/>
      <c r="V23"/>
    </row>
    <row r="24" spans="2:23" ht="11.25" customHeight="1">
      <c r="B24" s="58" t="s">
        <v>37</v>
      </c>
      <c r="C24" s="191" t="s">
        <v>0</v>
      </c>
      <c r="D24" s="241">
        <v>1108.028</v>
      </c>
      <c r="E24" s="241">
        <v>143.38460000000001</v>
      </c>
      <c r="F24" s="438">
        <v>0</v>
      </c>
      <c r="G24" s="232">
        <f t="shared" si="2"/>
        <v>1251.4126000000001</v>
      </c>
      <c r="H24" s="241">
        <v>19.575400000000002</v>
      </c>
      <c r="I24" s="241">
        <v>0.24759999999999999</v>
      </c>
      <c r="J24" s="438">
        <v>0</v>
      </c>
      <c r="K24" s="232">
        <f t="shared" si="3"/>
        <v>19.823</v>
      </c>
      <c r="L24" s="40"/>
      <c r="M24" s="40"/>
      <c r="N24"/>
      <c r="O24"/>
      <c r="P24"/>
      <c r="Q24"/>
      <c r="R24"/>
      <c r="S24"/>
      <c r="T24"/>
      <c r="U24"/>
      <c r="V24"/>
    </row>
    <row r="25" spans="2:23" ht="11.25" customHeight="1">
      <c r="B25" s="58" t="s">
        <v>38</v>
      </c>
      <c r="C25" s="191" t="s">
        <v>2</v>
      </c>
      <c r="D25" s="241">
        <v>1065.8616999999999</v>
      </c>
      <c r="E25" s="241">
        <v>102.1995</v>
      </c>
      <c r="F25" s="438">
        <v>0</v>
      </c>
      <c r="G25" s="232">
        <f t="shared" si="2"/>
        <v>1168.0611999999999</v>
      </c>
      <c r="H25" s="241">
        <v>7.2291000000000016</v>
      </c>
      <c r="I25" s="241">
        <v>0.13500000000000001</v>
      </c>
      <c r="J25" s="438">
        <v>0</v>
      </c>
      <c r="K25" s="232">
        <f t="shared" si="3"/>
        <v>7.3641000000000014</v>
      </c>
      <c r="L25" s="40"/>
      <c r="M25" s="40"/>
      <c r="N25"/>
      <c r="O25"/>
      <c r="P25"/>
      <c r="Q25"/>
      <c r="R25"/>
      <c r="S25"/>
      <c r="T25"/>
      <c r="U25"/>
      <c r="V25"/>
    </row>
    <row r="26" spans="2:23" ht="11.25" customHeight="1">
      <c r="B26" s="58" t="s">
        <v>37</v>
      </c>
      <c r="C26" s="191" t="s">
        <v>6</v>
      </c>
      <c r="D26" s="241">
        <v>1165.8853999999999</v>
      </c>
      <c r="E26" s="241">
        <v>156.01420000000002</v>
      </c>
      <c r="F26" s="438">
        <v>0</v>
      </c>
      <c r="G26" s="232">
        <f t="shared" si="2"/>
        <v>1321.8996</v>
      </c>
      <c r="H26" s="241">
        <v>20.706299999999999</v>
      </c>
      <c r="I26" s="241">
        <v>0.98089999999999999</v>
      </c>
      <c r="J26" s="438">
        <v>0</v>
      </c>
      <c r="K26" s="232">
        <f t="shared" si="3"/>
        <v>21.687199999999997</v>
      </c>
      <c r="L26" s="40"/>
      <c r="M26" s="40"/>
      <c r="N26"/>
      <c r="O26"/>
      <c r="P26"/>
      <c r="Q26"/>
      <c r="R26"/>
      <c r="S26"/>
      <c r="T26"/>
      <c r="U26"/>
      <c r="V26"/>
    </row>
    <row r="27" spans="2:23" ht="11.25" customHeight="1">
      <c r="B27" s="58" t="s">
        <v>39</v>
      </c>
      <c r="C27" s="191" t="s">
        <v>7</v>
      </c>
      <c r="D27" s="241">
        <v>1021.8828000000001</v>
      </c>
      <c r="E27" s="241">
        <v>103.08160000000001</v>
      </c>
      <c r="F27" s="438">
        <v>0</v>
      </c>
      <c r="G27" s="232">
        <f t="shared" si="2"/>
        <v>1124.9644000000001</v>
      </c>
      <c r="H27" s="241">
        <v>7.7278000000000002</v>
      </c>
      <c r="I27" s="241">
        <v>5.2388999999999992</v>
      </c>
      <c r="J27" s="438">
        <v>0</v>
      </c>
      <c r="K27" s="232">
        <f t="shared" si="3"/>
        <v>12.966699999999999</v>
      </c>
      <c r="L27" s="40"/>
      <c r="M27" s="40"/>
      <c r="N27"/>
      <c r="O27"/>
      <c r="P27"/>
      <c r="Q27"/>
      <c r="R27"/>
      <c r="S27"/>
      <c r="T27"/>
      <c r="U27"/>
      <c r="V27"/>
    </row>
    <row r="28" spans="2:23" ht="11.25" customHeight="1">
      <c r="B28" s="58" t="s">
        <v>39</v>
      </c>
      <c r="C28" s="191" t="s">
        <v>8</v>
      </c>
      <c r="D28" s="241">
        <v>956.83940000000007</v>
      </c>
      <c r="E28" s="241">
        <v>136.702</v>
      </c>
      <c r="F28" s="438">
        <v>0</v>
      </c>
      <c r="G28" s="232">
        <f t="shared" si="2"/>
        <v>1093.5414000000001</v>
      </c>
      <c r="H28" s="241">
        <v>15.060700000000001</v>
      </c>
      <c r="I28" s="241">
        <v>12.865600000000001</v>
      </c>
      <c r="J28" s="438">
        <v>0</v>
      </c>
      <c r="K28" s="232">
        <f t="shared" si="3"/>
        <v>27.926300000000001</v>
      </c>
      <c r="L28" s="40"/>
      <c r="M28" s="40"/>
      <c r="N28"/>
      <c r="O28"/>
      <c r="P28"/>
      <c r="Q28"/>
      <c r="R28"/>
      <c r="S28"/>
      <c r="T28"/>
      <c r="U28"/>
      <c r="V28"/>
    </row>
    <row r="29" spans="2:23" ht="11.25" customHeight="1">
      <c r="B29" s="58" t="s">
        <v>38</v>
      </c>
      <c r="C29" s="191" t="s">
        <v>9</v>
      </c>
      <c r="D29" s="241">
        <v>1072.6126999999999</v>
      </c>
      <c r="E29" s="241">
        <v>101.96589999999999</v>
      </c>
      <c r="F29" s="438">
        <v>0</v>
      </c>
      <c r="G29" s="232">
        <f t="shared" si="2"/>
        <v>1174.5785999999998</v>
      </c>
      <c r="H29" s="241">
        <v>4.9577999999999998</v>
      </c>
      <c r="I29" s="241">
        <v>13.4596</v>
      </c>
      <c r="J29" s="438">
        <v>0</v>
      </c>
      <c r="K29" s="232">
        <f t="shared" si="3"/>
        <v>18.417400000000001</v>
      </c>
      <c r="L29" s="40"/>
      <c r="M29" s="40"/>
      <c r="N29"/>
      <c r="O29"/>
      <c r="P29"/>
      <c r="Q29"/>
      <c r="R29"/>
      <c r="S29"/>
      <c r="T29"/>
      <c r="U29"/>
      <c r="V29"/>
    </row>
    <row r="30" spans="2:23" ht="11.25" customHeight="1">
      <c r="B30" s="58" t="s">
        <v>40</v>
      </c>
      <c r="C30" s="191" t="s">
        <v>10</v>
      </c>
      <c r="D30" s="241">
        <v>1041.6281999999999</v>
      </c>
      <c r="E30" s="241">
        <v>42.7926</v>
      </c>
      <c r="F30" s="438">
        <v>0</v>
      </c>
      <c r="G30" s="232">
        <f t="shared" si="2"/>
        <v>1084.4207999999999</v>
      </c>
      <c r="H30" s="241">
        <v>8.4246000000000034</v>
      </c>
      <c r="I30" s="241">
        <v>1.0922000000000001</v>
      </c>
      <c r="J30" s="438">
        <v>0</v>
      </c>
      <c r="K30" s="232">
        <f t="shared" si="3"/>
        <v>9.5168000000000035</v>
      </c>
      <c r="L30" s="40"/>
      <c r="M30" s="40"/>
      <c r="N30"/>
      <c r="O30"/>
      <c r="P30"/>
      <c r="Q30"/>
      <c r="R30"/>
      <c r="S30"/>
      <c r="T30"/>
      <c r="U30"/>
      <c r="V30"/>
    </row>
    <row r="31" spans="2:23" ht="11.25" customHeight="1">
      <c r="B31" s="58" t="s">
        <v>41</v>
      </c>
      <c r="C31" s="191" t="s">
        <v>11</v>
      </c>
      <c r="D31" s="241">
        <v>743.27299999999991</v>
      </c>
      <c r="E31" s="241">
        <v>29.591000000000001</v>
      </c>
      <c r="F31" s="438">
        <v>2.4E-2</v>
      </c>
      <c r="G31" s="232">
        <f t="shared" si="2"/>
        <v>772.88799999999992</v>
      </c>
      <c r="H31" s="241">
        <v>42.653400000000005</v>
      </c>
      <c r="I31" s="241">
        <v>4.4130000000000003</v>
      </c>
      <c r="J31" s="438">
        <v>2.4E-2</v>
      </c>
      <c r="K31" s="232">
        <f>SUM(H31:J31)</f>
        <v>47.090400000000002</v>
      </c>
      <c r="L31" s="40"/>
      <c r="M31" s="40"/>
      <c r="N31"/>
      <c r="O31"/>
      <c r="P31"/>
      <c r="Q31"/>
      <c r="R31"/>
      <c r="S31"/>
      <c r="T31"/>
      <c r="U31"/>
      <c r="V31"/>
    </row>
    <row r="32" spans="2:23" ht="11.25" customHeight="1">
      <c r="B32" s="58" t="s">
        <v>42</v>
      </c>
      <c r="C32" s="191" t="s">
        <v>12</v>
      </c>
      <c r="D32" s="241">
        <v>617.11219999999992</v>
      </c>
      <c r="E32" s="241">
        <v>36.661000000000001</v>
      </c>
      <c r="F32" s="438">
        <v>0</v>
      </c>
      <c r="G32" s="232">
        <f t="shared" si="2"/>
        <v>653.77319999999986</v>
      </c>
      <c r="H32" s="241">
        <v>3.7778</v>
      </c>
      <c r="I32" s="241">
        <v>2.4380000000000002</v>
      </c>
      <c r="J32" s="438">
        <v>0</v>
      </c>
      <c r="K32" s="232">
        <f t="shared" ref="K32:K33" si="4">SUM(H32:J32)</f>
        <v>6.2157999999999998</v>
      </c>
      <c r="L32" s="40"/>
      <c r="M32" s="40"/>
      <c r="N32"/>
      <c r="O32"/>
      <c r="P32"/>
      <c r="Q32"/>
      <c r="R32"/>
      <c r="S32"/>
      <c r="T32"/>
      <c r="U32"/>
      <c r="V32"/>
    </row>
    <row r="33" spans="2:22" ht="11.25" customHeight="1">
      <c r="B33" s="57" t="s">
        <v>43</v>
      </c>
      <c r="C33" s="192" t="s">
        <v>13</v>
      </c>
      <c r="D33" s="233">
        <v>724.68489999999997</v>
      </c>
      <c r="E33" s="233">
        <v>8.5312000000000001</v>
      </c>
      <c r="F33" s="439">
        <v>0</v>
      </c>
      <c r="G33" s="233">
        <f t="shared" si="2"/>
        <v>733.21609999999998</v>
      </c>
      <c r="H33" s="233">
        <v>2.7764000000000002</v>
      </c>
      <c r="I33" s="233">
        <v>0.64100000000000001</v>
      </c>
      <c r="J33" s="439">
        <v>0</v>
      </c>
      <c r="K33" s="233">
        <f t="shared" si="4"/>
        <v>3.4174000000000002</v>
      </c>
      <c r="L33" s="40"/>
      <c r="M33" s="40"/>
      <c r="N33"/>
      <c r="O33"/>
      <c r="P33"/>
      <c r="Q33"/>
      <c r="R33"/>
      <c r="S33"/>
      <c r="T33"/>
      <c r="U33"/>
      <c r="V33"/>
    </row>
    <row r="34" spans="2:22" ht="11.25" customHeight="1">
      <c r="D34" s="276">
        <f t="shared" ref="D34:E34" si="5">SUM(D22:D33)</f>
        <v>10711.179399999999</v>
      </c>
      <c r="E34" s="276">
        <f t="shared" si="5"/>
        <v>1122.4825999999998</v>
      </c>
      <c r="F34" s="400"/>
      <c r="G34" s="399"/>
      <c r="H34" s="399"/>
      <c r="I34" s="400"/>
      <c r="J34" s="276">
        <f>SUM(J22:J33)</f>
        <v>2.4E-2</v>
      </c>
      <c r="K34" s="40"/>
      <c r="L34" s="40"/>
      <c r="M34" s="40"/>
      <c r="N34"/>
      <c r="O34"/>
      <c r="P34"/>
      <c r="Q34"/>
      <c r="R34"/>
      <c r="S34"/>
      <c r="T34"/>
      <c r="U34"/>
      <c r="V34"/>
    </row>
    <row r="35" spans="2:22" s="18" customFormat="1" ht="13.5">
      <c r="B35" s="56"/>
      <c r="C35" s="26"/>
      <c r="D35" s="46"/>
      <c r="E35" s="36"/>
      <c r="F35" s="72"/>
      <c r="G35" s="72"/>
      <c r="H35" s="72"/>
      <c r="I35" s="72"/>
      <c r="J35" s="52"/>
      <c r="K35" s="52"/>
      <c r="L35" s="52"/>
      <c r="M35" s="132"/>
      <c r="P35" s="64"/>
    </row>
    <row r="36" spans="2:22" s="18" customFormat="1" ht="12.75">
      <c r="B36" s="56"/>
      <c r="C36" s="26" t="s">
        <v>224</v>
      </c>
      <c r="D36" s="51"/>
      <c r="E36" s="51"/>
      <c r="F36" s="24"/>
      <c r="I36" s="25"/>
      <c r="K36" s="52"/>
      <c r="L36" s="52"/>
      <c r="M36" s="52"/>
      <c r="P36" s="64"/>
    </row>
    <row r="37" spans="2:22" s="18" customFormat="1" ht="12.75">
      <c r="B37" s="56"/>
      <c r="C37" s="26" t="s">
        <v>210</v>
      </c>
      <c r="D37" s="26"/>
      <c r="E37" s="26"/>
      <c r="F37" s="21"/>
      <c r="G37" s="21"/>
      <c r="H37" s="22"/>
      <c r="I37" s="23"/>
      <c r="K37" s="52"/>
      <c r="L37" s="52"/>
      <c r="M37" s="52"/>
      <c r="P37" s="64"/>
    </row>
    <row r="38" spans="2:22" s="18" customFormat="1" ht="11.25" customHeight="1">
      <c r="B38" s="56"/>
      <c r="C38" s="211"/>
      <c r="D38" s="486" t="s">
        <v>59</v>
      </c>
      <c r="E38" s="486"/>
      <c r="F38" s="486"/>
      <c r="G38" s="486"/>
      <c r="H38" s="486" t="s">
        <v>60</v>
      </c>
      <c r="I38" s="486"/>
      <c r="J38" s="486"/>
      <c r="K38" s="486"/>
      <c r="L38" s="52"/>
      <c r="M38" s="52"/>
      <c r="P38" s="64"/>
    </row>
    <row r="39" spans="2:22" s="18" customFormat="1" ht="34.5">
      <c r="B39" s="56"/>
      <c r="C39" s="242"/>
      <c r="D39" s="395" t="s">
        <v>28</v>
      </c>
      <c r="E39" s="395" t="s">
        <v>29</v>
      </c>
      <c r="F39" s="394" t="s">
        <v>30</v>
      </c>
      <c r="G39" s="394" t="s">
        <v>110</v>
      </c>
      <c r="H39" s="395" t="s">
        <v>28</v>
      </c>
      <c r="I39" s="395" t="s">
        <v>29</v>
      </c>
      <c r="J39" s="394" t="s">
        <v>30</v>
      </c>
      <c r="K39" s="394" t="s">
        <v>110</v>
      </c>
      <c r="L39" s="52"/>
      <c r="M39" s="52"/>
      <c r="P39" s="64"/>
    </row>
    <row r="40" spans="2:22" s="18" customFormat="1" ht="11.25" customHeight="1">
      <c r="B40" s="56"/>
      <c r="C40" s="191" t="s">
        <v>4</v>
      </c>
      <c r="D40" s="194">
        <v>161.86089999999999</v>
      </c>
      <c r="E40" s="194">
        <v>208.49520000000001</v>
      </c>
      <c r="F40" s="194">
        <v>106.5989</v>
      </c>
      <c r="G40" s="244">
        <v>27.7134</v>
      </c>
      <c r="H40" s="194">
        <v>87.593999999999994</v>
      </c>
      <c r="I40" s="194">
        <v>159.99939999999998</v>
      </c>
      <c r="J40" s="194">
        <v>44.561099999999996</v>
      </c>
      <c r="K40" s="244">
        <v>103.1041</v>
      </c>
      <c r="L40" s="110"/>
      <c r="M40"/>
      <c r="P40" s="64"/>
    </row>
    <row r="41" spans="2:22" s="18" customFormat="1" ht="11.25" customHeight="1">
      <c r="B41" s="56"/>
      <c r="C41" s="191" t="s">
        <v>5</v>
      </c>
      <c r="D41" s="194">
        <v>141.6763</v>
      </c>
      <c r="E41" s="194">
        <v>194.69979999999998</v>
      </c>
      <c r="F41" s="194">
        <v>113.4988</v>
      </c>
      <c r="G41" s="244">
        <v>38.768999999999998</v>
      </c>
      <c r="H41" s="194">
        <v>72.171899999999994</v>
      </c>
      <c r="I41" s="194">
        <v>143.59810000000002</v>
      </c>
      <c r="J41" s="194">
        <v>34.2288</v>
      </c>
      <c r="K41" s="244">
        <v>81.607500000000002</v>
      </c>
      <c r="L41" s="110"/>
      <c r="M41"/>
      <c r="P41" s="64"/>
    </row>
    <row r="42" spans="2:22" s="18" customFormat="1" ht="11.25" customHeight="1">
      <c r="B42" s="56"/>
      <c r="C42" s="191" t="s">
        <v>0</v>
      </c>
      <c r="D42" s="194">
        <v>162.74470000000002</v>
      </c>
      <c r="E42" s="194">
        <v>220.7757</v>
      </c>
      <c r="F42" s="194">
        <v>115.47760000000001</v>
      </c>
      <c r="G42" s="244">
        <v>39.763199999999998</v>
      </c>
      <c r="H42" s="194">
        <v>69.478399999999993</v>
      </c>
      <c r="I42" s="194">
        <v>162.37799999999999</v>
      </c>
      <c r="J42" s="194">
        <v>48.704500000000003</v>
      </c>
      <c r="K42" s="244">
        <v>63.427500000000002</v>
      </c>
      <c r="L42" s="110"/>
      <c r="M42"/>
      <c r="P42" s="64"/>
    </row>
    <row r="43" spans="2:22" s="18" customFormat="1" ht="11.25" customHeight="1">
      <c r="B43" s="56"/>
      <c r="C43" s="191" t="s">
        <v>2</v>
      </c>
      <c r="D43" s="194">
        <v>158.011</v>
      </c>
      <c r="E43" s="194">
        <v>219.3501</v>
      </c>
      <c r="F43" s="194">
        <v>81.587199999999996</v>
      </c>
      <c r="G43" s="244">
        <v>47.755699999999997</v>
      </c>
      <c r="H43" s="194">
        <v>69.237499999999997</v>
      </c>
      <c r="I43" s="194">
        <v>154.09370000000001</v>
      </c>
      <c r="J43" s="194">
        <v>30.143799999999999</v>
      </c>
      <c r="K43" s="244">
        <v>49.473099999999995</v>
      </c>
      <c r="L43" s="110"/>
      <c r="M43"/>
      <c r="P43" s="64"/>
    </row>
    <row r="44" spans="2:22" s="18" customFormat="1" ht="12.75">
      <c r="B44" s="56"/>
      <c r="C44" s="191" t="s">
        <v>6</v>
      </c>
      <c r="D44" s="194">
        <v>182.30689999999998</v>
      </c>
      <c r="E44" s="194">
        <v>223.8897</v>
      </c>
      <c r="F44" s="194">
        <v>59.699400000000004</v>
      </c>
      <c r="G44" s="244">
        <v>37.270800000000001</v>
      </c>
      <c r="H44" s="194">
        <v>57.735599999999998</v>
      </c>
      <c r="I44" s="194">
        <v>130.58449999999999</v>
      </c>
      <c r="J44" s="194">
        <v>20.3538</v>
      </c>
      <c r="K44" s="244">
        <v>49.266199999999998</v>
      </c>
      <c r="L44" s="110"/>
      <c r="M44"/>
      <c r="P44" s="64"/>
    </row>
    <row r="45" spans="2:22" s="18" customFormat="1" ht="11.25" customHeight="1">
      <c r="B45" s="56"/>
      <c r="C45" s="191" t="s">
        <v>7</v>
      </c>
      <c r="D45" s="194">
        <v>127.44450000000001</v>
      </c>
      <c r="E45" s="194">
        <v>229.5702</v>
      </c>
      <c r="F45" s="194">
        <v>79.279600000000002</v>
      </c>
      <c r="G45" s="244">
        <v>42.128399999999999</v>
      </c>
      <c r="H45" s="194">
        <v>73.081299999999999</v>
      </c>
      <c r="I45" s="194">
        <v>92.086799999999997</v>
      </c>
      <c r="J45" s="194">
        <v>25.604299999999999</v>
      </c>
      <c r="K45" s="244">
        <v>29.937000000000001</v>
      </c>
      <c r="L45" s="110"/>
      <c r="M45"/>
      <c r="P45" s="64"/>
    </row>
    <row r="46" spans="2:22" s="18" customFormat="1" ht="11.25" customHeight="1">
      <c r="B46" s="56"/>
      <c r="C46" s="191" t="s">
        <v>8</v>
      </c>
      <c r="D46" s="194">
        <v>94.843500000000006</v>
      </c>
      <c r="E46" s="194">
        <v>225.11879999999999</v>
      </c>
      <c r="F46" s="194">
        <v>141.12820000000002</v>
      </c>
      <c r="G46" s="244">
        <v>8.6616</v>
      </c>
      <c r="H46" s="194">
        <v>91.860900000000001</v>
      </c>
      <c r="I46" s="194">
        <v>80.436700000000002</v>
      </c>
      <c r="J46" s="194">
        <v>38.761600000000001</v>
      </c>
      <c r="K46" s="244">
        <v>17.659500000000001</v>
      </c>
      <c r="L46" s="110"/>
      <c r="M46"/>
      <c r="P46" s="64"/>
    </row>
    <row r="47" spans="2:22" s="18" customFormat="1" ht="11.25" customHeight="1">
      <c r="B47" s="56"/>
      <c r="C47" s="191" t="s">
        <v>9</v>
      </c>
      <c r="D47" s="194">
        <v>101.2487</v>
      </c>
      <c r="E47" s="194">
        <v>171.3991</v>
      </c>
      <c r="F47" s="194">
        <v>72.097300000000004</v>
      </c>
      <c r="G47" s="244">
        <v>25.259700000000002</v>
      </c>
      <c r="H47" s="194">
        <v>86.754300000000001</v>
      </c>
      <c r="I47" s="194">
        <v>116.6096</v>
      </c>
      <c r="J47" s="194">
        <v>53.683300000000003</v>
      </c>
      <c r="K47" s="244">
        <v>16.718499999999999</v>
      </c>
      <c r="L47" s="110"/>
      <c r="M47"/>
      <c r="P47" s="64"/>
    </row>
    <row r="48" spans="2:22" s="18" customFormat="1" ht="11.25" customHeight="1">
      <c r="B48" s="56"/>
      <c r="C48" s="191" t="s">
        <v>10</v>
      </c>
      <c r="D48" s="194">
        <v>95.452699999999993</v>
      </c>
      <c r="E48" s="194">
        <v>185.25800000000001</v>
      </c>
      <c r="F48" s="194">
        <v>155.19999999999999</v>
      </c>
      <c r="G48" s="244">
        <v>20.989699999999999</v>
      </c>
      <c r="H48" s="194">
        <v>97.600399999999993</v>
      </c>
      <c r="I48" s="194">
        <v>129.54679999999999</v>
      </c>
      <c r="J48" s="194">
        <v>68.590299999999999</v>
      </c>
      <c r="K48" s="244">
        <v>22.7591</v>
      </c>
      <c r="L48" s="110"/>
      <c r="M48"/>
      <c r="P48" s="64"/>
    </row>
    <row r="49" spans="2:16" s="18" customFormat="1" ht="11.25" customHeight="1">
      <c r="B49" s="56"/>
      <c r="C49" s="191" t="s">
        <v>11</v>
      </c>
      <c r="D49" s="194">
        <v>89.659499999999994</v>
      </c>
      <c r="E49" s="194">
        <v>208.36750000000001</v>
      </c>
      <c r="F49" s="194">
        <v>70.97</v>
      </c>
      <c r="G49" s="244">
        <v>42.4251</v>
      </c>
      <c r="H49" s="194">
        <v>116.43980000000001</v>
      </c>
      <c r="I49" s="194">
        <v>118.50869999999999</v>
      </c>
      <c r="J49" s="194">
        <v>37.5946</v>
      </c>
      <c r="K49" s="244">
        <v>56.227400000000003</v>
      </c>
      <c r="L49" s="110"/>
      <c r="M49"/>
      <c r="P49" s="64"/>
    </row>
    <row r="50" spans="2:16" s="18" customFormat="1" ht="11.25" customHeight="1">
      <c r="B50" s="56"/>
      <c r="C50" s="191" t="s">
        <v>12</v>
      </c>
      <c r="D50" s="194">
        <v>103.0812</v>
      </c>
      <c r="E50" s="194">
        <v>266.92720000000003</v>
      </c>
      <c r="F50" s="194">
        <v>129.2457</v>
      </c>
      <c r="G50" s="244">
        <v>35.082099999999997</v>
      </c>
      <c r="H50" s="194">
        <v>105.77800000000001</v>
      </c>
      <c r="I50" s="194">
        <v>127.074</v>
      </c>
      <c r="J50" s="194">
        <v>22.708500000000001</v>
      </c>
      <c r="K50" s="244">
        <v>52.383300000000006</v>
      </c>
      <c r="L50" s="110"/>
      <c r="M50"/>
      <c r="P50" s="64"/>
    </row>
    <row r="51" spans="2:16" s="18" customFormat="1" ht="11.25" customHeight="1">
      <c r="B51" s="56"/>
      <c r="C51" s="192" t="s">
        <v>13</v>
      </c>
      <c r="D51" s="195">
        <v>111.6551</v>
      </c>
      <c r="E51" s="195">
        <v>202.90350000000001</v>
      </c>
      <c r="F51" s="243">
        <v>58.4998</v>
      </c>
      <c r="G51" s="245">
        <v>24.632000000000001</v>
      </c>
      <c r="H51" s="195">
        <v>84.595300000000009</v>
      </c>
      <c r="I51" s="195">
        <v>138.42410000000001</v>
      </c>
      <c r="J51" s="243">
        <v>40.160400000000003</v>
      </c>
      <c r="K51" s="245">
        <v>102.61</v>
      </c>
      <c r="L51" s="110"/>
      <c r="M51"/>
      <c r="P51" s="64"/>
    </row>
    <row r="52" spans="2:16" s="18" customFormat="1" ht="11.25" customHeight="1">
      <c r="B52" s="56"/>
      <c r="C52" s="36"/>
      <c r="D52" s="277">
        <f>SUM(D40:D51)</f>
        <v>1529.9850000000001</v>
      </c>
      <c r="E52" s="277">
        <f>SUM(E40:E51)</f>
        <v>2556.7547999999997</v>
      </c>
      <c r="F52" s="277">
        <f>SUM(F40:F51)</f>
        <v>1183.2825</v>
      </c>
      <c r="G52" s="279">
        <f>MAX(G40:G51)</f>
        <v>47.755699999999997</v>
      </c>
      <c r="H52" s="279">
        <f>SUMPRODUCT(D40:D51,H40:H51)/SUM(D40:D51)</f>
        <v>81.10639814665501</v>
      </c>
      <c r="I52" s="278">
        <f>MAX(I40:I51)</f>
        <v>162.37799999999999</v>
      </c>
      <c r="J52" s="279">
        <f>SUMPRODUCT(E40:E51,J40:J51)/SUM(E40:E51)</f>
        <v>37.716856103025606</v>
      </c>
      <c r="K52" s="52"/>
      <c r="L52" s="111"/>
      <c r="M52" s="52"/>
      <c r="P52" s="64"/>
    </row>
    <row r="53" spans="2:16" s="18" customFormat="1" ht="11.25" customHeight="1">
      <c r="B53" s="56"/>
      <c r="C53" s="36"/>
      <c r="D53" s="46"/>
      <c r="E53" s="46"/>
      <c r="F53" s="72"/>
      <c r="G53" s="72"/>
      <c r="H53" s="72"/>
      <c r="I53" s="72"/>
      <c r="J53" s="52"/>
      <c r="K53" s="52"/>
      <c r="L53" s="52"/>
      <c r="M53" s="52"/>
      <c r="P53" s="64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14">
    <mergeCell ref="E7:G7"/>
    <mergeCell ref="H7:J7"/>
    <mergeCell ref="D20:D21"/>
    <mergeCell ref="E20:E21"/>
    <mergeCell ref="I20:I21"/>
    <mergeCell ref="G20:G21"/>
    <mergeCell ref="D38:G38"/>
    <mergeCell ref="H38:K38"/>
    <mergeCell ref="H20:H21"/>
    <mergeCell ref="D19:G19"/>
    <mergeCell ref="F20:F21"/>
    <mergeCell ref="J20:J21"/>
    <mergeCell ref="H19:K19"/>
    <mergeCell ref="K20:K21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colBreaks count="1" manualBreakCount="1">
    <brk id="1" max="743" man="1"/>
  </colBreaks>
  <ignoredErrors>
    <ignoredError sqref="C1:I2 D3:P3 K1:P2 C4:K4 P4:P8 C8:F8 C7:D7 J7:K7 C14:G14 P9:P14 D35:P35 C9:D13 K8 C34:E34 C20:E21 C19:D19 L19:Q19 G21 L21:P24 C16:P18 C15 K15:P15 C22:C33 J34:P34 L25:P33 D37:P37 D36:P36 C52:P53 C40:C51 L38:P38 C38 C39 L40:P51 L39:P39 M20:P20 D6:K6 D5:K5" formula="1"/>
    <ignoredError sqref="D15:G15" evalError="1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pageSetUpPr autoPageBreaks="0" fitToPage="1"/>
  </sheetPr>
  <dimension ref="A1:P75"/>
  <sheetViews>
    <sheetView showGridLines="0" tabSelected="1" topLeftCell="A49" workbookViewId="0">
      <selection activeCell="I76" sqref="I76"/>
    </sheetView>
  </sheetViews>
  <sheetFormatPr baseColWidth="10" defaultColWidth="11.42578125" defaultRowHeight="11.25"/>
  <cols>
    <col min="1" max="1" width="2.7109375" style="57" customWidth="1"/>
    <col min="2" max="2" width="10.140625" style="36" customWidth="1"/>
    <col min="3" max="3" width="13.5703125" style="36" customWidth="1"/>
    <col min="4" max="4" width="9.7109375" style="36" customWidth="1"/>
    <col min="5" max="5" width="14.85546875" style="36" customWidth="1"/>
    <col min="6" max="6" width="9.7109375" style="36" bestFit="1" customWidth="1"/>
    <col min="7" max="7" width="11.140625" style="36" bestFit="1" customWidth="1"/>
    <col min="8" max="8" width="11.28515625" style="27" customWidth="1"/>
    <col min="9" max="9" width="11.28515625" style="36" customWidth="1"/>
    <col min="10" max="10" width="10" style="36" customWidth="1"/>
    <col min="11" max="11" width="8.28515625" style="36" bestFit="1" customWidth="1"/>
    <col min="12" max="12" width="10.5703125" style="36" customWidth="1"/>
    <col min="13" max="13" width="11.140625" style="36" customWidth="1"/>
    <col min="14" max="14" width="7.85546875" style="36" bestFit="1" customWidth="1"/>
    <col min="15" max="15" width="9.7109375" style="27" bestFit="1" customWidth="1"/>
    <col min="16" max="16" width="7.85546875" style="36" bestFit="1" customWidth="1"/>
    <col min="17" max="17" width="5.7109375" style="36" bestFit="1" customWidth="1"/>
    <col min="18" max="18" width="9.85546875" style="36" bestFit="1" customWidth="1"/>
    <col min="19" max="20" width="10.140625" style="36" bestFit="1" customWidth="1"/>
    <col min="21" max="22" width="7.7109375" style="36" bestFit="1" customWidth="1"/>
    <col min="23" max="24" width="9" style="36" bestFit="1" customWidth="1"/>
    <col min="25" max="26" width="10.7109375" style="36" bestFit="1" customWidth="1"/>
    <col min="27" max="28" width="11.140625" style="36" bestFit="1" customWidth="1"/>
    <col min="29" max="30" width="10.42578125" style="36" bestFit="1" customWidth="1"/>
    <col min="31" max="32" width="11.42578125" style="36"/>
    <col min="33" max="34" width="10.42578125" style="36" bestFit="1" customWidth="1"/>
    <col min="35" max="36" width="8.5703125" style="36" bestFit="1" customWidth="1"/>
    <col min="37" max="16384" width="11.42578125" style="36"/>
  </cols>
  <sheetData>
    <row r="1" spans="1:16" s="18" customFormat="1" ht="21.75" customHeight="1">
      <c r="A1" s="56"/>
      <c r="F1" s="19"/>
      <c r="H1" s="54"/>
      <c r="K1" s="282" t="s">
        <v>76</v>
      </c>
      <c r="O1" s="64"/>
    </row>
    <row r="2" spans="1:16" s="18" customFormat="1" ht="15" customHeight="1">
      <c r="A2" s="56"/>
      <c r="F2" s="19"/>
      <c r="H2" s="9"/>
      <c r="K2" s="282" t="s">
        <v>125</v>
      </c>
      <c r="O2" s="64"/>
    </row>
    <row r="3" spans="1:16" s="18" customFormat="1" ht="19.899999999999999" customHeight="1">
      <c r="A3" s="56"/>
      <c r="B3" s="12" t="str">
        <f>Indice!C4</f>
        <v>Servicios de ajuste</v>
      </c>
      <c r="C3" s="13"/>
      <c r="D3" s="13"/>
      <c r="O3" s="64"/>
    </row>
    <row r="5" spans="1:16">
      <c r="B5" s="50" t="s">
        <v>62</v>
      </c>
      <c r="J5" s="135"/>
      <c r="K5" s="135"/>
      <c r="L5" s="135"/>
      <c r="M5" s="135"/>
      <c r="N5" s="135"/>
      <c r="O5" s="272"/>
    </row>
    <row r="6" spans="1:16" ht="56.25">
      <c r="B6" s="248" t="s">
        <v>72</v>
      </c>
      <c r="C6" s="280" t="s">
        <v>94</v>
      </c>
      <c r="D6" s="280" t="s">
        <v>103</v>
      </c>
      <c r="E6" s="280" t="s">
        <v>104</v>
      </c>
      <c r="F6" s="280" t="s">
        <v>105</v>
      </c>
      <c r="G6" s="280" t="s">
        <v>97</v>
      </c>
      <c r="H6" s="280" t="s">
        <v>98</v>
      </c>
      <c r="I6" s="280" t="s">
        <v>64</v>
      </c>
      <c r="J6" s="135" t="s">
        <v>95</v>
      </c>
      <c r="K6" s="135" t="s">
        <v>96</v>
      </c>
      <c r="L6" s="135" t="s">
        <v>65</v>
      </c>
      <c r="M6" s="135" t="s">
        <v>66</v>
      </c>
      <c r="N6" s="135" t="s">
        <v>67</v>
      </c>
      <c r="O6" s="272" t="s">
        <v>3</v>
      </c>
      <c r="P6" s="272"/>
    </row>
    <row r="7" spans="1:16">
      <c r="A7" s="58" t="s">
        <v>35</v>
      </c>
      <c r="B7" s="165" t="s">
        <v>4</v>
      </c>
      <c r="C7" s="250">
        <v>186.261079</v>
      </c>
      <c r="D7" s="250">
        <f>SUM(J7:K7)</f>
        <v>41.687072999999998</v>
      </c>
      <c r="E7" s="250">
        <v>134.81720100000001</v>
      </c>
      <c r="F7" s="250">
        <f>SUM(L7:N7)</f>
        <v>53.422843</v>
      </c>
      <c r="G7" s="250">
        <v>0</v>
      </c>
      <c r="H7" s="250">
        <v>1.04118</v>
      </c>
      <c r="I7" s="250">
        <v>15.928848</v>
      </c>
      <c r="J7" s="135">
        <v>8.9668310000000009</v>
      </c>
      <c r="K7" s="135">
        <v>32.720241999999999</v>
      </c>
      <c r="L7" s="135">
        <v>16.487577000000002</v>
      </c>
      <c r="M7" s="135">
        <v>12.198887000000001</v>
      </c>
      <c r="N7" s="135">
        <v>24.736378999999999</v>
      </c>
      <c r="O7" s="272">
        <v>433.15822399999996</v>
      </c>
      <c r="P7" s="135">
        <f>SUM(C7:I7)</f>
        <v>433.15822400000002</v>
      </c>
    </row>
    <row r="8" spans="1:16">
      <c r="A8" s="58" t="s">
        <v>36</v>
      </c>
      <c r="B8" s="165" t="s">
        <v>5</v>
      </c>
      <c r="C8" s="250">
        <v>158.73429400000001</v>
      </c>
      <c r="D8" s="250">
        <f t="shared" ref="D8:D18" si="0">SUM(J8:K8)</f>
        <v>36.528719000000002</v>
      </c>
      <c r="E8" s="250">
        <v>110.749027</v>
      </c>
      <c r="F8" s="250">
        <f t="shared" ref="F8:F18" si="1">SUM(L8:N8)</f>
        <v>47.371833000000002</v>
      </c>
      <c r="G8" s="250">
        <v>0</v>
      </c>
      <c r="H8" s="250">
        <v>0.9901319999999999</v>
      </c>
      <c r="I8" s="250">
        <v>15.398405</v>
      </c>
      <c r="J8" s="135">
        <v>4.9285269999999999</v>
      </c>
      <c r="K8" s="135">
        <v>31.600192</v>
      </c>
      <c r="L8" s="135">
        <v>12.097199</v>
      </c>
      <c r="M8" s="135">
        <v>8.1005420000000008</v>
      </c>
      <c r="N8" s="135">
        <v>27.174092000000002</v>
      </c>
      <c r="O8" s="272">
        <v>369.77240999999998</v>
      </c>
      <c r="P8" s="135">
        <f t="shared" ref="P8:P19" si="2">SUM(C8:I8)</f>
        <v>369.77241000000004</v>
      </c>
    </row>
    <row r="9" spans="1:16">
      <c r="A9" s="58" t="s">
        <v>37</v>
      </c>
      <c r="B9" s="165" t="s">
        <v>0</v>
      </c>
      <c r="C9" s="250">
        <v>128.00050899999999</v>
      </c>
      <c r="D9" s="250">
        <f t="shared" si="0"/>
        <v>16.335011999999999</v>
      </c>
      <c r="E9" s="250">
        <v>144.999157</v>
      </c>
      <c r="F9" s="250">
        <f t="shared" si="1"/>
        <v>73.357675</v>
      </c>
      <c r="G9" s="250">
        <v>0</v>
      </c>
      <c r="H9" s="250">
        <v>0.78057200000000004</v>
      </c>
      <c r="I9" s="250">
        <v>17.100951000000002</v>
      </c>
      <c r="J9" s="135">
        <v>1.2191510000000001</v>
      </c>
      <c r="K9" s="135">
        <v>15.115861000000001</v>
      </c>
      <c r="L9" s="135">
        <v>17.944362000000002</v>
      </c>
      <c r="M9" s="135">
        <v>10.54766</v>
      </c>
      <c r="N9" s="135">
        <v>44.865653000000002</v>
      </c>
      <c r="O9" s="272">
        <v>380.57387599999998</v>
      </c>
      <c r="P9" s="135">
        <f t="shared" si="2"/>
        <v>380.57387600000004</v>
      </c>
    </row>
    <row r="10" spans="1:16">
      <c r="A10" s="58" t="s">
        <v>38</v>
      </c>
      <c r="B10" s="165" t="s">
        <v>2</v>
      </c>
      <c r="C10" s="250">
        <v>151.01756400000002</v>
      </c>
      <c r="D10" s="250">
        <f t="shared" si="0"/>
        <v>16.405362</v>
      </c>
      <c r="E10" s="250">
        <v>91.280144000000007</v>
      </c>
      <c r="F10" s="250">
        <f t="shared" si="1"/>
        <v>64.238306000000009</v>
      </c>
      <c r="G10" s="250">
        <v>0</v>
      </c>
      <c r="H10" s="250">
        <v>0.88963999999999999</v>
      </c>
      <c r="I10" s="250">
        <v>12.591901999999999</v>
      </c>
      <c r="J10" s="135">
        <v>2.3175909999999997</v>
      </c>
      <c r="K10" s="135">
        <v>14.087771</v>
      </c>
      <c r="L10" s="135">
        <v>6.9893840000000003</v>
      </c>
      <c r="M10" s="135">
        <v>3.6071469999999999</v>
      </c>
      <c r="N10" s="135">
        <v>53.641775000000003</v>
      </c>
      <c r="O10" s="272">
        <v>336.42291799999998</v>
      </c>
      <c r="P10" s="135">
        <f t="shared" si="2"/>
        <v>336.42291800000004</v>
      </c>
    </row>
    <row r="11" spans="1:16">
      <c r="A11" s="58" t="s">
        <v>37</v>
      </c>
      <c r="B11" s="165" t="s">
        <v>6</v>
      </c>
      <c r="C11" s="250">
        <v>110.85687200000001</v>
      </c>
      <c r="D11" s="250">
        <f t="shared" si="0"/>
        <v>16.046472000000001</v>
      </c>
      <c r="E11" s="250">
        <v>104.495628</v>
      </c>
      <c r="F11" s="250">
        <f t="shared" si="1"/>
        <v>44.764473000000002</v>
      </c>
      <c r="G11" s="250">
        <v>0</v>
      </c>
      <c r="H11" s="250">
        <v>0.49332799999999999</v>
      </c>
      <c r="I11" s="250">
        <v>19.266401999999999</v>
      </c>
      <c r="J11" s="135">
        <v>2.4250700000000003</v>
      </c>
      <c r="K11" s="135">
        <v>13.621402</v>
      </c>
      <c r="L11" s="135">
        <v>13.460032</v>
      </c>
      <c r="M11" s="135">
        <v>0.22481399999999999</v>
      </c>
      <c r="N11" s="135">
        <v>31.079627000000002</v>
      </c>
      <c r="O11" s="272">
        <v>295.92317500000001</v>
      </c>
      <c r="P11" s="135">
        <f t="shared" si="2"/>
        <v>295.92317500000001</v>
      </c>
    </row>
    <row r="12" spans="1:16">
      <c r="A12" s="58" t="s">
        <v>39</v>
      </c>
      <c r="B12" s="165" t="s">
        <v>7</v>
      </c>
      <c r="C12" s="250">
        <v>106.45697699999999</v>
      </c>
      <c r="D12" s="250">
        <f t="shared" si="0"/>
        <v>8.8607040000000001</v>
      </c>
      <c r="E12" s="250">
        <v>90.530051999999998</v>
      </c>
      <c r="F12" s="250">
        <f t="shared" si="1"/>
        <v>37.511864000000003</v>
      </c>
      <c r="G12" s="250">
        <v>0</v>
      </c>
      <c r="H12" s="250">
        <v>0.46632799999999996</v>
      </c>
      <c r="I12" s="250">
        <v>9.2992229999999996</v>
      </c>
      <c r="J12" s="135">
        <v>2.3418780000000003</v>
      </c>
      <c r="K12" s="135">
        <v>6.5188259999999998</v>
      </c>
      <c r="L12" s="135">
        <v>2.5947600000000004</v>
      </c>
      <c r="M12" s="135">
        <v>4.7433920000000001</v>
      </c>
      <c r="N12" s="135">
        <v>30.173711999999998</v>
      </c>
      <c r="O12" s="272">
        <v>253.125148</v>
      </c>
      <c r="P12" s="135">
        <f t="shared" si="2"/>
        <v>253.12514800000002</v>
      </c>
    </row>
    <row r="13" spans="1:16">
      <c r="A13" s="58" t="s">
        <v>39</v>
      </c>
      <c r="B13" s="165" t="s">
        <v>8</v>
      </c>
      <c r="C13" s="250">
        <v>110.55225299999999</v>
      </c>
      <c r="D13" s="250">
        <f t="shared" si="0"/>
        <v>4.3581690000000002</v>
      </c>
      <c r="E13" s="250">
        <v>154.56213099999999</v>
      </c>
      <c r="F13" s="250">
        <f t="shared" si="1"/>
        <v>33.583075000000001</v>
      </c>
      <c r="G13" s="250">
        <v>0</v>
      </c>
      <c r="H13" s="250">
        <v>0.46874400000000005</v>
      </c>
      <c r="I13" s="250">
        <v>21.625133000000002</v>
      </c>
      <c r="J13" s="135">
        <v>0.59778799999999999</v>
      </c>
      <c r="K13" s="135">
        <v>3.7603809999999998</v>
      </c>
      <c r="L13" s="135">
        <v>2.2689969999999997</v>
      </c>
      <c r="M13" s="135">
        <v>0.84475800000000001</v>
      </c>
      <c r="N13" s="135">
        <v>30.46932</v>
      </c>
      <c r="O13" s="272">
        <v>325.14950499999998</v>
      </c>
      <c r="P13" s="135">
        <f t="shared" si="2"/>
        <v>325.14950500000003</v>
      </c>
    </row>
    <row r="14" spans="1:16">
      <c r="A14" s="58" t="s">
        <v>38</v>
      </c>
      <c r="B14" s="165" t="s">
        <v>9</v>
      </c>
      <c r="C14" s="250">
        <v>126.100234</v>
      </c>
      <c r="D14" s="250">
        <f t="shared" si="0"/>
        <v>6.1718099999999998</v>
      </c>
      <c r="E14" s="250">
        <v>163.835489</v>
      </c>
      <c r="F14" s="250">
        <f t="shared" si="1"/>
        <v>32.006632000000003</v>
      </c>
      <c r="G14" s="250">
        <v>0</v>
      </c>
      <c r="H14" s="250">
        <v>0.43712000000000001</v>
      </c>
      <c r="I14" s="250">
        <v>12.486077999999999</v>
      </c>
      <c r="J14" s="135">
        <v>0.73554900000000001</v>
      </c>
      <c r="K14" s="135">
        <v>5.436261</v>
      </c>
      <c r="L14" s="135">
        <v>1.2456039999999999</v>
      </c>
      <c r="M14" s="135">
        <v>2.4347159999999999</v>
      </c>
      <c r="N14" s="135">
        <v>28.326312000000001</v>
      </c>
      <c r="O14" s="272">
        <v>341.03736300000003</v>
      </c>
      <c r="P14" s="135">
        <f t="shared" si="2"/>
        <v>341.03736300000003</v>
      </c>
    </row>
    <row r="15" spans="1:16">
      <c r="A15" s="58" t="s">
        <v>40</v>
      </c>
      <c r="B15" s="165" t="s">
        <v>10</v>
      </c>
      <c r="C15" s="250">
        <v>259.34595300000001</v>
      </c>
      <c r="D15" s="250">
        <f t="shared" si="0"/>
        <v>2.8132549999999998</v>
      </c>
      <c r="E15" s="250">
        <v>99.965736000000007</v>
      </c>
      <c r="F15" s="250">
        <f t="shared" si="1"/>
        <v>35.509846000000003</v>
      </c>
      <c r="G15" s="250">
        <v>0</v>
      </c>
      <c r="H15" s="250">
        <v>0.91866400000000004</v>
      </c>
      <c r="I15" s="250">
        <v>19.521633999999999</v>
      </c>
      <c r="J15" s="135">
        <v>0.72849600000000003</v>
      </c>
      <c r="K15" s="135">
        <v>2.084759</v>
      </c>
      <c r="L15" s="135">
        <v>0.97163100000000002</v>
      </c>
      <c r="M15" s="135">
        <v>1.1606079999999999</v>
      </c>
      <c r="N15" s="135">
        <v>33.377607000000005</v>
      </c>
      <c r="O15" s="272">
        <v>418.07508799999999</v>
      </c>
      <c r="P15" s="135">
        <f t="shared" si="2"/>
        <v>418.07508799999999</v>
      </c>
    </row>
    <row r="16" spans="1:16">
      <c r="A16" s="58" t="s">
        <v>41</v>
      </c>
      <c r="B16" s="165" t="s">
        <v>11</v>
      </c>
      <c r="C16" s="250">
        <v>232.29932199999999</v>
      </c>
      <c r="D16" s="250">
        <f t="shared" si="0"/>
        <v>4.8480860000000003</v>
      </c>
      <c r="E16" s="250">
        <v>92.242351999999997</v>
      </c>
      <c r="F16" s="250">
        <f t="shared" si="1"/>
        <v>25.602925000000003</v>
      </c>
      <c r="G16" s="250">
        <v>0</v>
      </c>
      <c r="H16" s="250">
        <v>1.0334839999999998</v>
      </c>
      <c r="I16" s="250">
        <v>20.432915000000001</v>
      </c>
      <c r="J16" s="135">
        <v>1.092444</v>
      </c>
      <c r="K16" s="135">
        <v>3.7556419999999999</v>
      </c>
      <c r="L16" s="135">
        <v>1.1603730000000001</v>
      </c>
      <c r="M16" s="135">
        <v>0.85533599999999999</v>
      </c>
      <c r="N16" s="135">
        <v>23.587216000000002</v>
      </c>
      <c r="O16" s="272">
        <v>376.45908399999996</v>
      </c>
      <c r="P16" s="135">
        <f t="shared" si="2"/>
        <v>376.45908399999996</v>
      </c>
    </row>
    <row r="17" spans="1:16">
      <c r="A17" s="58" t="s">
        <v>42</v>
      </c>
      <c r="B17" s="165" t="s">
        <v>12</v>
      </c>
      <c r="C17" s="250">
        <v>124.764678</v>
      </c>
      <c r="D17" s="250">
        <f t="shared" si="0"/>
        <v>12.621917</v>
      </c>
      <c r="E17" s="250">
        <v>123.69500199999999</v>
      </c>
      <c r="F17" s="250">
        <f t="shared" si="1"/>
        <v>29.329502000000002</v>
      </c>
      <c r="G17" s="250">
        <v>0</v>
      </c>
      <c r="H17" s="250">
        <v>1.2050959999999999</v>
      </c>
      <c r="I17" s="250">
        <v>13.87875</v>
      </c>
      <c r="J17" s="135">
        <v>1.5391079999999999</v>
      </c>
      <c r="K17" s="135">
        <v>11.082808999999999</v>
      </c>
      <c r="L17" s="135">
        <v>7.8862179999999995</v>
      </c>
      <c r="M17" s="135">
        <v>4.8814899999999994</v>
      </c>
      <c r="N17" s="135">
        <v>16.561794000000003</v>
      </c>
      <c r="O17" s="272">
        <v>305.49494500000003</v>
      </c>
      <c r="P17" s="135">
        <f t="shared" si="2"/>
        <v>305.49494500000003</v>
      </c>
    </row>
    <row r="18" spans="1:16">
      <c r="A18" s="58" t="s">
        <v>43</v>
      </c>
      <c r="B18" s="165" t="s">
        <v>13</v>
      </c>
      <c r="C18" s="250">
        <v>315.64026799999999</v>
      </c>
      <c r="D18" s="250">
        <f t="shared" si="0"/>
        <v>5.6130450000000005</v>
      </c>
      <c r="E18" s="250">
        <v>79.307451999999998</v>
      </c>
      <c r="F18" s="250">
        <f t="shared" si="1"/>
        <v>17.504351999999997</v>
      </c>
      <c r="G18" s="250">
        <v>0</v>
      </c>
      <c r="H18" s="250">
        <v>1.053596</v>
      </c>
      <c r="I18" s="250">
        <v>15.644994000000001</v>
      </c>
      <c r="J18" s="135">
        <v>1.8728119999999999</v>
      </c>
      <c r="K18" s="135">
        <v>3.7402330000000004</v>
      </c>
      <c r="L18" s="135">
        <v>1.2859200000000002</v>
      </c>
      <c r="M18" s="135">
        <v>6.2668720000000002</v>
      </c>
      <c r="N18" s="135">
        <v>9.9515599999999989</v>
      </c>
      <c r="O18" s="272">
        <v>434.76370700000001</v>
      </c>
      <c r="P18" s="135">
        <f t="shared" si="2"/>
        <v>434.76370700000001</v>
      </c>
    </row>
    <row r="19" spans="1:16">
      <c r="B19" s="251" t="s">
        <v>61</v>
      </c>
      <c r="C19" s="252">
        <f t="shared" ref="C19:O19" si="3">(SUM(C7:C18))</f>
        <v>2010.0300029999999</v>
      </c>
      <c r="D19" s="252">
        <f t="shared" si="3"/>
        <v>172.28962399999998</v>
      </c>
      <c r="E19" s="252">
        <f t="shared" si="3"/>
        <v>1390.4793709999999</v>
      </c>
      <c r="F19" s="252">
        <f t="shared" si="3"/>
        <v>494.20332600000006</v>
      </c>
      <c r="G19" s="252">
        <f t="shared" si="3"/>
        <v>0</v>
      </c>
      <c r="H19" s="252">
        <f t="shared" si="3"/>
        <v>9.7778840000000002</v>
      </c>
      <c r="I19" s="252">
        <f t="shared" si="3"/>
        <v>193.17523500000001</v>
      </c>
      <c r="J19" s="135">
        <f t="shared" si="3"/>
        <v>28.765245000000004</v>
      </c>
      <c r="K19" s="135">
        <f t="shared" si="3"/>
        <v>143.52437900000001</v>
      </c>
      <c r="L19" s="135">
        <f t="shared" si="3"/>
        <v>84.392057000000008</v>
      </c>
      <c r="M19" s="135">
        <f t="shared" si="3"/>
        <v>55.866222000000008</v>
      </c>
      <c r="N19" s="135">
        <f t="shared" si="3"/>
        <v>353.94504699999999</v>
      </c>
      <c r="O19" s="272">
        <f t="shared" si="3"/>
        <v>4269.9554429999998</v>
      </c>
      <c r="P19" s="135">
        <f t="shared" si="2"/>
        <v>4269.9554429999998</v>
      </c>
    </row>
    <row r="20" spans="1:16" ht="6.75" customHeight="1">
      <c r="C20" s="27"/>
      <c r="D20" s="27"/>
      <c r="E20" s="27"/>
      <c r="F20" s="27"/>
      <c r="G20" s="27"/>
      <c r="I20" s="27"/>
      <c r="J20" s="135"/>
      <c r="K20" s="135"/>
      <c r="L20" s="135"/>
      <c r="M20" s="135"/>
      <c r="N20" s="135"/>
      <c r="O20" s="272"/>
      <c r="P20" s="27"/>
    </row>
    <row r="21" spans="1:16" ht="56.25">
      <c r="B21" s="248" t="s">
        <v>73</v>
      </c>
      <c r="C21" s="280" t="s">
        <v>94</v>
      </c>
      <c r="D21" s="280" t="s">
        <v>103</v>
      </c>
      <c r="E21" s="280" t="s">
        <v>104</v>
      </c>
      <c r="F21" s="280" t="s">
        <v>105</v>
      </c>
      <c r="G21" s="280" t="s">
        <v>97</v>
      </c>
      <c r="H21" s="280" t="s">
        <v>98</v>
      </c>
      <c r="I21" s="280" t="s">
        <v>64</v>
      </c>
      <c r="J21" s="135" t="s">
        <v>95</v>
      </c>
      <c r="K21" s="135" t="s">
        <v>96</v>
      </c>
      <c r="L21" s="135" t="s">
        <v>65</v>
      </c>
      <c r="M21" s="135" t="s">
        <v>66</v>
      </c>
      <c r="N21" s="135" t="s">
        <v>67</v>
      </c>
      <c r="O21" s="272" t="s">
        <v>3</v>
      </c>
      <c r="P21" s="272"/>
    </row>
    <row r="22" spans="1:16">
      <c r="A22" s="58" t="s">
        <v>35</v>
      </c>
      <c r="B22" s="165" t="s">
        <v>4</v>
      </c>
      <c r="C22" s="250">
        <v>148.64190299999999</v>
      </c>
      <c r="D22" s="250">
        <f>SUM(J22:K22)</f>
        <v>54.001947999999999</v>
      </c>
      <c r="E22" s="250">
        <v>217.57139100000001</v>
      </c>
      <c r="F22" s="250">
        <f>SUM(L22:N22)</f>
        <v>62.532637999999999</v>
      </c>
      <c r="G22" s="250">
        <v>0.27560000000000001</v>
      </c>
      <c r="H22" s="250">
        <v>0.33801600000000004</v>
      </c>
      <c r="I22" s="250">
        <v>19.525684000000002</v>
      </c>
      <c r="J22" s="135">
        <v>9.6225799999999992</v>
      </c>
      <c r="K22" s="135">
        <v>44.379367999999999</v>
      </c>
      <c r="L22" s="135">
        <v>1.5025979999999999</v>
      </c>
      <c r="M22" s="135">
        <v>22.769261999999998</v>
      </c>
      <c r="N22" s="135">
        <v>38.260778000000002</v>
      </c>
      <c r="O22" s="272">
        <v>502.88718</v>
      </c>
      <c r="P22" s="135">
        <f>SUM(C22:I22)</f>
        <v>502.88718</v>
      </c>
    </row>
    <row r="23" spans="1:16">
      <c r="A23" s="58" t="s">
        <v>36</v>
      </c>
      <c r="B23" s="165" t="s">
        <v>5</v>
      </c>
      <c r="C23" s="250">
        <v>105.31287699999999</v>
      </c>
      <c r="D23" s="250">
        <f t="shared" ref="D23:D33" si="4">SUM(J23:K23)</f>
        <v>44.737290999999999</v>
      </c>
      <c r="E23" s="250">
        <v>222.46638000000002</v>
      </c>
      <c r="F23" s="250">
        <f t="shared" ref="F23:F33" si="5">SUM(L23:N23)</f>
        <v>99.765580999999997</v>
      </c>
      <c r="G23" s="250">
        <v>0.2424</v>
      </c>
      <c r="H23" s="250">
        <v>0.36416399999999999</v>
      </c>
      <c r="I23" s="250">
        <v>18.579571000000001</v>
      </c>
      <c r="J23" s="135">
        <v>3.6708060000000002</v>
      </c>
      <c r="K23" s="135">
        <v>41.066485</v>
      </c>
      <c r="L23" s="135">
        <v>2.4587859999999999</v>
      </c>
      <c r="M23" s="135">
        <v>32.223627</v>
      </c>
      <c r="N23" s="135">
        <v>65.083168000000001</v>
      </c>
      <c r="O23" s="272">
        <v>491.46826400000003</v>
      </c>
      <c r="P23" s="135">
        <f t="shared" ref="P23:P34" si="6">SUM(C23:I23)</f>
        <v>491.46826399999998</v>
      </c>
    </row>
    <row r="24" spans="1:16">
      <c r="A24" s="58" t="s">
        <v>37</v>
      </c>
      <c r="B24" s="165" t="s">
        <v>0</v>
      </c>
      <c r="C24" s="250">
        <v>236.28040100000001</v>
      </c>
      <c r="D24" s="250">
        <f t="shared" si="4"/>
        <v>39.782767</v>
      </c>
      <c r="E24" s="250">
        <v>177.34295499999999</v>
      </c>
      <c r="F24" s="250">
        <f t="shared" si="5"/>
        <v>72.405878000000001</v>
      </c>
      <c r="G24" s="250">
        <v>0.41520000000000001</v>
      </c>
      <c r="H24" s="250">
        <v>0.44259599999999999</v>
      </c>
      <c r="I24" s="250">
        <v>16.854340000000001</v>
      </c>
      <c r="J24" s="135">
        <v>4.8140200000000002</v>
      </c>
      <c r="K24" s="135">
        <v>34.968747</v>
      </c>
      <c r="L24" s="135">
        <v>0.718777</v>
      </c>
      <c r="M24" s="135">
        <v>20.611236000000002</v>
      </c>
      <c r="N24" s="135">
        <v>51.075865</v>
      </c>
      <c r="O24" s="272">
        <v>543.524137</v>
      </c>
      <c r="P24" s="135">
        <f t="shared" si="6"/>
        <v>543.524137</v>
      </c>
    </row>
    <row r="25" spans="1:16">
      <c r="A25" s="58" t="s">
        <v>38</v>
      </c>
      <c r="B25" s="165" t="s">
        <v>2</v>
      </c>
      <c r="C25" s="250">
        <v>103.262007</v>
      </c>
      <c r="D25" s="250">
        <f t="shared" si="4"/>
        <v>34.323990000000002</v>
      </c>
      <c r="E25" s="250">
        <v>281.00944599999997</v>
      </c>
      <c r="F25" s="250">
        <f t="shared" si="5"/>
        <v>76.032986999999991</v>
      </c>
      <c r="G25" s="250">
        <v>0.78239999999999998</v>
      </c>
      <c r="H25" s="250">
        <v>0.6219880000000001</v>
      </c>
      <c r="I25" s="250">
        <v>18.482758</v>
      </c>
      <c r="J25" s="135">
        <v>3.4662890000000002</v>
      </c>
      <c r="K25" s="135">
        <v>30.857701000000002</v>
      </c>
      <c r="L25" s="135">
        <v>3.7456100000000001</v>
      </c>
      <c r="M25" s="135">
        <v>34.030825999999998</v>
      </c>
      <c r="N25" s="135">
        <v>38.256551000000002</v>
      </c>
      <c r="O25" s="272">
        <v>514.51557600000001</v>
      </c>
      <c r="P25" s="135">
        <f t="shared" si="6"/>
        <v>514.5155759999999</v>
      </c>
    </row>
    <row r="26" spans="1:16">
      <c r="A26" s="58" t="s">
        <v>37</v>
      </c>
      <c r="B26" s="165" t="s">
        <v>6</v>
      </c>
      <c r="C26" s="250">
        <v>96.034087999999997</v>
      </c>
      <c r="D26" s="250">
        <f t="shared" si="4"/>
        <v>37.102398000000001</v>
      </c>
      <c r="E26" s="250">
        <v>216.96681700000002</v>
      </c>
      <c r="F26" s="250">
        <f t="shared" si="5"/>
        <v>163.02340599999999</v>
      </c>
      <c r="G26" s="250">
        <v>0.53320000000000001</v>
      </c>
      <c r="H26" s="250">
        <v>0.86655199999999999</v>
      </c>
      <c r="I26" s="250">
        <v>12.126406999999999</v>
      </c>
      <c r="J26" s="135">
        <v>4.5704250000000002</v>
      </c>
      <c r="K26" s="135">
        <v>32.531973000000001</v>
      </c>
      <c r="L26" s="135">
        <v>1.850843</v>
      </c>
      <c r="M26" s="135">
        <v>85.180691999999993</v>
      </c>
      <c r="N26" s="135">
        <v>75.991871000000003</v>
      </c>
      <c r="O26" s="272">
        <v>526.65286800000001</v>
      </c>
      <c r="P26" s="135">
        <f t="shared" si="6"/>
        <v>526.6528679999999</v>
      </c>
    </row>
    <row r="27" spans="1:16">
      <c r="A27" s="58" t="s">
        <v>39</v>
      </c>
      <c r="B27" s="165" t="s">
        <v>7</v>
      </c>
      <c r="C27" s="250">
        <v>143.45758900000001</v>
      </c>
      <c r="D27" s="250">
        <f t="shared" si="4"/>
        <v>54.137886999999999</v>
      </c>
      <c r="E27" s="250">
        <v>170.343221</v>
      </c>
      <c r="F27" s="250">
        <f t="shared" si="5"/>
        <v>90.705235000000016</v>
      </c>
      <c r="G27" s="250">
        <v>0.10479999999999999</v>
      </c>
      <c r="H27" s="250">
        <v>0.69388400000000006</v>
      </c>
      <c r="I27" s="250">
        <v>23.394687999999999</v>
      </c>
      <c r="J27" s="135">
        <v>3.8955540000000002</v>
      </c>
      <c r="K27" s="135">
        <v>50.242333000000002</v>
      </c>
      <c r="L27" s="135">
        <v>5.4504380000000001</v>
      </c>
      <c r="M27" s="135">
        <v>34.567389000000006</v>
      </c>
      <c r="N27" s="135">
        <v>50.687408000000005</v>
      </c>
      <c r="O27" s="272">
        <v>482.83730400000002</v>
      </c>
      <c r="P27" s="135">
        <f t="shared" si="6"/>
        <v>482.83730400000007</v>
      </c>
    </row>
    <row r="28" spans="1:16">
      <c r="A28" s="58" t="s">
        <v>39</v>
      </c>
      <c r="B28" s="165" t="s">
        <v>8</v>
      </c>
      <c r="C28" s="250">
        <v>229.34670800000001</v>
      </c>
      <c r="D28" s="250">
        <f t="shared" si="4"/>
        <v>63.257955000000003</v>
      </c>
      <c r="E28" s="250">
        <v>108.39622</v>
      </c>
      <c r="F28" s="250">
        <f t="shared" si="5"/>
        <v>114.284235</v>
      </c>
      <c r="G28" s="250">
        <v>7.8799999999999995E-2</v>
      </c>
      <c r="H28" s="250">
        <v>0.52017999999999998</v>
      </c>
      <c r="I28" s="250">
        <v>13.943520000000001</v>
      </c>
      <c r="J28" s="135">
        <v>2.2087919999999999</v>
      </c>
      <c r="K28" s="135">
        <v>61.049163</v>
      </c>
      <c r="L28" s="135">
        <v>5.6537370000000005</v>
      </c>
      <c r="M28" s="135">
        <v>48.689568000000001</v>
      </c>
      <c r="N28" s="135">
        <v>59.940930000000002</v>
      </c>
      <c r="O28" s="272">
        <v>529.82761800000003</v>
      </c>
      <c r="P28" s="135">
        <f t="shared" si="6"/>
        <v>529.82761800000003</v>
      </c>
    </row>
    <row r="29" spans="1:16">
      <c r="A29" s="58" t="s">
        <v>38</v>
      </c>
      <c r="B29" s="165" t="s">
        <v>9</v>
      </c>
      <c r="C29" s="250">
        <v>144.29149299999997</v>
      </c>
      <c r="D29" s="250">
        <f t="shared" si="4"/>
        <v>76.086108999999993</v>
      </c>
      <c r="E29" s="250">
        <v>83.302066000000011</v>
      </c>
      <c r="F29" s="250">
        <f t="shared" si="5"/>
        <v>85.505148999999989</v>
      </c>
      <c r="G29" s="250">
        <v>1.7600000000000001E-2</v>
      </c>
      <c r="H29" s="250">
        <v>0.45051999999999998</v>
      </c>
      <c r="I29" s="250">
        <v>15.712224000000001</v>
      </c>
      <c r="J29" s="135">
        <v>3.8623249999999998</v>
      </c>
      <c r="K29" s="135">
        <v>72.223783999999995</v>
      </c>
      <c r="L29" s="135">
        <v>7.3417259999999995</v>
      </c>
      <c r="M29" s="135">
        <v>39.079578999999995</v>
      </c>
      <c r="N29" s="135">
        <v>39.083843999999999</v>
      </c>
      <c r="O29" s="272">
        <v>405.365161</v>
      </c>
      <c r="P29" s="135">
        <f t="shared" si="6"/>
        <v>405.36516099999994</v>
      </c>
    </row>
    <row r="30" spans="1:16">
      <c r="A30" s="58" t="s">
        <v>40</v>
      </c>
      <c r="B30" s="165" t="s">
        <v>10</v>
      </c>
      <c r="C30" s="250">
        <v>191.10713200000001</v>
      </c>
      <c r="D30" s="250">
        <f t="shared" si="4"/>
        <v>78.870990000000006</v>
      </c>
      <c r="E30" s="250">
        <v>144.321215</v>
      </c>
      <c r="F30" s="250">
        <f t="shared" si="5"/>
        <v>98.454567999999995</v>
      </c>
      <c r="G30" s="250">
        <v>0.12919999999999998</v>
      </c>
      <c r="H30" s="250">
        <v>0.382436</v>
      </c>
      <c r="I30" s="250">
        <v>13.168778</v>
      </c>
      <c r="J30" s="135">
        <v>3.2100459999999997</v>
      </c>
      <c r="K30" s="135">
        <v>75.660944000000001</v>
      </c>
      <c r="L30" s="135">
        <v>7.53165</v>
      </c>
      <c r="M30" s="135">
        <v>55.572544000000001</v>
      </c>
      <c r="N30" s="135">
        <v>35.350374000000002</v>
      </c>
      <c r="O30" s="272">
        <v>526.43431900000007</v>
      </c>
      <c r="P30" s="135">
        <f t="shared" si="6"/>
        <v>526.43431899999996</v>
      </c>
    </row>
    <row r="31" spans="1:16">
      <c r="A31" s="58" t="s">
        <v>41</v>
      </c>
      <c r="B31" s="165" t="s">
        <v>11</v>
      </c>
      <c r="C31" s="250">
        <v>47.091839</v>
      </c>
      <c r="D31" s="250">
        <f t="shared" si="4"/>
        <v>107.96485000000001</v>
      </c>
      <c r="E31" s="250">
        <v>152.17884599999999</v>
      </c>
      <c r="F31" s="250">
        <f t="shared" si="5"/>
        <v>119.19050999999999</v>
      </c>
      <c r="G31" s="250">
        <v>0.15640000000000001</v>
      </c>
      <c r="H31" s="250">
        <v>0.27807600000000005</v>
      </c>
      <c r="I31" s="250">
        <v>13.132717000000001</v>
      </c>
      <c r="J31" s="135">
        <v>3.8463310000000002</v>
      </c>
      <c r="K31" s="135">
        <v>104.11851900000001</v>
      </c>
      <c r="L31" s="135">
        <v>11.575493</v>
      </c>
      <c r="M31" s="135">
        <v>55.375758000000005</v>
      </c>
      <c r="N31" s="135">
        <v>52.239258999999997</v>
      </c>
      <c r="O31" s="272">
        <v>439.99323800000002</v>
      </c>
      <c r="P31" s="135">
        <f t="shared" si="6"/>
        <v>439.99323800000008</v>
      </c>
    </row>
    <row r="32" spans="1:16">
      <c r="A32" s="58" t="s">
        <v>42</v>
      </c>
      <c r="B32" s="165" t="s">
        <v>12</v>
      </c>
      <c r="C32" s="250">
        <v>185.43496100000002</v>
      </c>
      <c r="D32" s="250">
        <f t="shared" si="4"/>
        <v>74.11613899999999</v>
      </c>
      <c r="E32" s="250">
        <v>154.808876</v>
      </c>
      <c r="F32" s="250">
        <f t="shared" si="5"/>
        <v>86.241640000000018</v>
      </c>
      <c r="G32" s="250">
        <v>0.316</v>
      </c>
      <c r="H32" s="250">
        <v>0.20666800000000002</v>
      </c>
      <c r="I32" s="250">
        <v>14.917392</v>
      </c>
      <c r="J32" s="135">
        <v>5.4912580000000002</v>
      </c>
      <c r="K32" s="135">
        <v>68.624880999999988</v>
      </c>
      <c r="L32" s="135">
        <v>6.1856220000000004</v>
      </c>
      <c r="M32" s="135">
        <v>44.790724000000004</v>
      </c>
      <c r="N32" s="135">
        <v>35.265294000000004</v>
      </c>
      <c r="O32" s="272">
        <v>516.04167599999994</v>
      </c>
      <c r="P32" s="135">
        <f t="shared" si="6"/>
        <v>516.04167599999994</v>
      </c>
    </row>
    <row r="33" spans="1:16">
      <c r="A33" s="58" t="s">
        <v>43</v>
      </c>
      <c r="B33" s="165" t="s">
        <v>13</v>
      </c>
      <c r="C33" s="250">
        <v>64.159008999999998</v>
      </c>
      <c r="D33" s="250">
        <f t="shared" si="4"/>
        <v>97.854524000000012</v>
      </c>
      <c r="E33" s="250">
        <v>178.14076</v>
      </c>
      <c r="F33" s="250">
        <f t="shared" si="5"/>
        <v>77.908465000000007</v>
      </c>
      <c r="G33" s="250">
        <v>0.36280000000000001</v>
      </c>
      <c r="H33" s="250">
        <v>0.34694799999999998</v>
      </c>
      <c r="I33" s="250">
        <v>14.595242000000001</v>
      </c>
      <c r="J33" s="135">
        <v>5.0391170000000001</v>
      </c>
      <c r="K33" s="135">
        <v>92.815407000000008</v>
      </c>
      <c r="L33" s="135">
        <v>6.750877</v>
      </c>
      <c r="M33" s="135">
        <v>38.374328999999996</v>
      </c>
      <c r="N33" s="135">
        <v>32.783259000000001</v>
      </c>
      <c r="O33" s="272">
        <v>433.36774800000001</v>
      </c>
      <c r="P33" s="135">
        <f t="shared" si="6"/>
        <v>433.36774800000001</v>
      </c>
    </row>
    <row r="34" spans="1:16">
      <c r="B34" s="251" t="s">
        <v>61</v>
      </c>
      <c r="C34" s="252">
        <f t="shared" ref="C34:O34" si="7">SUM(C22:C33)</f>
        <v>1694.4200069999999</v>
      </c>
      <c r="D34" s="252">
        <f t="shared" si="7"/>
        <v>762.2368479999999</v>
      </c>
      <c r="E34" s="252">
        <f t="shared" si="7"/>
        <v>2106.8481929999998</v>
      </c>
      <c r="F34" s="252">
        <f t="shared" si="7"/>
        <v>1146.0502919999999</v>
      </c>
      <c r="G34" s="252">
        <f t="shared" si="7"/>
        <v>3.4144000000000001</v>
      </c>
      <c r="H34" s="252">
        <f t="shared" si="7"/>
        <v>5.5120280000000008</v>
      </c>
      <c r="I34" s="252">
        <f t="shared" si="7"/>
        <v>194.43332100000003</v>
      </c>
      <c r="J34" s="135">
        <f t="shared" si="7"/>
        <v>53.697542999999996</v>
      </c>
      <c r="K34" s="135">
        <f t="shared" si="7"/>
        <v>708.53930500000001</v>
      </c>
      <c r="L34" s="135">
        <f t="shared" si="7"/>
        <v>60.766157000000007</v>
      </c>
      <c r="M34" s="135">
        <f t="shared" si="7"/>
        <v>511.26553400000006</v>
      </c>
      <c r="N34" s="135">
        <f t="shared" si="7"/>
        <v>574.01860099999999</v>
      </c>
      <c r="O34" s="272">
        <f t="shared" si="7"/>
        <v>5912.9150890000001</v>
      </c>
      <c r="P34" s="135">
        <f t="shared" si="6"/>
        <v>5912.9150889999992</v>
      </c>
    </row>
    <row r="38" spans="1:16">
      <c r="B38" s="51" t="s">
        <v>196</v>
      </c>
    </row>
    <row r="39" spans="1:16">
      <c r="B39" s="249"/>
      <c r="C39" s="249" t="s">
        <v>59</v>
      </c>
      <c r="D39" s="249" t="s">
        <v>60</v>
      </c>
    </row>
    <row r="40" spans="1:16">
      <c r="B40" s="165" t="s">
        <v>14</v>
      </c>
      <c r="C40" s="247">
        <v>29.44</v>
      </c>
      <c r="D40" s="247">
        <v>42.14</v>
      </c>
      <c r="E40" s="47"/>
      <c r="F40" s="47"/>
    </row>
    <row r="41" spans="1:16">
      <c r="B41" s="165" t="s">
        <v>15</v>
      </c>
      <c r="C41" s="247">
        <v>21.65</v>
      </c>
      <c r="D41" s="247">
        <v>34.32</v>
      </c>
      <c r="E41" s="47"/>
      <c r="F41" s="47"/>
    </row>
    <row r="42" spans="1:16">
      <c r="B42" s="165" t="s">
        <v>16</v>
      </c>
      <c r="C42" s="247">
        <v>22.59</v>
      </c>
      <c r="D42" s="247">
        <v>33.909999999999997</v>
      </c>
      <c r="E42" s="47"/>
      <c r="F42" s="47"/>
    </row>
    <row r="43" spans="1:16">
      <c r="B43" s="165" t="s">
        <v>17</v>
      </c>
      <c r="C43" s="247">
        <v>17.53</v>
      </c>
      <c r="D43" s="247">
        <v>30.54</v>
      </c>
      <c r="E43" s="371"/>
      <c r="F43" s="47"/>
    </row>
    <row r="44" spans="1:16">
      <c r="B44" s="165" t="s">
        <v>18</v>
      </c>
      <c r="C44" s="247">
        <v>21.66</v>
      </c>
      <c r="D44" s="247">
        <v>31.85</v>
      </c>
      <c r="E44" s="47"/>
      <c r="F44" s="47"/>
    </row>
    <row r="45" spans="1:16">
      <c r="B45" s="165" t="s">
        <v>19</v>
      </c>
      <c r="C45" s="247">
        <v>34.11</v>
      </c>
      <c r="D45" s="247">
        <v>42.4</v>
      </c>
      <c r="E45" s="47"/>
      <c r="F45" s="371"/>
    </row>
    <row r="46" spans="1:16">
      <c r="B46" s="165" t="s">
        <v>20</v>
      </c>
      <c r="C46" s="247">
        <v>37.619999999999997</v>
      </c>
      <c r="D46" s="247">
        <v>43.33</v>
      </c>
      <c r="E46" s="47"/>
      <c r="F46" s="47"/>
    </row>
    <row r="47" spans="1:16">
      <c r="B47" s="165" t="s">
        <v>21</v>
      </c>
      <c r="C47" s="247">
        <v>36.35</v>
      </c>
      <c r="D47" s="247">
        <v>42.54</v>
      </c>
      <c r="E47" s="47"/>
      <c r="F47" s="47"/>
    </row>
    <row r="48" spans="1:16">
      <c r="B48" s="165" t="s">
        <v>22</v>
      </c>
      <c r="C48" s="247">
        <v>38.369999999999997</v>
      </c>
      <c r="D48" s="247">
        <v>45.56</v>
      </c>
      <c r="E48" s="47"/>
      <c r="F48" s="47"/>
    </row>
    <row r="49" spans="2:15">
      <c r="B49" s="165" t="s">
        <v>23</v>
      </c>
      <c r="C49" s="247">
        <v>48.62</v>
      </c>
      <c r="D49" s="247">
        <v>55.06</v>
      </c>
      <c r="E49" s="47"/>
      <c r="F49" s="47"/>
    </row>
    <row r="50" spans="2:15">
      <c r="B50" s="165" t="s">
        <v>24</v>
      </c>
      <c r="C50" s="247">
        <v>51.4</v>
      </c>
      <c r="D50" s="247">
        <v>60.59</v>
      </c>
      <c r="E50" s="47"/>
      <c r="F50" s="47"/>
    </row>
    <row r="51" spans="2:15">
      <c r="B51" s="253" t="s">
        <v>25</v>
      </c>
      <c r="C51" s="254">
        <v>54.6</v>
      </c>
      <c r="D51" s="254">
        <v>64.03</v>
      </c>
      <c r="E51" s="47"/>
      <c r="F51" s="47"/>
    </row>
    <row r="52" spans="2:15" ht="3.75" customHeight="1">
      <c r="B52" s="502"/>
      <c r="C52" s="502"/>
      <c r="D52" s="502"/>
    </row>
    <row r="53" spans="2:15">
      <c r="B53" s="503">
        <v>2016</v>
      </c>
      <c r="C53" s="504"/>
      <c r="D53" s="504"/>
      <c r="E53" s="47"/>
      <c r="F53" s="47"/>
    </row>
    <row r="55" spans="2:15" ht="12.75">
      <c r="B55" s="6" t="s">
        <v>99</v>
      </c>
      <c r="C55" s="102"/>
      <c r="D55" s="102"/>
      <c r="E55" s="102"/>
      <c r="F55" s="371"/>
      <c r="G55" s="102"/>
      <c r="H55" s="102"/>
      <c r="I55" s="90"/>
      <c r="J55" s="103"/>
      <c r="K55" s="102"/>
      <c r="L55" s="102"/>
      <c r="M55" s="102"/>
      <c r="N55" s="102"/>
      <c r="O55"/>
    </row>
    <row r="56" spans="2:15" ht="12.75">
      <c r="B56" s="255"/>
      <c r="C56" s="256" t="s">
        <v>14</v>
      </c>
      <c r="D56" s="256" t="s">
        <v>15</v>
      </c>
      <c r="E56" s="256" t="s">
        <v>16</v>
      </c>
      <c r="F56" s="256" t="s">
        <v>17</v>
      </c>
      <c r="G56" s="256" t="s">
        <v>18</v>
      </c>
      <c r="H56" s="256" t="s">
        <v>19</v>
      </c>
      <c r="I56" s="256" t="s">
        <v>20</v>
      </c>
      <c r="J56" s="256" t="s">
        <v>21</v>
      </c>
      <c r="K56" s="256" t="s">
        <v>22</v>
      </c>
      <c r="L56" s="256" t="s">
        <v>23</v>
      </c>
      <c r="M56" s="256" t="s">
        <v>24</v>
      </c>
      <c r="N56" s="256" t="s">
        <v>25</v>
      </c>
      <c r="O56"/>
    </row>
    <row r="57" spans="2:15" ht="12.75">
      <c r="B57" s="257" t="s">
        <v>81</v>
      </c>
      <c r="C57" s="246">
        <v>115</v>
      </c>
      <c r="D57" s="246">
        <v>125</v>
      </c>
      <c r="E57" s="246">
        <v>122</v>
      </c>
      <c r="F57" s="246">
        <v>127</v>
      </c>
      <c r="G57" s="246">
        <v>124</v>
      </c>
      <c r="H57" s="246">
        <v>109</v>
      </c>
      <c r="I57" s="246">
        <v>107</v>
      </c>
      <c r="J57" s="246">
        <v>103</v>
      </c>
      <c r="K57" s="246">
        <v>105</v>
      </c>
      <c r="L57" s="246">
        <v>104</v>
      </c>
      <c r="M57" s="246">
        <v>108</v>
      </c>
      <c r="N57" s="246">
        <v>106</v>
      </c>
      <c r="O57"/>
    </row>
    <row r="58" spans="2:15" ht="33.75">
      <c r="B58" s="258" t="s">
        <v>82</v>
      </c>
      <c r="C58" s="259">
        <v>125</v>
      </c>
      <c r="D58" s="259">
        <v>147</v>
      </c>
      <c r="E58" s="259">
        <v>132</v>
      </c>
      <c r="F58" s="259">
        <v>145</v>
      </c>
      <c r="G58" s="259">
        <v>132</v>
      </c>
      <c r="H58" s="259">
        <v>114</v>
      </c>
      <c r="I58" s="259">
        <v>110</v>
      </c>
      <c r="J58" s="259">
        <v>106</v>
      </c>
      <c r="K58" s="259">
        <v>109</v>
      </c>
      <c r="L58" s="259">
        <v>107</v>
      </c>
      <c r="M58" s="259">
        <v>112</v>
      </c>
      <c r="N58" s="259">
        <v>110</v>
      </c>
      <c r="O58"/>
    </row>
    <row r="59" spans="2:15" ht="12.75">
      <c r="B59" s="260" t="s">
        <v>83</v>
      </c>
      <c r="C59" s="246">
        <v>81</v>
      </c>
      <c r="D59" s="246">
        <v>79</v>
      </c>
      <c r="E59" s="246">
        <v>81</v>
      </c>
      <c r="F59" s="246">
        <v>73</v>
      </c>
      <c r="G59" s="246">
        <v>84</v>
      </c>
      <c r="H59" s="246">
        <v>88</v>
      </c>
      <c r="I59" s="246">
        <v>93</v>
      </c>
      <c r="J59" s="246">
        <v>88</v>
      </c>
      <c r="K59" s="246">
        <v>88</v>
      </c>
      <c r="L59" s="246">
        <v>92</v>
      </c>
      <c r="M59" s="246">
        <v>92</v>
      </c>
      <c r="N59" s="246">
        <v>90</v>
      </c>
      <c r="O59"/>
    </row>
    <row r="60" spans="2:15" ht="33.75">
      <c r="B60" s="261" t="s">
        <v>84</v>
      </c>
      <c r="C60" s="262">
        <v>49</v>
      </c>
      <c r="D60" s="262">
        <v>55</v>
      </c>
      <c r="E60" s="262">
        <v>42</v>
      </c>
      <c r="F60" s="262">
        <v>32</v>
      </c>
      <c r="G60" s="262">
        <v>40</v>
      </c>
      <c r="H60" s="262">
        <v>63</v>
      </c>
      <c r="I60" s="262">
        <v>77</v>
      </c>
      <c r="J60" s="262">
        <v>73</v>
      </c>
      <c r="K60" s="262">
        <v>75</v>
      </c>
      <c r="L60" s="262">
        <v>81</v>
      </c>
      <c r="M60" s="262">
        <v>76</v>
      </c>
      <c r="N60" s="262">
        <v>76</v>
      </c>
      <c r="O60"/>
    </row>
    <row r="62" spans="2:15" ht="12.75">
      <c r="B62" s="6" t="s">
        <v>78</v>
      </c>
      <c r="C62"/>
      <c r="D62"/>
    </row>
    <row r="63" spans="2:15" ht="90">
      <c r="B63" s="263" t="s">
        <v>63</v>
      </c>
      <c r="C63" s="281" t="s">
        <v>79</v>
      </c>
      <c r="D63" s="281" t="s">
        <v>80</v>
      </c>
    </row>
    <row r="64" spans="2:15">
      <c r="B64" s="264" t="s">
        <v>197</v>
      </c>
      <c r="C64" s="265">
        <v>40</v>
      </c>
      <c r="D64" s="266">
        <v>60</v>
      </c>
    </row>
    <row r="65" spans="2:4">
      <c r="B65" s="264" t="s">
        <v>198</v>
      </c>
      <c r="C65" s="265">
        <v>44</v>
      </c>
      <c r="D65" s="266">
        <v>56</v>
      </c>
    </row>
    <row r="66" spans="2:4">
      <c r="B66" s="264" t="s">
        <v>199</v>
      </c>
      <c r="C66" s="265">
        <v>34</v>
      </c>
      <c r="D66" s="266">
        <v>66</v>
      </c>
    </row>
    <row r="67" spans="2:4">
      <c r="B67" s="264" t="s">
        <v>200</v>
      </c>
      <c r="C67" s="265">
        <v>42</v>
      </c>
      <c r="D67" s="266">
        <v>58</v>
      </c>
    </row>
    <row r="68" spans="2:4">
      <c r="B68" s="264" t="s">
        <v>201</v>
      </c>
      <c r="C68" s="265">
        <v>31</v>
      </c>
      <c r="D68" s="266">
        <v>69</v>
      </c>
    </row>
    <row r="69" spans="2:4">
      <c r="B69" s="264" t="s">
        <v>202</v>
      </c>
      <c r="C69" s="265">
        <v>34</v>
      </c>
      <c r="D69" s="266">
        <v>66</v>
      </c>
    </row>
    <row r="70" spans="2:4">
      <c r="B70" s="264" t="s">
        <v>203</v>
      </c>
      <c r="C70" s="265">
        <v>31</v>
      </c>
      <c r="D70" s="266">
        <v>69</v>
      </c>
    </row>
    <row r="71" spans="2:4">
      <c r="B71" s="264" t="s">
        <v>204</v>
      </c>
      <c r="C71" s="265">
        <v>44</v>
      </c>
      <c r="D71" s="266">
        <v>56</v>
      </c>
    </row>
    <row r="72" spans="2:4">
      <c r="B72" s="264" t="s">
        <v>205</v>
      </c>
      <c r="C72" s="265">
        <v>47</v>
      </c>
      <c r="D72" s="266">
        <v>53</v>
      </c>
    </row>
    <row r="73" spans="2:4">
      <c r="B73" s="264" t="s">
        <v>206</v>
      </c>
      <c r="C73" s="265">
        <v>42</v>
      </c>
      <c r="D73" s="266">
        <v>58</v>
      </c>
    </row>
    <row r="74" spans="2:4">
      <c r="B74" s="264" t="s">
        <v>207</v>
      </c>
      <c r="C74" s="265">
        <v>36</v>
      </c>
      <c r="D74" s="266">
        <v>64</v>
      </c>
    </row>
    <row r="75" spans="2:4">
      <c r="B75" s="267" t="s">
        <v>208</v>
      </c>
      <c r="C75" s="268">
        <v>41</v>
      </c>
      <c r="D75" s="269">
        <v>59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F22:F33 D7:D18 D22:D33 F7:F18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60"/>
  <sheetViews>
    <sheetView workbookViewId="0">
      <selection activeCell="O33" sqref="O33"/>
    </sheetView>
  </sheetViews>
  <sheetFormatPr baseColWidth="10" defaultRowHeight="12.75"/>
  <cols>
    <col min="1" max="1" width="2.7109375" customWidth="1"/>
  </cols>
  <sheetData>
    <row r="1" spans="1:14" ht="21.6" customHeight="1">
      <c r="I1" s="282" t="s">
        <v>76</v>
      </c>
    </row>
    <row r="2" spans="1:14" ht="15" customHeight="1">
      <c r="I2" s="282" t="s">
        <v>125</v>
      </c>
    </row>
    <row r="3" spans="1:14" ht="19.899999999999999" customHeight="1">
      <c r="B3" s="12" t="str">
        <f>Indice!C4</f>
        <v>Servicios de ajuste</v>
      </c>
    </row>
    <row r="4" spans="1:14" ht="9.6" customHeight="1">
      <c r="B4" s="50"/>
    </row>
    <row r="5" spans="1:14" s="270" customFormat="1" ht="11.25">
      <c r="B5" s="50"/>
    </row>
    <row r="6" spans="1:14" s="270" customFormat="1" ht="15">
      <c r="B6" s="340" t="s">
        <v>138</v>
      </c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1:14" s="270" customFormat="1" ht="11.25">
      <c r="B7" s="341"/>
      <c r="C7" s="497" t="s">
        <v>139</v>
      </c>
      <c r="D7" s="497"/>
      <c r="E7" s="497"/>
      <c r="F7" s="498"/>
      <c r="G7" s="499" t="s">
        <v>140</v>
      </c>
      <c r="H7" s="497"/>
      <c r="I7" s="497"/>
      <c r="J7" s="498"/>
      <c r="K7" s="497" t="s">
        <v>141</v>
      </c>
      <c r="L7" s="497"/>
      <c r="M7" s="497"/>
      <c r="N7" s="497"/>
    </row>
    <row r="8" spans="1:14" s="270" customFormat="1" ht="11.25">
      <c r="B8" s="342"/>
      <c r="C8" s="493" t="s">
        <v>142</v>
      </c>
      <c r="D8" s="494"/>
      <c r="E8" s="496" t="s">
        <v>137</v>
      </c>
      <c r="F8" s="500"/>
      <c r="G8" s="501" t="s">
        <v>143</v>
      </c>
      <c r="H8" s="494"/>
      <c r="I8" s="496" t="s">
        <v>144</v>
      </c>
      <c r="J8" s="500"/>
      <c r="K8" s="493" t="s">
        <v>143</v>
      </c>
      <c r="L8" s="494"/>
      <c r="M8" s="496" t="s">
        <v>144</v>
      </c>
      <c r="N8" s="493"/>
    </row>
    <row r="9" spans="1:14" s="270" customFormat="1" ht="11.25">
      <c r="B9" s="342"/>
      <c r="C9" s="396" t="s">
        <v>1</v>
      </c>
      <c r="D9" s="397" t="s">
        <v>117</v>
      </c>
      <c r="E9" s="396" t="s">
        <v>1</v>
      </c>
      <c r="F9" s="412" t="s">
        <v>117</v>
      </c>
      <c r="G9" s="417" t="s">
        <v>1</v>
      </c>
      <c r="H9" s="397" t="s">
        <v>117</v>
      </c>
      <c r="I9" s="396" t="s">
        <v>1</v>
      </c>
      <c r="J9" s="412" t="s">
        <v>117</v>
      </c>
      <c r="K9" s="396" t="s">
        <v>1</v>
      </c>
      <c r="L9" s="397" t="s">
        <v>117</v>
      </c>
      <c r="M9" s="343" t="s">
        <v>1</v>
      </c>
      <c r="N9" s="343" t="s">
        <v>117</v>
      </c>
    </row>
    <row r="10" spans="1:14" s="270" customFormat="1" ht="11.25">
      <c r="A10" s="271" t="s">
        <v>14</v>
      </c>
      <c r="B10" s="344">
        <v>42370</v>
      </c>
      <c r="C10" s="413">
        <v>184.2</v>
      </c>
      <c r="D10" s="425">
        <v>8.0450895765000006</v>
      </c>
      <c r="E10" s="413">
        <v>316.55</v>
      </c>
      <c r="F10" s="415">
        <v>64.380176907299997</v>
      </c>
      <c r="G10" s="418"/>
      <c r="H10" s="425"/>
      <c r="I10" s="414">
        <v>1.45</v>
      </c>
      <c r="J10" s="415">
        <v>26.849655172399999</v>
      </c>
      <c r="K10" s="408">
        <v>3.45</v>
      </c>
      <c r="L10" s="425">
        <v>56.478115942000002</v>
      </c>
      <c r="M10" s="408">
        <v>18.649999999999999</v>
      </c>
      <c r="N10" s="409">
        <v>60.047882037500003</v>
      </c>
    </row>
    <row r="11" spans="1:14" s="270" customFormat="1" ht="11.25">
      <c r="A11" s="271" t="s">
        <v>15</v>
      </c>
      <c r="B11" s="344">
        <v>42401</v>
      </c>
      <c r="C11" s="413">
        <v>161.19999999999999</v>
      </c>
      <c r="D11" s="425">
        <v>2.8613647643000002</v>
      </c>
      <c r="E11" s="413">
        <v>301.10000000000002</v>
      </c>
      <c r="F11" s="415">
        <v>58.5562852873</v>
      </c>
      <c r="G11" s="418"/>
      <c r="H11" s="425"/>
      <c r="I11" s="414">
        <v>0.45</v>
      </c>
      <c r="J11" s="415">
        <v>23.7477777778</v>
      </c>
      <c r="K11" s="408">
        <v>7</v>
      </c>
      <c r="L11" s="425">
        <v>51.811285714299999</v>
      </c>
      <c r="M11" s="408">
        <v>15.45</v>
      </c>
      <c r="N11" s="409">
        <v>54.732265372199997</v>
      </c>
    </row>
    <row r="12" spans="1:14" s="270" customFormat="1" ht="11.25">
      <c r="A12" s="271" t="s">
        <v>147</v>
      </c>
      <c r="B12" s="344">
        <v>42430</v>
      </c>
      <c r="C12" s="413">
        <v>189.8</v>
      </c>
      <c r="D12" s="425">
        <v>2.7880163329999998</v>
      </c>
      <c r="E12" s="413">
        <v>313.5</v>
      </c>
      <c r="F12" s="415">
        <v>54.761704944199998</v>
      </c>
      <c r="G12" s="418"/>
      <c r="H12" s="425"/>
      <c r="I12" s="414">
        <v>0</v>
      </c>
      <c r="J12" s="415"/>
      <c r="K12" s="408">
        <v>12.5</v>
      </c>
      <c r="L12" s="425">
        <v>52.984879999999997</v>
      </c>
      <c r="M12" s="408">
        <v>4.45</v>
      </c>
      <c r="N12" s="409">
        <v>42.470224719100003</v>
      </c>
    </row>
    <row r="13" spans="1:14" s="270" customFormat="1" ht="11.25">
      <c r="A13" s="271" t="s">
        <v>148</v>
      </c>
      <c r="B13" s="344">
        <v>42461</v>
      </c>
      <c r="C13" s="413">
        <v>123.25</v>
      </c>
      <c r="D13" s="425">
        <v>2.6883853955000001</v>
      </c>
      <c r="E13" s="413">
        <v>312.39999999999998</v>
      </c>
      <c r="F13" s="415">
        <v>65.880845070399999</v>
      </c>
      <c r="G13" s="418"/>
      <c r="H13" s="425"/>
      <c r="I13" s="414">
        <v>0.45</v>
      </c>
      <c r="J13" s="415">
        <v>24.798888888899999</v>
      </c>
      <c r="K13" s="408">
        <v>8.15</v>
      </c>
      <c r="L13" s="425">
        <v>55.3012883436</v>
      </c>
      <c r="M13" s="408">
        <v>5.35</v>
      </c>
      <c r="N13" s="409">
        <v>46.957757009300003</v>
      </c>
    </row>
    <row r="14" spans="1:14" s="270" customFormat="1" ht="11.25">
      <c r="A14" s="271" t="s">
        <v>149</v>
      </c>
      <c r="B14" s="344">
        <v>42491</v>
      </c>
      <c r="C14" s="413">
        <v>146.85</v>
      </c>
      <c r="D14" s="425">
        <v>2.2688729997000001</v>
      </c>
      <c r="E14" s="413">
        <v>334.1</v>
      </c>
      <c r="F14" s="415">
        <v>60.765821610300002</v>
      </c>
      <c r="G14" s="418">
        <v>1.1499999999999999</v>
      </c>
      <c r="H14" s="425">
        <v>11.5217391304</v>
      </c>
      <c r="I14" s="414">
        <v>0</v>
      </c>
      <c r="J14" s="415"/>
      <c r="K14" s="408">
        <v>12.4</v>
      </c>
      <c r="L14" s="425">
        <v>54.054879032300001</v>
      </c>
      <c r="M14" s="408">
        <v>2.65</v>
      </c>
      <c r="N14" s="409">
        <v>57.689811320799997</v>
      </c>
    </row>
    <row r="15" spans="1:14" s="270" customFormat="1" ht="11.25">
      <c r="A15" s="271" t="s">
        <v>150</v>
      </c>
      <c r="B15" s="344">
        <v>42522</v>
      </c>
      <c r="C15" s="413">
        <v>290.25</v>
      </c>
      <c r="D15" s="425">
        <v>3.7287872524000001</v>
      </c>
      <c r="E15" s="413">
        <v>319.14999999999998</v>
      </c>
      <c r="F15" s="415">
        <v>55.588763904099999</v>
      </c>
      <c r="G15" s="418">
        <v>0.8</v>
      </c>
      <c r="H15" s="425">
        <v>7.2131249999999998</v>
      </c>
      <c r="I15" s="414">
        <v>0.2</v>
      </c>
      <c r="J15" s="415">
        <v>39.722499999999997</v>
      </c>
      <c r="K15" s="408">
        <v>17.149999999999999</v>
      </c>
      <c r="L15" s="425">
        <v>57.391428571399999</v>
      </c>
      <c r="M15" s="408">
        <v>2.4500000000000002</v>
      </c>
      <c r="N15" s="409">
        <v>50.166530612199999</v>
      </c>
    </row>
    <row r="16" spans="1:14" s="270" customFormat="1" ht="11.25">
      <c r="A16" s="271" t="s">
        <v>151</v>
      </c>
      <c r="B16" s="344">
        <v>42552</v>
      </c>
      <c r="C16" s="413">
        <v>295.2</v>
      </c>
      <c r="D16" s="425">
        <v>7.6711432927000001</v>
      </c>
      <c r="E16" s="413">
        <v>310</v>
      </c>
      <c r="F16" s="415">
        <v>55.1664709677</v>
      </c>
      <c r="G16" s="418"/>
      <c r="H16" s="425"/>
      <c r="I16" s="414">
        <v>0.15</v>
      </c>
      <c r="J16" s="415">
        <v>33.7166666667</v>
      </c>
      <c r="K16" s="408">
        <v>24.05</v>
      </c>
      <c r="L16" s="425">
        <v>56.818357588399998</v>
      </c>
      <c r="M16" s="408">
        <v>9.9</v>
      </c>
      <c r="N16" s="409">
        <v>49.642070707099997</v>
      </c>
    </row>
    <row r="17" spans="1:14" s="270" customFormat="1" ht="11.25">
      <c r="A17" s="271" t="s">
        <v>152</v>
      </c>
      <c r="B17" s="344">
        <v>42583</v>
      </c>
      <c r="C17" s="413">
        <v>302.39999999999998</v>
      </c>
      <c r="D17" s="425">
        <v>8.2764732142999993</v>
      </c>
      <c r="E17" s="413">
        <v>329.1</v>
      </c>
      <c r="F17" s="415">
        <v>53.486068064400001</v>
      </c>
      <c r="G17" s="418"/>
      <c r="H17" s="425"/>
      <c r="I17" s="414">
        <v>0.05</v>
      </c>
      <c r="J17" s="415">
        <v>33.49</v>
      </c>
      <c r="K17" s="408">
        <v>12</v>
      </c>
      <c r="L17" s="425">
        <v>56.979500000000002</v>
      </c>
      <c r="M17" s="408">
        <v>13.55</v>
      </c>
      <c r="N17" s="409">
        <v>49.6086346863</v>
      </c>
    </row>
    <row r="18" spans="1:14" s="270" customFormat="1" ht="11.25">
      <c r="A18" s="271" t="s">
        <v>153</v>
      </c>
      <c r="B18" s="344">
        <v>42614</v>
      </c>
      <c r="C18" s="413">
        <v>289.5</v>
      </c>
      <c r="D18" s="425">
        <v>10.283297063899999</v>
      </c>
      <c r="E18" s="413">
        <v>294.55</v>
      </c>
      <c r="F18" s="415">
        <v>63.186270582200002</v>
      </c>
      <c r="G18" s="418">
        <v>0.5</v>
      </c>
      <c r="H18" s="425">
        <v>41.533999999999999</v>
      </c>
      <c r="I18" s="414">
        <v>0.05</v>
      </c>
      <c r="J18" s="415">
        <v>33</v>
      </c>
      <c r="K18" s="408">
        <v>12.05</v>
      </c>
      <c r="L18" s="425">
        <v>56.614066389999998</v>
      </c>
      <c r="M18" s="408">
        <v>7.95</v>
      </c>
      <c r="N18" s="409">
        <v>52.799371069199999</v>
      </c>
    </row>
    <row r="19" spans="1:14" s="270" customFormat="1" ht="11.25">
      <c r="A19" s="271" t="s">
        <v>154</v>
      </c>
      <c r="B19" s="344">
        <v>42644</v>
      </c>
      <c r="C19" s="413">
        <v>306.35000000000002</v>
      </c>
      <c r="D19" s="425">
        <v>21.4483107557</v>
      </c>
      <c r="E19" s="413">
        <v>312.60000000000002</v>
      </c>
      <c r="F19" s="415">
        <v>83.322523992300006</v>
      </c>
      <c r="G19" s="418">
        <v>1.1000000000000001</v>
      </c>
      <c r="H19" s="425">
        <v>29.364999999999998</v>
      </c>
      <c r="I19" s="414">
        <v>1.55</v>
      </c>
      <c r="J19" s="415">
        <v>46.564516128999998</v>
      </c>
      <c r="K19" s="408">
        <v>11.85</v>
      </c>
      <c r="L19" s="425">
        <v>65.299240506299995</v>
      </c>
      <c r="M19" s="408">
        <v>3.75</v>
      </c>
      <c r="N19" s="409">
        <v>62.321866666699997</v>
      </c>
    </row>
    <row r="20" spans="1:14" s="270" customFormat="1" ht="11.25">
      <c r="A20" s="271" t="s">
        <v>155</v>
      </c>
      <c r="B20" s="344">
        <v>42675</v>
      </c>
      <c r="C20" s="413">
        <v>279.8</v>
      </c>
      <c r="D20" s="425">
        <v>22.652687633999999</v>
      </c>
      <c r="E20" s="413">
        <v>299.3</v>
      </c>
      <c r="F20" s="415">
        <v>78.474094554000004</v>
      </c>
      <c r="G20" s="418">
        <v>6.55</v>
      </c>
      <c r="H20" s="425">
        <v>43.444427480900004</v>
      </c>
      <c r="I20" s="414">
        <v>1.45</v>
      </c>
      <c r="J20" s="415">
        <v>30.789310344800001</v>
      </c>
      <c r="K20" s="408">
        <v>2.7</v>
      </c>
      <c r="L20" s="425">
        <v>71.629629629600004</v>
      </c>
      <c r="M20" s="408">
        <v>6.9</v>
      </c>
      <c r="N20" s="409">
        <v>72.770797101400007</v>
      </c>
    </row>
    <row r="21" spans="1:14" s="270" customFormat="1" ht="11.25">
      <c r="A21" s="271" t="s">
        <v>156</v>
      </c>
      <c r="B21" s="344">
        <v>42705</v>
      </c>
      <c r="C21" s="413">
        <v>311.05</v>
      </c>
      <c r="D21" s="426">
        <v>22.1436810802</v>
      </c>
      <c r="E21" s="413">
        <v>321.7</v>
      </c>
      <c r="F21" s="415">
        <v>84.834098538999996</v>
      </c>
      <c r="G21" s="418">
        <v>4.6500000000000004</v>
      </c>
      <c r="H21" s="425">
        <v>52.739354838700002</v>
      </c>
      <c r="I21" s="414">
        <v>2.9</v>
      </c>
      <c r="J21" s="415">
        <v>54.272241379299999</v>
      </c>
      <c r="K21" s="408">
        <v>16.149999999999999</v>
      </c>
      <c r="L21" s="425">
        <v>71.300123838999994</v>
      </c>
      <c r="M21" s="408">
        <v>8.25</v>
      </c>
      <c r="N21" s="409">
        <v>74.054606060599994</v>
      </c>
    </row>
    <row r="22" spans="1:14" s="270" customFormat="1" ht="11.25">
      <c r="B22" s="345">
        <v>2016</v>
      </c>
      <c r="C22" s="410">
        <f>SUM(C10:C21)</f>
        <v>2879.8500000000004</v>
      </c>
      <c r="D22" s="411">
        <v>11.028413458999999</v>
      </c>
      <c r="E22" s="410">
        <f>SUM(E10:E21)</f>
        <v>3764.05</v>
      </c>
      <c r="F22" s="416">
        <v>64.808719862900006</v>
      </c>
      <c r="G22" s="419">
        <f>SUM(G10:G21)</f>
        <v>14.75</v>
      </c>
      <c r="H22" s="427">
        <v>40.805966101700001</v>
      </c>
      <c r="I22" s="410">
        <f>SUM(I10:I21)</f>
        <v>8.6999999999999993</v>
      </c>
      <c r="J22" s="416">
        <v>40.380862069000003</v>
      </c>
      <c r="K22" s="410">
        <f>SUM(K10:K21)</f>
        <v>139.44999999999999</v>
      </c>
      <c r="L22" s="427">
        <v>58.631885980600003</v>
      </c>
      <c r="M22" s="410">
        <f>SUM(M10:M21)</f>
        <v>99.300000000000011</v>
      </c>
      <c r="N22" s="411">
        <v>56.512522658599998</v>
      </c>
    </row>
    <row r="23" spans="1:14" s="270" customFormat="1" ht="11.25"/>
    <row r="24" spans="1:14" s="270" customFormat="1" ht="11.25"/>
    <row r="25" spans="1:14" ht="15">
      <c r="B25" s="340" t="s">
        <v>145</v>
      </c>
      <c r="C25" s="324"/>
      <c r="D25" s="324"/>
      <c r="E25" s="324"/>
      <c r="F25" s="324"/>
      <c r="G25" s="324"/>
      <c r="H25" s="324"/>
      <c r="I25" s="324"/>
      <c r="J25" s="324"/>
    </row>
    <row r="26" spans="1:14">
      <c r="B26" s="346"/>
      <c r="C26" s="491" t="s">
        <v>146</v>
      </c>
      <c r="D26" s="491"/>
      <c r="E26" s="491"/>
      <c r="F26" s="492"/>
      <c r="G26" s="491" t="s">
        <v>135</v>
      </c>
      <c r="H26" s="491"/>
      <c r="I26" s="491"/>
      <c r="J26" s="491"/>
    </row>
    <row r="27" spans="1:14">
      <c r="B27" s="342"/>
      <c r="C27" s="493" t="s">
        <v>136</v>
      </c>
      <c r="D27" s="494"/>
      <c r="E27" s="496" t="s">
        <v>137</v>
      </c>
      <c r="F27" s="495"/>
      <c r="G27" s="493" t="s">
        <v>136</v>
      </c>
      <c r="H27" s="494"/>
      <c r="I27" s="496" t="s">
        <v>137</v>
      </c>
      <c r="J27" s="493"/>
    </row>
    <row r="28" spans="1:14">
      <c r="B28" s="342"/>
      <c r="C28" s="396" t="s">
        <v>1</v>
      </c>
      <c r="D28" s="397" t="s">
        <v>117</v>
      </c>
      <c r="E28" s="396" t="s">
        <v>1</v>
      </c>
      <c r="F28" s="401" t="s">
        <v>117</v>
      </c>
      <c r="G28" s="396" t="s">
        <v>1</v>
      </c>
      <c r="H28" s="397" t="s">
        <v>117</v>
      </c>
      <c r="I28" s="437" t="s">
        <v>1</v>
      </c>
      <c r="J28" s="343" t="s">
        <v>117</v>
      </c>
    </row>
    <row r="29" spans="1:14">
      <c r="A29" s="271" t="s">
        <v>14</v>
      </c>
      <c r="B29" s="344">
        <v>42370</v>
      </c>
      <c r="C29" s="402">
        <v>323.10000000000002</v>
      </c>
      <c r="D29" s="420">
        <v>82.846674404200002</v>
      </c>
      <c r="E29" s="402">
        <v>149.30000000000001</v>
      </c>
      <c r="F29" s="403">
        <v>28.092267247199999</v>
      </c>
      <c r="G29" s="407">
        <v>1.9</v>
      </c>
      <c r="H29" s="420">
        <v>50.072105263200001</v>
      </c>
      <c r="I29" s="407">
        <v>9.5</v>
      </c>
      <c r="J29" s="407">
        <v>23.6155789474</v>
      </c>
    </row>
    <row r="30" spans="1:14">
      <c r="A30" s="271" t="s">
        <v>15</v>
      </c>
      <c r="B30" s="344">
        <v>42401</v>
      </c>
      <c r="C30" s="402">
        <v>219.3</v>
      </c>
      <c r="D30" s="420">
        <v>172.0168422253</v>
      </c>
      <c r="E30" s="402">
        <v>165.2</v>
      </c>
      <c r="F30" s="403">
        <v>19.4447578692</v>
      </c>
      <c r="G30" s="407" t="s">
        <v>130</v>
      </c>
      <c r="H30" s="420"/>
      <c r="I30" s="407">
        <v>9.3000000000000007</v>
      </c>
      <c r="J30" s="407">
        <v>20.750322580599999</v>
      </c>
    </row>
    <row r="31" spans="1:14">
      <c r="A31" s="271" t="s">
        <v>147</v>
      </c>
      <c r="B31" s="344">
        <v>42430</v>
      </c>
      <c r="C31" s="402">
        <v>246.1</v>
      </c>
      <c r="D31" s="420">
        <v>169.1377427875</v>
      </c>
      <c r="E31" s="402">
        <v>173.5</v>
      </c>
      <c r="F31" s="403">
        <v>19.748239193100002</v>
      </c>
      <c r="G31" s="407" t="s">
        <v>130</v>
      </c>
      <c r="H31" s="420"/>
      <c r="I31" s="407">
        <v>10.85</v>
      </c>
      <c r="J31" s="407">
        <v>20.056635944700002</v>
      </c>
    </row>
    <row r="32" spans="1:14">
      <c r="A32" s="271" t="s">
        <v>148</v>
      </c>
      <c r="B32" s="344">
        <v>42461</v>
      </c>
      <c r="C32" s="402">
        <v>203.1</v>
      </c>
      <c r="D32" s="420">
        <v>197.61668882320001</v>
      </c>
      <c r="E32" s="402">
        <v>141.80000000000001</v>
      </c>
      <c r="F32" s="403">
        <v>19.545024682699999</v>
      </c>
      <c r="G32" s="407" t="s">
        <v>130</v>
      </c>
      <c r="H32" s="420"/>
      <c r="I32" s="407">
        <v>10.199999999999999</v>
      </c>
      <c r="J32" s="407">
        <v>19.555196078400002</v>
      </c>
    </row>
    <row r="33" spans="1:10">
      <c r="A33" s="271" t="s">
        <v>149</v>
      </c>
      <c r="B33" s="344">
        <v>42491</v>
      </c>
      <c r="C33" s="402">
        <v>141.75</v>
      </c>
      <c r="D33" s="420">
        <v>222.88134038800001</v>
      </c>
      <c r="E33" s="402">
        <v>19.350000000000001</v>
      </c>
      <c r="F33" s="403">
        <v>19.607958656299999</v>
      </c>
      <c r="G33" s="407" t="s">
        <v>130</v>
      </c>
      <c r="H33" s="420"/>
      <c r="I33" s="407" t="s">
        <v>130</v>
      </c>
      <c r="J33" s="407"/>
    </row>
    <row r="34" spans="1:10">
      <c r="A34" s="271" t="s">
        <v>150</v>
      </c>
      <c r="B34" s="344">
        <v>42522</v>
      </c>
      <c r="C34" s="402">
        <v>67.7</v>
      </c>
      <c r="D34" s="420">
        <v>216.00123338259999</v>
      </c>
      <c r="E34" s="402">
        <v>179.85</v>
      </c>
      <c r="F34" s="403">
        <v>21.494606616599999</v>
      </c>
      <c r="G34" s="407" t="s">
        <v>130</v>
      </c>
      <c r="H34" s="420"/>
      <c r="I34" s="407">
        <v>6.75</v>
      </c>
      <c r="J34" s="407">
        <v>22.6992592593</v>
      </c>
    </row>
    <row r="35" spans="1:10">
      <c r="A35" s="271" t="s">
        <v>151</v>
      </c>
      <c r="B35" s="344">
        <v>42552</v>
      </c>
      <c r="C35" s="402">
        <v>108.85</v>
      </c>
      <c r="D35" s="420">
        <v>94.562420762499997</v>
      </c>
      <c r="E35" s="402">
        <v>152.85</v>
      </c>
      <c r="F35" s="403">
        <v>23.061697742900002</v>
      </c>
      <c r="G35" s="407" t="s">
        <v>130</v>
      </c>
      <c r="H35" s="420"/>
      <c r="I35" s="407">
        <v>1.05</v>
      </c>
      <c r="J35" s="407">
        <v>25.7542857143</v>
      </c>
    </row>
    <row r="36" spans="1:10">
      <c r="A36" s="271" t="s">
        <v>152</v>
      </c>
      <c r="B36" s="344">
        <v>42583</v>
      </c>
      <c r="C36" s="402">
        <v>240.8</v>
      </c>
      <c r="D36" s="420">
        <v>87.833278654500006</v>
      </c>
      <c r="E36" s="402">
        <v>220.95</v>
      </c>
      <c r="F36" s="403">
        <v>23.837318397800001</v>
      </c>
      <c r="G36" s="407">
        <v>0.1</v>
      </c>
      <c r="H36" s="420">
        <v>46.05</v>
      </c>
      <c r="I36" s="407">
        <v>1.55</v>
      </c>
      <c r="J36" s="407">
        <v>20.095483870999999</v>
      </c>
    </row>
    <row r="37" spans="1:10">
      <c r="A37" s="271" t="s">
        <v>153</v>
      </c>
      <c r="B37" s="344">
        <v>42614</v>
      </c>
      <c r="C37" s="402">
        <v>138</v>
      </c>
      <c r="D37" s="420">
        <v>112.7203297101</v>
      </c>
      <c r="E37" s="402">
        <v>170.75</v>
      </c>
      <c r="F37" s="403">
        <v>29.812866764300001</v>
      </c>
      <c r="G37" s="407" t="s">
        <v>130</v>
      </c>
      <c r="H37" s="420"/>
      <c r="I37" s="407">
        <v>4.0999999999999996</v>
      </c>
      <c r="J37" s="407">
        <v>31.082439024399999</v>
      </c>
    </row>
    <row r="38" spans="1:10">
      <c r="A38" s="271" t="s">
        <v>154</v>
      </c>
      <c r="B38" s="344">
        <v>42644</v>
      </c>
      <c r="C38" s="402">
        <v>205.2</v>
      </c>
      <c r="D38" s="420">
        <v>143.49613304089999</v>
      </c>
      <c r="E38" s="402">
        <v>161.35</v>
      </c>
      <c r="F38" s="403">
        <v>47.451292221899998</v>
      </c>
      <c r="G38" s="407" t="s">
        <v>130</v>
      </c>
      <c r="H38" s="420"/>
      <c r="I38" s="407">
        <v>4.05</v>
      </c>
      <c r="J38" s="407">
        <v>40.902469135799997</v>
      </c>
    </row>
    <row r="39" spans="1:10">
      <c r="A39" s="271" t="s">
        <v>155</v>
      </c>
      <c r="B39" s="344">
        <v>42675</v>
      </c>
      <c r="C39" s="402">
        <v>306.85000000000002</v>
      </c>
      <c r="D39" s="420">
        <v>134.92047580249999</v>
      </c>
      <c r="E39" s="402">
        <v>128.5</v>
      </c>
      <c r="F39" s="403">
        <v>45.027999999999999</v>
      </c>
      <c r="G39" s="407">
        <v>0.25</v>
      </c>
      <c r="H39" s="420">
        <v>72.644000000000005</v>
      </c>
      <c r="I39" s="407">
        <v>0.7</v>
      </c>
      <c r="J39" s="407">
        <v>45.227142857099999</v>
      </c>
    </row>
    <row r="40" spans="1:10">
      <c r="A40" s="271" t="s">
        <v>156</v>
      </c>
      <c r="B40" s="344">
        <v>42705</v>
      </c>
      <c r="C40" s="402">
        <v>309.7</v>
      </c>
      <c r="D40" s="420">
        <v>95.792405553799995</v>
      </c>
      <c r="E40" s="402">
        <v>227.15</v>
      </c>
      <c r="F40" s="403">
        <v>47.125701078600002</v>
      </c>
      <c r="G40" s="407">
        <v>3.8</v>
      </c>
      <c r="H40" s="420">
        <v>86.670921052599994</v>
      </c>
      <c r="I40" s="407">
        <v>21.6</v>
      </c>
      <c r="J40" s="407">
        <v>44.285462963000001</v>
      </c>
    </row>
    <row r="41" spans="1:10">
      <c r="B41" s="345">
        <v>2016</v>
      </c>
      <c r="C41" s="404">
        <v>2510.4499999999998</v>
      </c>
      <c r="D41" s="421">
        <v>135.4259023283</v>
      </c>
      <c r="E41" s="404">
        <v>1890.55</v>
      </c>
      <c r="F41" s="406">
        <v>29.556913332099999</v>
      </c>
      <c r="G41" s="404">
        <v>6.05</v>
      </c>
      <c r="H41" s="421">
        <v>73.9260330579</v>
      </c>
      <c r="I41" s="404">
        <v>79.649999999999991</v>
      </c>
      <c r="J41" s="405">
        <v>29.216967984899998</v>
      </c>
    </row>
    <row r="44" spans="1:10" ht="15">
      <c r="B44" s="340" t="s">
        <v>133</v>
      </c>
      <c r="C44" s="324"/>
      <c r="D44" s="324"/>
      <c r="E44" s="324"/>
      <c r="F44" s="324"/>
      <c r="G44" s="324"/>
      <c r="H44" s="324"/>
      <c r="I44" s="324"/>
      <c r="J44" s="324"/>
    </row>
    <row r="45" spans="1:10">
      <c r="B45" s="346"/>
      <c r="C45" s="491" t="s">
        <v>146</v>
      </c>
      <c r="D45" s="491"/>
      <c r="E45" s="491"/>
      <c r="F45" s="492"/>
      <c r="G45" s="491" t="s">
        <v>135</v>
      </c>
      <c r="H45" s="491"/>
      <c r="I45" s="491"/>
      <c r="J45" s="491"/>
    </row>
    <row r="46" spans="1:10">
      <c r="B46" s="342"/>
      <c r="C46" s="493" t="s">
        <v>136</v>
      </c>
      <c r="D46" s="494"/>
      <c r="E46" s="493" t="s">
        <v>137</v>
      </c>
      <c r="F46" s="495"/>
      <c r="G46" s="493" t="s">
        <v>136</v>
      </c>
      <c r="H46" s="494"/>
      <c r="I46" s="496" t="s">
        <v>137</v>
      </c>
      <c r="J46" s="493"/>
    </row>
    <row r="47" spans="1:10">
      <c r="B47" s="342"/>
      <c r="C47" s="396" t="s">
        <v>1</v>
      </c>
      <c r="D47" s="397" t="s">
        <v>117</v>
      </c>
      <c r="E47" s="396" t="s">
        <v>1</v>
      </c>
      <c r="F47" s="401" t="s">
        <v>117</v>
      </c>
      <c r="G47" s="422" t="s">
        <v>1</v>
      </c>
      <c r="H47" s="397" t="s">
        <v>117</v>
      </c>
      <c r="I47" s="396" t="s">
        <v>1</v>
      </c>
      <c r="J47" s="343" t="s">
        <v>117</v>
      </c>
    </row>
    <row r="48" spans="1:10">
      <c r="A48" s="271" t="s">
        <v>14</v>
      </c>
      <c r="B48" s="344">
        <v>42370</v>
      </c>
      <c r="C48" s="402">
        <v>211.05</v>
      </c>
      <c r="D48" s="420">
        <v>86.257242359599999</v>
      </c>
      <c r="E48" s="402">
        <v>257</v>
      </c>
      <c r="F48" s="403">
        <v>6.7248112840000003</v>
      </c>
      <c r="G48" s="423">
        <v>1.65</v>
      </c>
      <c r="H48" s="420">
        <v>33.012424242400002</v>
      </c>
      <c r="I48" s="407">
        <v>12.75</v>
      </c>
      <c r="J48" s="407">
        <v>6.2081960784000003</v>
      </c>
    </row>
    <row r="49" spans="1:10">
      <c r="A49" s="271" t="s">
        <v>15</v>
      </c>
      <c r="B49" s="344">
        <v>42401</v>
      </c>
      <c r="C49" s="402">
        <v>205.05</v>
      </c>
      <c r="D49" s="420">
        <v>86.581482565200005</v>
      </c>
      <c r="E49" s="402">
        <v>270.14999999999998</v>
      </c>
      <c r="F49" s="403">
        <v>6.5408032574000003</v>
      </c>
      <c r="G49" s="423">
        <v>1.75</v>
      </c>
      <c r="H49" s="420">
        <v>38.408571428599998</v>
      </c>
      <c r="I49" s="407">
        <v>6.5</v>
      </c>
      <c r="J49" s="407">
        <v>9.4262307692</v>
      </c>
    </row>
    <row r="50" spans="1:10">
      <c r="A50" s="271" t="s">
        <v>147</v>
      </c>
      <c r="B50" s="344">
        <v>42430</v>
      </c>
      <c r="C50" s="402">
        <v>227.9</v>
      </c>
      <c r="D50" s="420">
        <v>73.194956121100006</v>
      </c>
      <c r="E50" s="402">
        <v>269.05</v>
      </c>
      <c r="F50" s="403">
        <v>7.8818676826000003</v>
      </c>
      <c r="G50" s="423">
        <v>1.85</v>
      </c>
      <c r="H50" s="420">
        <v>36.5489189189</v>
      </c>
      <c r="I50" s="407">
        <v>7.8</v>
      </c>
      <c r="J50" s="407">
        <v>13.148141025599999</v>
      </c>
    </row>
    <row r="51" spans="1:10">
      <c r="A51" s="271" t="s">
        <v>148</v>
      </c>
      <c r="B51" s="344">
        <v>42461</v>
      </c>
      <c r="C51" s="402">
        <v>192.25</v>
      </c>
      <c r="D51" s="420">
        <v>71.071063719099996</v>
      </c>
      <c r="E51" s="402">
        <v>229.3</v>
      </c>
      <c r="F51" s="403">
        <v>4.5775010903000002</v>
      </c>
      <c r="G51" s="423">
        <v>3.2</v>
      </c>
      <c r="H51" s="420">
        <v>38.959218749999998</v>
      </c>
      <c r="I51" s="407">
        <v>7.45</v>
      </c>
      <c r="J51" s="407">
        <v>4.0252348993</v>
      </c>
    </row>
    <row r="52" spans="1:10">
      <c r="A52" s="271" t="s">
        <v>149</v>
      </c>
      <c r="B52" s="344">
        <v>42491</v>
      </c>
      <c r="C52" s="402">
        <v>205.8</v>
      </c>
      <c r="D52" s="420">
        <v>66.568321185599999</v>
      </c>
      <c r="E52" s="402">
        <v>228.2</v>
      </c>
      <c r="F52" s="403">
        <v>5.9155674847000004</v>
      </c>
      <c r="G52" s="423">
        <v>6.9</v>
      </c>
      <c r="H52" s="420">
        <v>35.468405797099997</v>
      </c>
      <c r="I52" s="407">
        <v>7.55</v>
      </c>
      <c r="J52" s="407">
        <v>6.5820529801000003</v>
      </c>
    </row>
    <row r="53" spans="1:10">
      <c r="A53" s="271" t="s">
        <v>150</v>
      </c>
      <c r="B53" s="344">
        <v>42522</v>
      </c>
      <c r="C53" s="402">
        <v>181.65</v>
      </c>
      <c r="D53" s="420">
        <v>75.217346545599995</v>
      </c>
      <c r="E53" s="402">
        <v>329.6</v>
      </c>
      <c r="F53" s="403">
        <v>13.483388956300001</v>
      </c>
      <c r="G53" s="423">
        <v>2.65</v>
      </c>
      <c r="H53" s="420">
        <v>38.489245283000002</v>
      </c>
      <c r="I53" s="407">
        <v>5</v>
      </c>
      <c r="J53" s="407">
        <v>21.0275</v>
      </c>
    </row>
    <row r="54" spans="1:10">
      <c r="A54" s="271" t="s">
        <v>151</v>
      </c>
      <c r="B54" s="344">
        <v>42552</v>
      </c>
      <c r="C54" s="402">
        <v>226.6</v>
      </c>
      <c r="D54" s="420">
        <v>92.449558693699998</v>
      </c>
      <c r="E54" s="402">
        <v>345.55</v>
      </c>
      <c r="F54" s="403">
        <v>17.5286745768</v>
      </c>
      <c r="G54" s="423">
        <v>0.8</v>
      </c>
      <c r="H54" s="420">
        <v>47.592500000000001</v>
      </c>
      <c r="I54" s="407">
        <v>3.2</v>
      </c>
      <c r="J54" s="407">
        <v>26.17609375</v>
      </c>
    </row>
    <row r="55" spans="1:10">
      <c r="A55" s="271" t="s">
        <v>152</v>
      </c>
      <c r="B55" s="344">
        <v>42583</v>
      </c>
      <c r="C55" s="402">
        <v>286.45</v>
      </c>
      <c r="D55" s="420">
        <v>88.446358875900003</v>
      </c>
      <c r="E55" s="402">
        <v>345.95</v>
      </c>
      <c r="F55" s="403">
        <v>17.611261743</v>
      </c>
      <c r="G55" s="423">
        <v>1.05</v>
      </c>
      <c r="H55" s="420">
        <v>49.120952381000002</v>
      </c>
      <c r="I55" s="407">
        <v>4.45</v>
      </c>
      <c r="J55" s="407">
        <v>23.054494382000001</v>
      </c>
    </row>
    <row r="56" spans="1:10">
      <c r="A56" s="271" t="s">
        <v>153</v>
      </c>
      <c r="B56" s="344">
        <v>42614</v>
      </c>
      <c r="C56" s="402">
        <v>226.25</v>
      </c>
      <c r="D56" s="420">
        <v>93.928961326000007</v>
      </c>
      <c r="E56" s="402">
        <v>330.95</v>
      </c>
      <c r="F56" s="403">
        <v>20.5600800725</v>
      </c>
      <c r="G56" s="423">
        <v>0.15</v>
      </c>
      <c r="H56" s="420">
        <v>58.763333333299997</v>
      </c>
      <c r="I56" s="407">
        <v>6.45</v>
      </c>
      <c r="J56" s="407">
        <v>27.261317829500001</v>
      </c>
    </row>
    <row r="57" spans="1:10">
      <c r="A57" s="271" t="s">
        <v>154</v>
      </c>
      <c r="B57" s="344">
        <v>42644</v>
      </c>
      <c r="C57" s="402">
        <v>246.2</v>
      </c>
      <c r="D57" s="420">
        <v>101.8312347685</v>
      </c>
      <c r="E57" s="402">
        <v>300.39999999999998</v>
      </c>
      <c r="F57" s="403">
        <v>22.262042276999999</v>
      </c>
      <c r="G57" s="423">
        <v>1.7</v>
      </c>
      <c r="H57" s="420">
        <v>55.815294117599997</v>
      </c>
      <c r="I57" s="407">
        <v>4.9000000000000004</v>
      </c>
      <c r="J57" s="407">
        <v>24.5365306122</v>
      </c>
    </row>
    <row r="58" spans="1:10">
      <c r="A58" s="271" t="s">
        <v>155</v>
      </c>
      <c r="B58" s="344">
        <v>42675</v>
      </c>
      <c r="C58" s="402">
        <v>245.35</v>
      </c>
      <c r="D58" s="420">
        <v>92.563095577699997</v>
      </c>
      <c r="E58" s="402">
        <v>291.85000000000002</v>
      </c>
      <c r="F58" s="403">
        <v>26.493899263300001</v>
      </c>
      <c r="G58" s="423">
        <v>1.65</v>
      </c>
      <c r="H58" s="420">
        <v>69.9103030303</v>
      </c>
      <c r="I58" s="407">
        <v>5.05</v>
      </c>
      <c r="J58" s="407">
        <v>34.837425742599997</v>
      </c>
    </row>
    <row r="59" spans="1:10">
      <c r="A59" s="271" t="s">
        <v>156</v>
      </c>
      <c r="B59" s="344">
        <v>42705</v>
      </c>
      <c r="C59" s="402">
        <v>216.6</v>
      </c>
      <c r="D59" s="420">
        <v>92.446311172700007</v>
      </c>
      <c r="E59" s="402">
        <v>300.10000000000002</v>
      </c>
      <c r="F59" s="403">
        <v>28.404891702800001</v>
      </c>
      <c r="G59" s="423">
        <v>5.35</v>
      </c>
      <c r="H59" s="420">
        <v>70.321962616799993</v>
      </c>
      <c r="I59" s="407">
        <v>6.65</v>
      </c>
      <c r="J59" s="407">
        <v>33.996992481200003</v>
      </c>
    </row>
    <row r="60" spans="1:10">
      <c r="B60" s="345">
        <v>2016</v>
      </c>
      <c r="C60" s="404">
        <f>SUM(C48:C59)</f>
        <v>2671.1499999999996</v>
      </c>
      <c r="D60" s="421">
        <v>85.733370084000001</v>
      </c>
      <c r="E60" s="404">
        <f>SUM(E48:E59)</f>
        <v>3498.1</v>
      </c>
      <c r="F60" s="406">
        <v>15.539191989900001</v>
      </c>
      <c r="G60" s="424">
        <f>SUM(G48:G59)</f>
        <v>28.699999999999996</v>
      </c>
      <c r="H60" s="421">
        <v>46.885888501700002</v>
      </c>
      <c r="I60" s="404">
        <f>SUM(I48:I59)</f>
        <v>77.750000000000014</v>
      </c>
      <c r="J60" s="405">
        <v>16.877556270100001</v>
      </c>
    </row>
  </sheetData>
  <mergeCells count="21">
    <mergeCell ref="C7:F7"/>
    <mergeCell ref="G7:J7"/>
    <mergeCell ref="K7:N7"/>
    <mergeCell ref="C8:D8"/>
    <mergeCell ref="E8:F8"/>
    <mergeCell ref="G8:H8"/>
    <mergeCell ref="I8:J8"/>
    <mergeCell ref="K8:L8"/>
    <mergeCell ref="M8:N8"/>
    <mergeCell ref="C26:F26"/>
    <mergeCell ref="G26:J26"/>
    <mergeCell ref="C27:D27"/>
    <mergeCell ref="E27:F27"/>
    <mergeCell ref="G27:H27"/>
    <mergeCell ref="I27:J27"/>
    <mergeCell ref="C45:F45"/>
    <mergeCell ref="G45:J45"/>
    <mergeCell ref="C46:D46"/>
    <mergeCell ref="E46:F46"/>
    <mergeCell ref="G46:H46"/>
    <mergeCell ref="I46:J46"/>
  </mergeCells>
  <hyperlinks>
    <hyperlink ref="B3" location="Indice!A1" display="Indice!A1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H82"/>
  <sheetViews>
    <sheetView showGridLines="0" topLeftCell="A2" workbookViewId="0">
      <selection activeCell="F27" sqref="F27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68.7109375" style="7" customWidth="1"/>
    <col min="6" max="6" width="11.42578125" style="31" customWidth="1"/>
    <col min="7" max="7" width="25.140625" bestFit="1" customWidth="1"/>
  </cols>
  <sheetData>
    <row r="1" spans="2:8" s="7" customFormat="1" ht="0.6" customHeight="1"/>
    <row r="2" spans="2:8" s="7" customFormat="1" ht="21" customHeight="1">
      <c r="E2" s="54" t="s">
        <v>76</v>
      </c>
    </row>
    <row r="3" spans="2:8" s="7" customFormat="1" ht="15" customHeight="1">
      <c r="E3" s="9" t="s">
        <v>125</v>
      </c>
    </row>
    <row r="4" spans="2:8" s="10" customFormat="1" ht="19.899999999999999" customHeight="1">
      <c r="B4" s="11"/>
      <c r="C4" s="12" t="str">
        <f>Indice!C4</f>
        <v>Servicios de ajuste</v>
      </c>
    </row>
    <row r="5" spans="2:8" s="10" customFormat="1" ht="12.6" customHeight="1">
      <c r="B5" s="11"/>
      <c r="C5" s="13"/>
    </row>
    <row r="6" spans="2:8" s="10" customFormat="1" ht="13.15" customHeight="1">
      <c r="B6" s="11"/>
      <c r="C6" s="16"/>
      <c r="D6" s="28"/>
      <c r="E6" s="28"/>
    </row>
    <row r="7" spans="2:8" s="10" customFormat="1" ht="12.75" customHeight="1">
      <c r="B7" s="11"/>
      <c r="C7" s="458" t="s">
        <v>234</v>
      </c>
      <c r="D7" s="28"/>
      <c r="E7" s="189"/>
    </row>
    <row r="8" spans="2:8" s="10" customFormat="1" ht="12.75" customHeight="1">
      <c r="B8" s="11"/>
      <c r="C8" s="458"/>
      <c r="D8" s="28"/>
      <c r="E8" s="189"/>
    </row>
    <row r="9" spans="2:8" s="10" customFormat="1" ht="12.75" customHeight="1">
      <c r="B9" s="11"/>
      <c r="C9" s="133" t="s">
        <v>120</v>
      </c>
      <c r="D9" s="28"/>
      <c r="E9" s="189"/>
    </row>
    <row r="10" spans="2:8" s="10" customFormat="1" ht="12.75" customHeight="1">
      <c r="B10" s="11"/>
      <c r="C10" s="133"/>
      <c r="D10" s="28"/>
      <c r="E10" s="189"/>
    </row>
    <row r="11" spans="2:8" s="10" customFormat="1" ht="12.75" customHeight="1">
      <c r="B11" s="11"/>
      <c r="C11" s="151"/>
      <c r="D11" s="28"/>
      <c r="E11" s="189"/>
    </row>
    <row r="12" spans="2:8" s="10" customFormat="1" ht="12.75" customHeight="1">
      <c r="B12" s="11"/>
      <c r="C12" s="151"/>
      <c r="D12" s="28"/>
      <c r="E12" s="189"/>
      <c r="G12" s="453"/>
      <c r="H12" s="454"/>
    </row>
    <row r="13" spans="2:8" s="10" customFormat="1" ht="12.75" customHeight="1">
      <c r="B13" s="11"/>
      <c r="C13" s="16"/>
      <c r="D13" s="28"/>
      <c r="E13" s="189"/>
      <c r="G13" s="453"/>
      <c r="H13" s="454"/>
    </row>
    <row r="14" spans="2:8" s="10" customFormat="1" ht="12.75" customHeight="1">
      <c r="B14" s="11"/>
      <c r="C14" s="16"/>
      <c r="D14" s="28"/>
      <c r="E14" s="189"/>
      <c r="G14" s="453"/>
      <c r="H14" s="454"/>
    </row>
    <row r="15" spans="2:8" s="10" customFormat="1" ht="12.75" customHeight="1">
      <c r="B15" s="11"/>
      <c r="C15" s="16"/>
      <c r="D15" s="28"/>
      <c r="E15" s="189"/>
      <c r="G15" s="453"/>
      <c r="H15" s="454"/>
    </row>
    <row r="16" spans="2:8" s="10" customFormat="1" ht="12.75" customHeight="1">
      <c r="B16" s="11"/>
      <c r="C16" s="16"/>
      <c r="D16" s="28"/>
      <c r="E16" s="189"/>
      <c r="H16" s="140" t="str">
        <f>CONCATENATE("Precio medio final: ",ROUND('Data 1'!Q13,2)," €/MWh")</f>
        <v>Precio medio final: 48,41 €/MWh</v>
      </c>
    </row>
    <row r="17" spans="2:8" s="10" customFormat="1" ht="12.75" customHeight="1">
      <c r="B17" s="11"/>
      <c r="C17" s="16"/>
      <c r="D17" s="28"/>
      <c r="E17" s="189"/>
    </row>
    <row r="18" spans="2:8" s="10" customFormat="1" ht="12.75" customHeight="1">
      <c r="B18" s="11"/>
      <c r="C18" s="16"/>
      <c r="D18" s="28"/>
      <c r="E18" s="189"/>
    </row>
    <row r="19" spans="2:8" s="10" customFormat="1" ht="12.75" customHeight="1">
      <c r="B19" s="11"/>
      <c r="C19" s="16"/>
      <c r="D19" s="28"/>
      <c r="E19" s="189"/>
    </row>
    <row r="20" spans="2:8" s="10" customFormat="1" ht="12.75" customHeight="1">
      <c r="B20" s="11"/>
      <c r="C20" s="16"/>
      <c r="D20" s="28"/>
      <c r="E20" s="189"/>
    </row>
    <row r="21" spans="2:8" s="10" customFormat="1" ht="12.75" customHeight="1">
      <c r="B21" s="11"/>
      <c r="C21" s="16"/>
      <c r="D21" s="28"/>
      <c r="E21" s="189"/>
    </row>
    <row r="22" spans="2:8">
      <c r="E22" s="189"/>
      <c r="F22" s="10"/>
      <c r="G22" s="10"/>
      <c r="H22" s="10"/>
    </row>
    <row r="23" spans="2:8">
      <c r="E23" s="189"/>
      <c r="F23" s="10"/>
      <c r="G23" s="10"/>
      <c r="H23" s="10"/>
    </row>
    <row r="24" spans="2:8">
      <c r="E24" s="189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GridLines="0" topLeftCell="A2" workbookViewId="0">
      <selection activeCell="E33" sqref="E33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82" t="s">
        <v>76</v>
      </c>
    </row>
    <row r="3" spans="2:5" s="7" customFormat="1" ht="15" customHeight="1"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58" t="s">
        <v>211</v>
      </c>
      <c r="D7" s="28"/>
      <c r="E7" s="189"/>
    </row>
    <row r="8" spans="2:5" s="10" customFormat="1" ht="12.75" customHeight="1">
      <c r="B8" s="11"/>
      <c r="C8" s="458"/>
      <c r="D8" s="28"/>
      <c r="E8" s="189"/>
    </row>
    <row r="9" spans="2:5" s="10" customFormat="1" ht="12.75" customHeight="1">
      <c r="B9" s="11"/>
      <c r="C9" s="458"/>
      <c r="D9" s="28"/>
      <c r="E9" s="189"/>
    </row>
    <row r="10" spans="2:5" s="10" customFormat="1" ht="12.75" customHeight="1">
      <c r="B10" s="11"/>
      <c r="C10" s="458"/>
      <c r="D10" s="28"/>
      <c r="E10" s="189"/>
    </row>
    <row r="11" spans="2:5" s="10" customFormat="1" ht="12.75" customHeight="1">
      <c r="B11" s="11"/>
      <c r="C11" s="133" t="s">
        <v>51</v>
      </c>
      <c r="D11" s="28"/>
      <c r="E11" s="189"/>
    </row>
    <row r="12" spans="2:5" s="10" customFormat="1" ht="12.75" customHeight="1">
      <c r="B12" s="11"/>
      <c r="C12" s="151"/>
      <c r="D12" s="28"/>
      <c r="E12" s="189"/>
    </row>
    <row r="13" spans="2:5" s="10" customFormat="1" ht="12.75" customHeight="1">
      <c r="B13" s="11"/>
      <c r="C13" s="16"/>
      <c r="D13" s="28"/>
      <c r="E13" s="189"/>
    </row>
    <row r="14" spans="2:5" s="10" customFormat="1" ht="12.75" customHeight="1">
      <c r="B14" s="11"/>
      <c r="C14" s="16"/>
      <c r="D14" s="28"/>
      <c r="E14" s="189"/>
    </row>
    <row r="15" spans="2:5" s="10" customFormat="1" ht="12.75" customHeight="1">
      <c r="B15" s="11"/>
      <c r="C15" s="16"/>
      <c r="D15" s="28"/>
      <c r="E15" s="189"/>
    </row>
    <row r="16" spans="2:5" s="10" customFormat="1" ht="12.75" customHeight="1">
      <c r="B16" s="11"/>
      <c r="C16" s="16"/>
      <c r="D16" s="28"/>
      <c r="E16" s="189"/>
    </row>
    <row r="17" spans="2:8" s="10" customFormat="1" ht="12.75" customHeight="1">
      <c r="B17" s="11"/>
      <c r="C17" s="16"/>
      <c r="D17" s="28"/>
      <c r="E17" s="189"/>
    </row>
    <row r="18" spans="2:8" s="10" customFormat="1" ht="12.75" customHeight="1">
      <c r="B18" s="11"/>
      <c r="C18" s="16"/>
      <c r="D18" s="28"/>
      <c r="E18" s="189"/>
    </row>
    <row r="19" spans="2:8" s="10" customFormat="1" ht="12.75" customHeight="1">
      <c r="B19" s="11"/>
      <c r="C19" s="16"/>
      <c r="D19" s="28"/>
      <c r="E19" s="189"/>
    </row>
    <row r="20" spans="2:8" s="10" customFormat="1" ht="12.75" customHeight="1">
      <c r="B20" s="11"/>
      <c r="C20" s="16"/>
      <c r="D20" s="28"/>
      <c r="E20" s="189"/>
    </row>
    <row r="21" spans="2:8" s="10" customFormat="1" ht="12.75" customHeight="1">
      <c r="B21" s="11"/>
      <c r="C21" s="16"/>
      <c r="D21" s="28"/>
      <c r="E21" s="189"/>
    </row>
    <row r="22" spans="2:8">
      <c r="E22" s="189"/>
      <c r="F22" s="10"/>
      <c r="G22" s="10"/>
      <c r="H22" s="10"/>
    </row>
    <row r="23" spans="2:8">
      <c r="E23" s="189"/>
      <c r="F23" s="10"/>
      <c r="G23" s="10"/>
      <c r="H23" s="10"/>
    </row>
    <row r="24" spans="2:8">
      <c r="E24" s="189"/>
      <c r="F24" s="10"/>
      <c r="G24" s="10"/>
      <c r="H24" s="10"/>
    </row>
    <row r="25" spans="2:8">
      <c r="E25" s="29"/>
      <c r="F25" s="10"/>
      <c r="G25" s="10"/>
      <c r="H25" s="10"/>
    </row>
    <row r="26" spans="2:8">
      <c r="E26" s="29"/>
    </row>
    <row r="27" spans="2:8">
      <c r="E27" s="29"/>
    </row>
    <row r="28" spans="2:8">
      <c r="E28" s="29"/>
    </row>
    <row r="82" spans="2:2">
      <c r="B82" s="55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F82"/>
  <sheetViews>
    <sheetView showGridLines="0" topLeftCell="A2" workbookViewId="0">
      <selection activeCell="E35" sqref="E35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82" t="s">
        <v>76</v>
      </c>
    </row>
    <row r="3" spans="2:5" s="7" customFormat="1" ht="15" customHeight="1"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59" t="s">
        <v>212</v>
      </c>
      <c r="D7" s="28"/>
      <c r="E7" s="189"/>
    </row>
    <row r="8" spans="2:5" s="10" customFormat="1" ht="12.75" customHeight="1">
      <c r="B8" s="11"/>
      <c r="C8" s="459"/>
      <c r="D8" s="28"/>
      <c r="E8" s="189"/>
    </row>
    <row r="9" spans="2:5" s="10" customFormat="1" ht="12.75" customHeight="1">
      <c r="B9" s="11"/>
      <c r="C9" s="459"/>
      <c r="D9" s="28"/>
      <c r="E9" s="189"/>
    </row>
    <row r="10" spans="2:5" s="10" customFormat="1" ht="12.75" customHeight="1">
      <c r="B10" s="11"/>
      <c r="C10" s="459" t="s">
        <v>51</v>
      </c>
      <c r="D10" s="28"/>
      <c r="E10" s="189"/>
    </row>
    <row r="11" spans="2:5" s="10" customFormat="1" ht="12.75" customHeight="1">
      <c r="B11" s="11"/>
      <c r="C11" s="459"/>
      <c r="D11" s="28"/>
      <c r="E11" s="152"/>
    </row>
    <row r="12" spans="2:5" s="10" customFormat="1" ht="12.75" customHeight="1">
      <c r="B12" s="11"/>
      <c r="C12" s="459"/>
      <c r="D12" s="28"/>
      <c r="E12" s="152"/>
    </row>
    <row r="13" spans="2:5" s="10" customFormat="1" ht="12.75" customHeight="1">
      <c r="B13" s="11"/>
      <c r="C13" s="16"/>
      <c r="D13" s="28"/>
      <c r="E13" s="152"/>
    </row>
    <row r="14" spans="2:5" s="10" customFormat="1" ht="12.75" customHeight="1">
      <c r="B14" s="11"/>
      <c r="C14" s="16"/>
      <c r="D14" s="28"/>
      <c r="E14" s="152"/>
    </row>
    <row r="15" spans="2:5" s="10" customFormat="1" ht="12.75" customHeight="1">
      <c r="B15" s="11"/>
      <c r="C15" s="16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2:5" s="10" customFormat="1" ht="12.75" customHeight="1">
      <c r="B17" s="11"/>
      <c r="C17" s="16"/>
      <c r="D17" s="28"/>
      <c r="E17" s="152"/>
    </row>
    <row r="18" spans="2:5" s="10" customFormat="1" ht="12.75" customHeight="1">
      <c r="B18" s="11"/>
      <c r="C18" s="16"/>
      <c r="D18" s="28"/>
      <c r="E18" s="152"/>
    </row>
    <row r="19" spans="2:5" s="10" customFormat="1" ht="12.75" customHeight="1">
      <c r="B19" s="11"/>
      <c r="C19" s="16"/>
      <c r="D19" s="28"/>
      <c r="E19" s="152"/>
    </row>
    <row r="20" spans="2:5" s="10" customFormat="1" ht="12.75" customHeight="1">
      <c r="B20" s="11"/>
      <c r="C20" s="16"/>
      <c r="D20" s="28"/>
      <c r="E20" s="152"/>
    </row>
    <row r="21" spans="2:5" s="10" customFormat="1" ht="12.75" customHeight="1">
      <c r="B21" s="11"/>
      <c r="C21" s="16"/>
      <c r="D21" s="28"/>
      <c r="E21" s="152"/>
    </row>
    <row r="22" spans="2:5">
      <c r="E22" s="190"/>
    </row>
    <row r="23" spans="2:5">
      <c r="E23" s="190"/>
    </row>
    <row r="24" spans="2:5">
      <c r="E24" s="190"/>
    </row>
    <row r="25" spans="2:5" ht="16.149999999999999" customHeight="1">
      <c r="E25" s="450" t="s">
        <v>124</v>
      </c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S83"/>
  <sheetViews>
    <sheetView showGridLines="0" topLeftCell="A2" workbookViewId="0">
      <selection activeCell="M29" sqref="M29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7" customFormat="1" ht="0.6" customHeight="1"/>
    <row r="2" spans="2:19" s="7" customFormat="1" ht="21" customHeight="1">
      <c r="E2" s="456" t="s">
        <v>76</v>
      </c>
      <c r="F2" s="456"/>
      <c r="G2" s="456"/>
      <c r="H2" s="456"/>
      <c r="I2" s="456"/>
      <c r="J2" s="456"/>
      <c r="K2" s="456"/>
      <c r="L2" s="456"/>
      <c r="M2" s="456"/>
    </row>
    <row r="3" spans="2:19" s="7" customFormat="1" ht="15" customHeight="1">
      <c r="E3" s="457" t="s">
        <v>125</v>
      </c>
      <c r="F3" s="457"/>
      <c r="G3" s="457"/>
      <c r="H3" s="457"/>
      <c r="I3" s="457"/>
      <c r="J3" s="457"/>
      <c r="K3" s="457"/>
      <c r="L3" s="457"/>
      <c r="M3" s="457"/>
    </row>
    <row r="4" spans="2:19" s="10" customFormat="1" ht="19.899999999999999" customHeight="1">
      <c r="B4" s="11"/>
      <c r="C4" s="12" t="str">
        <f>Indice!C4</f>
        <v>Servicios de ajuste</v>
      </c>
    </row>
    <row r="5" spans="2:19" s="10" customFormat="1" ht="12.6" customHeight="1">
      <c r="B5" s="11"/>
      <c r="C5" s="13"/>
    </row>
    <row r="6" spans="2:19" s="10" customFormat="1" ht="13.15" customHeight="1">
      <c r="B6" s="11"/>
      <c r="C6" s="16"/>
      <c r="D6" s="28"/>
      <c r="E6" s="28"/>
    </row>
    <row r="7" spans="2:19" s="10" customFormat="1" ht="12.75" customHeight="1">
      <c r="B7" s="11"/>
      <c r="C7" s="459" t="s">
        <v>119</v>
      </c>
      <c r="D7" s="28"/>
      <c r="E7" s="3"/>
      <c r="F7" s="468">
        <v>2015</v>
      </c>
      <c r="G7" s="468"/>
      <c r="H7" s="33"/>
      <c r="I7" s="468">
        <v>2016</v>
      </c>
      <c r="J7" s="468"/>
      <c r="K7" s="33"/>
      <c r="L7" s="468" t="s">
        <v>160</v>
      </c>
      <c r="M7" s="469"/>
      <c r="Q7" s="73"/>
    </row>
    <row r="8" spans="2:19" s="10" customFormat="1" ht="12.75" customHeight="1">
      <c r="B8" s="11"/>
      <c r="C8" s="459"/>
      <c r="D8" s="28"/>
      <c r="E8" s="35"/>
      <c r="F8" s="112" t="s">
        <v>45</v>
      </c>
      <c r="G8" s="112" t="s">
        <v>46</v>
      </c>
      <c r="H8" s="113"/>
      <c r="I8" s="112" t="s">
        <v>45</v>
      </c>
      <c r="J8" s="112" t="s">
        <v>46</v>
      </c>
      <c r="K8" s="112"/>
      <c r="L8" s="112" t="s">
        <v>45</v>
      </c>
      <c r="M8" s="112" t="s">
        <v>46</v>
      </c>
      <c r="N8" s="145"/>
      <c r="O8" s="145"/>
      <c r="P8" s="465"/>
      <c r="Q8" s="465"/>
      <c r="R8" s="460"/>
      <c r="S8" s="460"/>
    </row>
    <row r="9" spans="2:19" s="10" customFormat="1" ht="12.75" hidden="1" customHeight="1">
      <c r="B9" s="11"/>
      <c r="C9" s="459"/>
      <c r="D9" s="28"/>
      <c r="E9" s="17"/>
      <c r="F9" s="98"/>
      <c r="G9" s="98"/>
      <c r="H9" s="98"/>
      <c r="I9" s="98"/>
      <c r="J9" s="98"/>
      <c r="K9" s="98"/>
      <c r="L9" s="99"/>
      <c r="M9" s="98"/>
      <c r="N9" s="146">
        <f>F9</f>
        <v>0</v>
      </c>
      <c r="O9" s="146">
        <f>I9</f>
        <v>0</v>
      </c>
      <c r="P9" s="147" t="e">
        <f t="shared" ref="P9:P13" si="0">((O9/N9)-1)*100</f>
        <v>#DIV/0!</v>
      </c>
      <c r="Q9" s="148"/>
      <c r="R9" s="79"/>
      <c r="S9" s="79"/>
    </row>
    <row r="10" spans="2:19" s="10" customFormat="1" ht="12.75" customHeight="1">
      <c r="B10" s="11"/>
      <c r="C10" s="459"/>
      <c r="D10" s="28"/>
      <c r="E10" s="191" t="s">
        <v>178</v>
      </c>
      <c r="F10" s="197">
        <f>'Data 2'!E9</f>
        <v>6283.1513000000004</v>
      </c>
      <c r="G10" s="197">
        <f>'Data 2'!F9</f>
        <v>178.15870000000001</v>
      </c>
      <c r="H10" s="198"/>
      <c r="I10" s="197">
        <f>'Data 2'!H9</f>
        <v>11833.686</v>
      </c>
      <c r="J10" s="197">
        <f>'Data 2'!I9</f>
        <v>180.9111</v>
      </c>
      <c r="K10" s="198"/>
      <c r="L10" s="199">
        <f>(I10/F10-1)*100</f>
        <v>88.33998156307328</v>
      </c>
      <c r="M10" s="199">
        <f>(J10/G10-1)*100</f>
        <v>1.544914730518343</v>
      </c>
      <c r="N10" s="146"/>
      <c r="O10" s="146"/>
      <c r="P10" s="147"/>
      <c r="Q10" s="150"/>
      <c r="R10" s="79"/>
      <c r="S10" s="79"/>
    </row>
    <row r="11" spans="2:19" s="10" customFormat="1" ht="12.75" customHeight="1">
      <c r="B11" s="11"/>
      <c r="C11" s="134" t="s">
        <v>44</v>
      </c>
      <c r="D11" s="28"/>
      <c r="E11" s="191" t="s">
        <v>28</v>
      </c>
      <c r="F11" s="197">
        <f>'Data 2'!E10</f>
        <v>1366.3046650000001</v>
      </c>
      <c r="G11" s="197">
        <f>'Data 2'!F10</f>
        <v>1193.0162029999999</v>
      </c>
      <c r="H11" s="200"/>
      <c r="I11" s="197">
        <f>'Data 2'!H10</f>
        <v>1529.9778570000001</v>
      </c>
      <c r="J11" s="197">
        <f>'Data 2'!I10</f>
        <v>1012.33132</v>
      </c>
      <c r="K11" s="200"/>
      <c r="L11" s="199">
        <f t="shared" ref="L11:M14" si="1">(I11/F11-1)*100</f>
        <v>11.979260277209104</v>
      </c>
      <c r="M11" s="199">
        <f t="shared" si="1"/>
        <v>-15.145216179431886</v>
      </c>
      <c r="N11" s="146">
        <f>F12+G12</f>
        <v>4752.5102999999999</v>
      </c>
      <c r="O11" s="146">
        <f>I12+J12</f>
        <v>4110.0951999999997</v>
      </c>
      <c r="P11" s="147">
        <f t="shared" si="0"/>
        <v>-13.517384696672829</v>
      </c>
      <c r="Q11" s="148"/>
      <c r="R11" s="79"/>
      <c r="S11" s="79"/>
    </row>
    <row r="12" spans="2:19" s="10" customFormat="1" ht="12.75" customHeight="1">
      <c r="B12" s="11"/>
      <c r="C12" s="134"/>
      <c r="D12" s="28"/>
      <c r="E12" s="201" t="s">
        <v>29</v>
      </c>
      <c r="F12" s="197">
        <f>'Data 2'!E11</f>
        <v>3125.9391000000001</v>
      </c>
      <c r="G12" s="197">
        <f>'Data 2'!F11</f>
        <v>1626.5712000000001</v>
      </c>
      <c r="H12" s="200"/>
      <c r="I12" s="197">
        <f>'Data 2'!H11</f>
        <v>2556.7548000000002</v>
      </c>
      <c r="J12" s="197">
        <f>'Data 2'!I11</f>
        <v>1553.3404</v>
      </c>
      <c r="K12" s="200"/>
      <c r="L12" s="199">
        <f t="shared" si="1"/>
        <v>-18.20842574956114</v>
      </c>
      <c r="M12" s="199">
        <f t="shared" si="1"/>
        <v>-4.5021576676139379</v>
      </c>
      <c r="N12" s="146">
        <f>F13+G13</f>
        <v>2762.8953000000001</v>
      </c>
      <c r="O12" s="146">
        <f>I13+J13</f>
        <v>1648.3775000000001</v>
      </c>
      <c r="P12" s="147">
        <f t="shared" si="0"/>
        <v>-40.338763470334904</v>
      </c>
      <c r="Q12" s="148"/>
      <c r="R12" s="79"/>
      <c r="S12" s="79"/>
    </row>
    <row r="13" spans="2:19" s="10" customFormat="1" ht="12.75" customHeight="1">
      <c r="B13" s="11"/>
      <c r="C13" s="16"/>
      <c r="D13" s="28"/>
      <c r="E13" s="191" t="s">
        <v>30</v>
      </c>
      <c r="F13" s="197">
        <f>'Data 2'!E12</f>
        <v>2214.2889</v>
      </c>
      <c r="G13" s="197">
        <f>'Data 2'!F12</f>
        <v>548.60640000000001</v>
      </c>
      <c r="H13" s="200"/>
      <c r="I13" s="197">
        <f>'Data 2'!H12</f>
        <v>1183.2825</v>
      </c>
      <c r="J13" s="197">
        <f>'Data 2'!I12</f>
        <v>465.09500000000003</v>
      </c>
      <c r="K13" s="200"/>
      <c r="L13" s="199">
        <f t="shared" si="1"/>
        <v>-46.561512366340274</v>
      </c>
      <c r="M13" s="199">
        <f t="shared" si="1"/>
        <v>-15.222461859723103</v>
      </c>
      <c r="N13" s="146">
        <f>F14+G14</f>
        <v>1670.3975999999998</v>
      </c>
      <c r="O13" s="146">
        <f>I14+J14</f>
        <v>1035.6239</v>
      </c>
      <c r="P13" s="147">
        <f t="shared" si="0"/>
        <v>-38.001353689684414</v>
      </c>
      <c r="Q13" s="140"/>
    </row>
    <row r="14" spans="2:19" ht="12.75" customHeight="1">
      <c r="E14" s="202" t="s">
        <v>181</v>
      </c>
      <c r="F14" s="203">
        <f>'Data 2'!E13</f>
        <v>518.82560000000001</v>
      </c>
      <c r="G14" s="203">
        <f>'Data 2'!F13</f>
        <v>1151.5719999999999</v>
      </c>
      <c r="H14" s="204"/>
      <c r="I14" s="203">
        <f>'Data 2'!H13</f>
        <v>390.45069999999998</v>
      </c>
      <c r="J14" s="203">
        <f>'Data 2'!I13</f>
        <v>645.17319999999995</v>
      </c>
      <c r="K14" s="204"/>
      <c r="L14" s="205">
        <f t="shared" si="1"/>
        <v>-24.743362702225959</v>
      </c>
      <c r="M14" s="205">
        <f t="shared" si="1"/>
        <v>-43.974566939800553</v>
      </c>
      <c r="O14" s="80"/>
      <c r="P14" s="80"/>
      <c r="Q14" s="80"/>
      <c r="R14" s="80"/>
      <c r="S14" s="80"/>
    </row>
    <row r="15" spans="2:19" ht="6" customHeight="1">
      <c r="P15" s="80"/>
      <c r="Q15" s="80"/>
      <c r="R15" s="80"/>
      <c r="S15" s="80"/>
    </row>
    <row r="16" spans="2:19" ht="17.25" customHeight="1">
      <c r="E16" s="206" t="s">
        <v>75</v>
      </c>
      <c r="F16" s="466">
        <f>SUM(F9:F14)+SUM(G9:G14)</f>
        <v>18206.434068000002</v>
      </c>
      <c r="G16" s="466"/>
      <c r="H16" s="207"/>
      <c r="I16" s="466">
        <f>SUM(I9:I14)+SUM(J9:J14)</f>
        <v>21351.002876999999</v>
      </c>
      <c r="J16" s="466"/>
      <c r="K16" s="207"/>
      <c r="L16" s="467">
        <f>((I16/F16)-1)*100</f>
        <v>17.271744687923007</v>
      </c>
      <c r="M16" s="467"/>
      <c r="O16" s="80"/>
      <c r="P16" s="80"/>
      <c r="Q16" s="80"/>
      <c r="R16" s="80"/>
      <c r="S16" s="80"/>
    </row>
    <row r="17" spans="5:19" ht="12.75" customHeight="1">
      <c r="E17" s="462" t="s">
        <v>231</v>
      </c>
      <c r="F17" s="462"/>
      <c r="G17" s="462"/>
      <c r="H17" s="462"/>
      <c r="I17" s="462"/>
      <c r="J17" s="462"/>
      <c r="K17" s="462"/>
      <c r="L17" s="462"/>
      <c r="M17" s="462"/>
      <c r="O17" s="80"/>
      <c r="P17" s="80"/>
      <c r="Q17" s="80"/>
      <c r="R17" s="80"/>
      <c r="S17" s="80"/>
    </row>
    <row r="18" spans="5:19">
      <c r="E18" s="463"/>
      <c r="F18" s="463"/>
      <c r="G18" s="463"/>
      <c r="H18" s="463"/>
      <c r="I18" s="463"/>
      <c r="J18" s="463"/>
      <c r="K18" s="463"/>
      <c r="L18" s="463"/>
      <c r="M18" s="463"/>
      <c r="O18" s="80"/>
      <c r="P18" s="80"/>
      <c r="Q18" s="80"/>
      <c r="R18" s="80"/>
      <c r="S18" s="80"/>
    </row>
    <row r="19" spans="5:19" ht="12.75" customHeight="1">
      <c r="E19" s="464" t="s">
        <v>179</v>
      </c>
      <c r="F19" s="464"/>
      <c r="G19" s="464"/>
      <c r="H19" s="464"/>
      <c r="I19" s="464"/>
      <c r="J19" s="464"/>
      <c r="K19" s="464"/>
      <c r="L19" s="464"/>
      <c r="M19" s="464"/>
      <c r="O19" s="80"/>
      <c r="P19" s="80"/>
      <c r="Q19" s="80"/>
      <c r="R19" s="80"/>
      <c r="S19" s="80"/>
    </row>
    <row r="20" spans="5:19" ht="12.75" customHeight="1">
      <c r="E20" s="464"/>
      <c r="F20" s="464"/>
      <c r="G20" s="464"/>
      <c r="H20" s="464"/>
      <c r="I20" s="464"/>
      <c r="J20" s="464"/>
      <c r="K20" s="464"/>
      <c r="L20" s="464"/>
      <c r="M20" s="464"/>
    </row>
    <row r="21" spans="5:19">
      <c r="E21" s="461" t="s">
        <v>180</v>
      </c>
      <c r="F21" s="461"/>
      <c r="G21" s="461"/>
      <c r="H21" s="461"/>
      <c r="I21" s="461"/>
      <c r="J21" s="461"/>
      <c r="K21" s="461"/>
      <c r="L21" s="461"/>
      <c r="M21" s="461"/>
      <c r="N21" s="90"/>
    </row>
    <row r="22" spans="5:19">
      <c r="E22" s="461"/>
      <c r="F22" s="461"/>
      <c r="G22" s="461"/>
      <c r="H22" s="461"/>
      <c r="I22" s="461"/>
      <c r="J22" s="461"/>
      <c r="K22" s="461"/>
      <c r="L22" s="461"/>
      <c r="M22" s="461"/>
    </row>
    <row r="23" spans="5:19">
      <c r="F23" s="53"/>
      <c r="G23" s="43"/>
      <c r="I23" s="43"/>
      <c r="J23" s="43"/>
    </row>
    <row r="83" spans="2:2">
      <c r="B83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4">
    <mergeCell ref="E2:M2"/>
    <mergeCell ref="E3:M3"/>
    <mergeCell ref="F7:G7"/>
    <mergeCell ref="I7:J7"/>
    <mergeCell ref="L7:M7"/>
    <mergeCell ref="R8:S8"/>
    <mergeCell ref="C7:C10"/>
    <mergeCell ref="E21:M22"/>
    <mergeCell ref="E17:M18"/>
    <mergeCell ref="E19:M20"/>
    <mergeCell ref="P8:Q8"/>
    <mergeCell ref="F16:G16"/>
    <mergeCell ref="I16:J16"/>
    <mergeCell ref="L16:M16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83"/>
  <sheetViews>
    <sheetView showGridLines="0" topLeftCell="A2" workbookViewId="0">
      <selection activeCell="E35" sqref="E34:E35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29" style="7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1:19" s="7" customFormat="1" ht="0.6" customHeight="1">
      <c r="A1" s="178"/>
    </row>
    <row r="2" spans="1:19" s="7" customFormat="1" ht="21" customHeight="1">
      <c r="E2" s="456" t="s">
        <v>76</v>
      </c>
      <c r="F2" s="456"/>
      <c r="G2" s="456"/>
      <c r="H2" s="456"/>
      <c r="I2" s="456"/>
      <c r="J2" s="456"/>
      <c r="K2" s="456"/>
      <c r="L2" s="456"/>
      <c r="M2" s="456"/>
    </row>
    <row r="3" spans="1:19" s="7" customFormat="1" ht="15" customHeight="1">
      <c r="E3" s="457" t="s">
        <v>125</v>
      </c>
      <c r="F3" s="457"/>
      <c r="G3" s="457"/>
      <c r="H3" s="457"/>
      <c r="I3" s="457"/>
      <c r="J3" s="457"/>
      <c r="K3" s="457"/>
      <c r="L3" s="457"/>
      <c r="M3" s="457"/>
    </row>
    <row r="4" spans="1:19" s="10" customFormat="1" ht="19.899999999999999" customHeight="1">
      <c r="B4" s="11"/>
      <c r="C4" s="12" t="str">
        <f>Indice!C4</f>
        <v>Servicios de ajuste</v>
      </c>
    </row>
    <row r="5" spans="1:19" s="10" customFormat="1" ht="12.6" customHeight="1">
      <c r="B5" s="11"/>
      <c r="C5" s="13"/>
    </row>
    <row r="6" spans="1:19" s="10" customFormat="1" ht="13.15" customHeight="1">
      <c r="B6" s="11"/>
      <c r="C6" s="16"/>
      <c r="D6" s="28"/>
      <c r="E6" s="28"/>
    </row>
    <row r="7" spans="1:19" s="10" customFormat="1" ht="12.75" customHeight="1">
      <c r="B7" s="11"/>
      <c r="C7" s="459" t="s">
        <v>177</v>
      </c>
      <c r="D7" s="28"/>
      <c r="E7" s="3"/>
      <c r="F7" s="468">
        <v>2015</v>
      </c>
      <c r="G7" s="468"/>
      <c r="H7" s="287"/>
      <c r="I7" s="468">
        <v>2016</v>
      </c>
      <c r="J7" s="468"/>
      <c r="K7" s="287"/>
      <c r="L7" s="468" t="s">
        <v>160</v>
      </c>
      <c r="M7" s="469"/>
      <c r="Q7" s="73"/>
    </row>
    <row r="8" spans="1:19" s="10" customFormat="1" ht="12.75" customHeight="1">
      <c r="B8" s="11"/>
      <c r="C8" s="459"/>
      <c r="D8" s="28"/>
      <c r="E8" s="35"/>
      <c r="F8" s="284" t="s">
        <v>45</v>
      </c>
      <c r="G8" s="284" t="s">
        <v>46</v>
      </c>
      <c r="H8" s="113"/>
      <c r="I8" s="284" t="s">
        <v>45</v>
      </c>
      <c r="J8" s="284" t="s">
        <v>46</v>
      </c>
      <c r="K8" s="284"/>
      <c r="L8" s="284" t="s">
        <v>45</v>
      </c>
      <c r="M8" s="284" t="s">
        <v>46</v>
      </c>
      <c r="N8" s="145"/>
      <c r="O8" s="145"/>
      <c r="P8" s="465"/>
      <c r="Q8" s="465"/>
      <c r="R8" s="460"/>
      <c r="S8" s="460"/>
    </row>
    <row r="9" spans="1:19" s="10" customFormat="1" ht="12.75" hidden="1" customHeight="1">
      <c r="B9" s="11"/>
      <c r="C9" s="459"/>
      <c r="D9" s="28"/>
      <c r="E9" s="17"/>
      <c r="F9" s="98"/>
      <c r="G9" s="98"/>
      <c r="H9" s="98"/>
      <c r="I9" s="98"/>
      <c r="J9" s="98"/>
      <c r="K9" s="98"/>
      <c r="L9" s="99"/>
      <c r="M9" s="98"/>
      <c r="N9" s="146">
        <f>F9</f>
        <v>0</v>
      </c>
      <c r="O9" s="146">
        <f>I9</f>
        <v>0</v>
      </c>
      <c r="P9" s="147" t="e">
        <f t="shared" ref="P9:P14" si="0">((O9/N9)-1)*100</f>
        <v>#DIV/0!</v>
      </c>
      <c r="Q9" s="285"/>
      <c r="R9" s="286"/>
      <c r="S9" s="286"/>
    </row>
    <row r="10" spans="1:19" s="10" customFormat="1" ht="12.75" customHeight="1">
      <c r="B10" s="11"/>
      <c r="C10" s="459"/>
      <c r="D10" s="28"/>
      <c r="E10" s="191" t="s">
        <v>178</v>
      </c>
      <c r="F10" s="199">
        <v>155.98383760109999</v>
      </c>
      <c r="G10" s="199">
        <v>44.868637483500002</v>
      </c>
      <c r="H10" s="198"/>
      <c r="I10" s="199">
        <v>78.906182133800002</v>
      </c>
      <c r="J10" s="199">
        <v>35.169086569599997</v>
      </c>
      <c r="K10" s="198"/>
      <c r="L10" s="199">
        <f>(I10/F10-1)*100</f>
        <v>-49.413873034981961</v>
      </c>
      <c r="M10" s="199">
        <f>(J10/G10-1)*100</f>
        <v>-21.617663156067344</v>
      </c>
      <c r="N10" s="146"/>
      <c r="O10" s="146"/>
      <c r="P10" s="147"/>
      <c r="Q10" s="285"/>
      <c r="R10" s="286"/>
      <c r="S10" s="286"/>
    </row>
    <row r="11" spans="1:19" s="10" customFormat="1" ht="12.75" customHeight="1">
      <c r="B11" s="11"/>
      <c r="C11" s="459" t="s">
        <v>51</v>
      </c>
      <c r="D11" s="28"/>
      <c r="E11" s="191" t="s">
        <v>28</v>
      </c>
      <c r="F11" s="199">
        <v>53.7316243665</v>
      </c>
      <c r="G11" s="199">
        <v>38.476687177099997</v>
      </c>
      <c r="H11" s="200"/>
      <c r="I11" s="199">
        <v>43.031006454600004</v>
      </c>
      <c r="J11" s="199">
        <v>32.3906252747</v>
      </c>
      <c r="K11" s="200"/>
      <c r="L11" s="199">
        <f>(I11/F11-1)*100</f>
        <v>-19.914934711282427</v>
      </c>
      <c r="M11" s="199">
        <f>(J11/G11-1)*100</f>
        <v>-15.817530949031944</v>
      </c>
      <c r="N11" s="146">
        <f>F10+G10</f>
        <v>200.8524750846</v>
      </c>
      <c r="O11" s="146">
        <f>I10+J10</f>
        <v>114.0752687034</v>
      </c>
      <c r="P11" s="147">
        <f>((O11/N11)-1)*100</f>
        <v>-43.204449606433293</v>
      </c>
      <c r="Q11" s="285"/>
      <c r="R11" s="286"/>
      <c r="S11" s="286"/>
    </row>
    <row r="12" spans="1:19" s="10" customFormat="1" ht="12.75" customHeight="1">
      <c r="B12" s="11"/>
      <c r="C12" s="459"/>
      <c r="D12" s="28"/>
      <c r="E12" s="201" t="s">
        <v>29</v>
      </c>
      <c r="F12" s="199">
        <v>63.708561676499997</v>
      </c>
      <c r="G12" s="199">
        <v>24.7751378544</v>
      </c>
      <c r="H12" s="200"/>
      <c r="I12" s="199">
        <v>50.177987674100002</v>
      </c>
      <c r="J12" s="199">
        <v>19.3593373159</v>
      </c>
      <c r="K12" s="200"/>
      <c r="L12" s="199">
        <f t="shared" ref="L12:M14" si="1">(I12/F12-1)*100</f>
        <v>-21.238234934741872</v>
      </c>
      <c r="M12" s="199">
        <f t="shared" si="1"/>
        <v>-21.859819995060768</v>
      </c>
      <c r="N12" s="146">
        <f>F12+G12</f>
        <v>88.483699530899997</v>
      </c>
      <c r="O12" s="146">
        <f>I12+J12</f>
        <v>69.537324990000002</v>
      </c>
      <c r="P12" s="147">
        <f t="shared" si="0"/>
        <v>-21.412276658124586</v>
      </c>
      <c r="Q12" s="285"/>
      <c r="R12" s="286"/>
      <c r="S12" s="286"/>
    </row>
    <row r="13" spans="1:19" s="10" customFormat="1" ht="12.75" customHeight="1">
      <c r="B13" s="11"/>
      <c r="C13" s="459"/>
      <c r="D13" s="28"/>
      <c r="E13" s="191" t="s">
        <v>30</v>
      </c>
      <c r="F13" s="199">
        <v>62.315380712100001</v>
      </c>
      <c r="G13" s="199">
        <v>33.480749659499999</v>
      </c>
      <c r="H13" s="200"/>
      <c r="I13" s="199">
        <v>47.769459465499999</v>
      </c>
      <c r="J13" s="199">
        <v>26.327319020800001</v>
      </c>
      <c r="K13" s="200"/>
      <c r="L13" s="199">
        <f t="shared" si="1"/>
        <v>-23.34242538580137</v>
      </c>
      <c r="M13" s="199">
        <f t="shared" si="1"/>
        <v>-21.365801875557011</v>
      </c>
      <c r="N13" s="146">
        <f>F13+G13</f>
        <v>95.7961303716</v>
      </c>
      <c r="O13" s="146">
        <f>I13+J13</f>
        <v>74.096778486299996</v>
      </c>
      <c r="P13" s="147">
        <f t="shared" si="0"/>
        <v>-22.651595425751204</v>
      </c>
      <c r="Q13" s="285"/>
      <c r="R13" s="286"/>
      <c r="S13" s="286"/>
    </row>
    <row r="14" spans="1:19" s="10" customFormat="1" ht="12.75" customHeight="1">
      <c r="B14" s="11"/>
      <c r="C14" s="16"/>
      <c r="D14" s="28"/>
      <c r="E14" s="202" t="s">
        <v>181</v>
      </c>
      <c r="F14" s="398">
        <v>104.08729737030001</v>
      </c>
      <c r="G14" s="398">
        <v>19.390592351399999</v>
      </c>
      <c r="H14" s="204"/>
      <c r="I14" s="398">
        <v>94.131997913600003</v>
      </c>
      <c r="J14" s="398">
        <v>16.151469304100001</v>
      </c>
      <c r="K14" s="204"/>
      <c r="L14" s="205">
        <f t="shared" si="1"/>
        <v>-9.5643750084922647</v>
      </c>
      <c r="M14" s="205">
        <f t="shared" si="1"/>
        <v>-16.704611125849045</v>
      </c>
      <c r="N14" s="146">
        <f>F14+G14</f>
        <v>123.47788972170001</v>
      </c>
      <c r="O14" s="146">
        <f>I14+J14</f>
        <v>110.28346721770001</v>
      </c>
      <c r="P14" s="147">
        <f t="shared" si="0"/>
        <v>-10.685655977550457</v>
      </c>
      <c r="Q14" s="140"/>
    </row>
    <row r="15" spans="1:19" ht="6" customHeight="1">
      <c r="O15" s="80"/>
      <c r="P15" s="80"/>
      <c r="Q15" s="80"/>
      <c r="R15" s="80"/>
      <c r="S15" s="80"/>
    </row>
    <row r="16" spans="1:19" ht="25.15" customHeight="1">
      <c r="E16" s="471"/>
      <c r="F16" s="471"/>
      <c r="G16" s="471"/>
      <c r="H16" s="471"/>
      <c r="I16" s="471"/>
      <c r="J16" s="471"/>
      <c r="K16" s="471"/>
      <c r="L16" s="471"/>
      <c r="M16" s="471"/>
      <c r="O16" s="80"/>
      <c r="P16" s="80"/>
      <c r="Q16" s="80"/>
      <c r="R16" s="80"/>
      <c r="S16" s="80"/>
    </row>
    <row r="17" spans="5:19" ht="23.45" customHeight="1">
      <c r="E17" s="472"/>
      <c r="F17" s="472"/>
      <c r="G17" s="472"/>
      <c r="H17" s="472"/>
      <c r="I17" s="472"/>
      <c r="J17" s="472"/>
      <c r="K17" s="472"/>
      <c r="L17" s="472"/>
      <c r="M17" s="472"/>
      <c r="O17" s="80"/>
      <c r="P17" s="80"/>
      <c r="Q17" s="80"/>
      <c r="R17" s="80"/>
      <c r="S17" s="80"/>
    </row>
    <row r="18" spans="5:19" ht="24.95" customHeight="1">
      <c r="E18" s="461"/>
      <c r="F18" s="461"/>
      <c r="G18" s="461"/>
      <c r="H18" s="461"/>
      <c r="I18" s="461"/>
      <c r="J18" s="461"/>
      <c r="K18" s="461"/>
      <c r="L18" s="461"/>
      <c r="M18" s="461"/>
      <c r="O18" s="80"/>
      <c r="P18" s="80"/>
      <c r="Q18" s="80"/>
      <c r="R18" s="80"/>
      <c r="S18" s="80"/>
    </row>
    <row r="19" spans="5:19" ht="24" customHeight="1">
      <c r="E19" s="470"/>
      <c r="F19" s="470"/>
      <c r="G19" s="470"/>
      <c r="H19" s="470"/>
      <c r="I19" s="470"/>
      <c r="J19" s="470"/>
      <c r="K19" s="470"/>
      <c r="L19" s="470"/>
      <c r="M19" s="470"/>
      <c r="O19" s="80"/>
      <c r="P19" s="80"/>
      <c r="Q19" s="80"/>
      <c r="R19" s="80"/>
      <c r="S19" s="80"/>
    </row>
    <row r="20" spans="5:19" ht="12.75" customHeight="1">
      <c r="F20" s="130"/>
      <c r="G20" s="131"/>
      <c r="H20" s="90"/>
      <c r="I20" s="131"/>
      <c r="J20" s="131"/>
      <c r="K20" s="90"/>
      <c r="L20" s="90"/>
      <c r="M20" s="90"/>
    </row>
    <row r="21" spans="5:19">
      <c r="F21" s="130"/>
      <c r="G21" s="131"/>
      <c r="H21" s="90"/>
      <c r="I21" s="131"/>
      <c r="J21" s="131"/>
      <c r="K21" s="90"/>
      <c r="L21" s="90"/>
      <c r="M21" s="90"/>
      <c r="N21" s="90"/>
    </row>
    <row r="22" spans="5:19">
      <c r="F22" s="53"/>
      <c r="G22" s="43"/>
      <c r="I22" s="43"/>
      <c r="J22" s="43"/>
    </row>
    <row r="23" spans="5:19">
      <c r="F23" s="53"/>
      <c r="G23" s="43"/>
      <c r="I23" s="43"/>
      <c r="J23" s="43"/>
    </row>
    <row r="83" spans="2:2">
      <c r="B83" s="55"/>
    </row>
  </sheetData>
  <mergeCells count="13">
    <mergeCell ref="E2:M2"/>
    <mergeCell ref="E3:M3"/>
    <mergeCell ref="C7:C10"/>
    <mergeCell ref="F7:G7"/>
    <mergeCell ref="I7:J7"/>
    <mergeCell ref="L7:M7"/>
    <mergeCell ref="E19:M19"/>
    <mergeCell ref="P8:Q8"/>
    <mergeCell ref="R8:S8"/>
    <mergeCell ref="C11:C13"/>
    <mergeCell ref="E16:M16"/>
    <mergeCell ref="E17:M17"/>
    <mergeCell ref="E18:M18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L82"/>
  <sheetViews>
    <sheetView showGridLines="0" topLeftCell="A2" workbookViewId="0">
      <selection activeCell="H24" sqref="H24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12" s="7" customFormat="1" ht="0.6" customHeight="1"/>
    <row r="2" spans="2:12" s="7" customFormat="1" ht="21" customHeight="1">
      <c r="E2" s="282" t="s">
        <v>76</v>
      </c>
    </row>
    <row r="3" spans="2:12" s="7" customFormat="1" ht="15" customHeight="1">
      <c r="E3" s="283" t="s">
        <v>125</v>
      </c>
    </row>
    <row r="4" spans="2:12" s="10" customFormat="1" ht="19.899999999999999" customHeight="1">
      <c r="B4" s="11"/>
      <c r="C4" s="12" t="str">
        <f>Indice!C4</f>
        <v>Servicios de ajuste</v>
      </c>
    </row>
    <row r="5" spans="2:12" s="10" customFormat="1" ht="12.6" customHeight="1">
      <c r="B5" s="11"/>
      <c r="C5" s="13"/>
    </row>
    <row r="6" spans="2:12" s="10" customFormat="1" ht="13.15" customHeight="1">
      <c r="B6" s="11"/>
      <c r="C6" s="16"/>
      <c r="D6" s="28"/>
      <c r="E6" s="28"/>
    </row>
    <row r="7" spans="2:12" s="10" customFormat="1" ht="12.75" customHeight="1">
      <c r="B7" s="11"/>
      <c r="C7" s="473" t="s">
        <v>121</v>
      </c>
      <c r="D7" s="28"/>
      <c r="E7" s="189" t="s">
        <v>31</v>
      </c>
    </row>
    <row r="8" spans="2:12" s="10" customFormat="1" ht="12.75" customHeight="1">
      <c r="B8" s="11"/>
      <c r="C8" s="473"/>
      <c r="D8" s="28"/>
      <c r="E8" s="189" t="s">
        <v>31</v>
      </c>
    </row>
    <row r="9" spans="2:12" s="10" customFormat="1" ht="12.75" customHeight="1">
      <c r="B9" s="11"/>
      <c r="C9" s="473"/>
      <c r="D9" s="28"/>
      <c r="E9" s="189" t="s">
        <v>31</v>
      </c>
    </row>
    <row r="10" spans="2:12" s="10" customFormat="1" ht="12.75" customHeight="1">
      <c r="B10" s="11"/>
      <c r="C10" s="473" t="s">
        <v>44</v>
      </c>
      <c r="D10" s="28"/>
      <c r="E10" s="189" t="s">
        <v>31</v>
      </c>
      <c r="J10" s="138" t="s">
        <v>74</v>
      </c>
      <c r="L10" s="138"/>
    </row>
    <row r="11" spans="2:12" s="10" customFormat="1" ht="12.75" customHeight="1">
      <c r="B11" s="11"/>
      <c r="C11" s="473"/>
      <c r="D11" s="28"/>
      <c r="E11" s="152" t="s">
        <v>31</v>
      </c>
      <c r="J11" s="138" t="s">
        <v>74</v>
      </c>
      <c r="L11" s="138"/>
    </row>
    <row r="12" spans="2:12" s="10" customFormat="1" ht="12.75" customHeight="1">
      <c r="B12" s="11"/>
      <c r="C12" s="473"/>
      <c r="D12" s="28"/>
      <c r="E12" s="152" t="s">
        <v>31</v>
      </c>
      <c r="L12" s="137"/>
    </row>
    <row r="13" spans="2:12" s="10" customFormat="1" ht="12.75" customHeight="1">
      <c r="B13" s="11"/>
      <c r="C13" s="16"/>
      <c r="D13" s="28"/>
      <c r="E13" s="152" t="s">
        <v>31</v>
      </c>
      <c r="L13" s="137"/>
    </row>
    <row r="14" spans="2:12" s="10" customFormat="1" ht="12.75" customHeight="1">
      <c r="B14" s="11"/>
      <c r="C14" s="36"/>
      <c r="D14" s="28"/>
      <c r="E14" s="152" t="s">
        <v>31</v>
      </c>
      <c r="L14" s="137"/>
    </row>
    <row r="15" spans="2:12" s="10" customFormat="1" ht="12.75" customHeight="1">
      <c r="B15" s="11"/>
      <c r="C15" s="16"/>
      <c r="D15" s="28"/>
      <c r="E15" s="152" t="s">
        <v>31</v>
      </c>
      <c r="L15" s="137"/>
    </row>
    <row r="16" spans="2:12" s="10" customFormat="1" ht="12.75" customHeight="1">
      <c r="B16" s="11"/>
      <c r="C16" s="16"/>
      <c r="D16" s="28"/>
      <c r="E16" s="152" t="s">
        <v>31</v>
      </c>
      <c r="L16" s="137"/>
    </row>
    <row r="17" spans="2:12" s="10" customFormat="1" ht="12.75" customHeight="1">
      <c r="B17" s="11"/>
      <c r="C17" s="16"/>
      <c r="D17" s="28"/>
      <c r="E17" s="152" t="s">
        <v>31</v>
      </c>
      <c r="L17" s="137"/>
    </row>
    <row r="18" spans="2:12" s="10" customFormat="1" ht="12.75" customHeight="1">
      <c r="B18" s="11"/>
      <c r="C18" s="16"/>
      <c r="D18" s="28"/>
      <c r="E18" s="152" t="s">
        <v>31</v>
      </c>
      <c r="L18" s="137"/>
    </row>
    <row r="19" spans="2:12" s="10" customFormat="1" ht="12.75" customHeight="1">
      <c r="B19" s="11"/>
      <c r="C19" s="16"/>
      <c r="D19" s="28"/>
      <c r="E19" s="152" t="s">
        <v>31</v>
      </c>
      <c r="L19" s="137"/>
    </row>
    <row r="20" spans="2:12" s="10" customFormat="1" ht="12.75" customHeight="1">
      <c r="B20" s="11"/>
      <c r="C20" s="16"/>
      <c r="D20" s="28"/>
      <c r="E20" s="152" t="s">
        <v>31</v>
      </c>
      <c r="L20" s="137"/>
    </row>
    <row r="21" spans="2:12" s="10" customFormat="1" ht="12.75" customHeight="1">
      <c r="B21" s="11"/>
      <c r="C21" s="16"/>
      <c r="D21" s="28"/>
      <c r="E21" s="152" t="s">
        <v>31</v>
      </c>
      <c r="L21" s="137"/>
    </row>
    <row r="22" spans="2:12">
      <c r="E22" s="190" t="s">
        <v>31</v>
      </c>
    </row>
    <row r="23" spans="2:12">
      <c r="E23" s="190" t="s">
        <v>31</v>
      </c>
    </row>
    <row r="24" spans="2:12">
      <c r="E24" s="190" t="s">
        <v>31</v>
      </c>
    </row>
    <row r="26" spans="2:12">
      <c r="E26" s="107"/>
    </row>
    <row r="30" spans="2:12">
      <c r="G30" s="136"/>
    </row>
    <row r="31" spans="2:12">
      <c r="G31" s="136"/>
    </row>
    <row r="32" spans="2:12">
      <c r="G32" s="136"/>
    </row>
    <row r="33" spans="7:7">
      <c r="G33" s="136"/>
    </row>
    <row r="34" spans="7:7">
      <c r="G34" s="136"/>
    </row>
    <row r="35" spans="7:7">
      <c r="G35" s="136"/>
    </row>
    <row r="36" spans="7:7">
      <c r="G36" s="136"/>
    </row>
    <row r="37" spans="7:7">
      <c r="G37" s="110"/>
    </row>
    <row r="38" spans="7:7">
      <c r="G38" s="110"/>
    </row>
    <row r="39" spans="7:7">
      <c r="G39" s="110"/>
    </row>
    <row r="40" spans="7:7">
      <c r="G40" s="110"/>
    </row>
    <row r="41" spans="7:7">
      <c r="G41" s="136"/>
    </row>
    <row r="82" spans="2:2">
      <c r="B82" s="55"/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F82"/>
  <sheetViews>
    <sheetView showGridLines="0" topLeftCell="A2" workbookViewId="0">
      <selection activeCell="C9" sqref="C9:C10"/>
    </sheetView>
  </sheetViews>
  <sheetFormatPr baseColWidth="10" defaultRowHeight="12.75"/>
  <cols>
    <col min="1" max="1" width="0.140625" style="7" customWidth="1"/>
    <col min="2" max="2" width="2.7109375" style="7" customWidth="1"/>
    <col min="3" max="3" width="23.7109375" style="7" customWidth="1"/>
    <col min="4" max="4" width="1.28515625" style="7" customWidth="1"/>
    <col min="5" max="5" width="105.7109375" style="7" customWidth="1"/>
    <col min="6" max="6" width="11.42578125" style="31" customWidth="1"/>
  </cols>
  <sheetData>
    <row r="1" spans="2:5" s="7" customFormat="1" ht="0.6" customHeight="1"/>
    <row r="2" spans="2:5" s="7" customFormat="1" ht="21" customHeight="1">
      <c r="E2" s="282" t="s">
        <v>76</v>
      </c>
    </row>
    <row r="3" spans="2:5" s="7" customFormat="1" ht="15" customHeight="1">
      <c r="E3" s="283" t="s">
        <v>125</v>
      </c>
    </row>
    <row r="4" spans="2:5" s="10" customFormat="1" ht="19.899999999999999" customHeight="1">
      <c r="B4" s="11"/>
      <c r="C4" s="12" t="str">
        <f>Indice!C4</f>
        <v>Servicios de ajuste</v>
      </c>
    </row>
    <row r="5" spans="2:5" s="10" customFormat="1" ht="12.6" customHeight="1">
      <c r="B5" s="11"/>
      <c r="C5" s="13"/>
    </row>
    <row r="6" spans="2:5" s="10" customFormat="1" ht="13.15" customHeight="1">
      <c r="B6" s="11"/>
      <c r="C6" s="16"/>
      <c r="D6" s="28"/>
      <c r="E6" s="28"/>
    </row>
    <row r="7" spans="2:5" s="10" customFormat="1" ht="12.75" customHeight="1">
      <c r="B7" s="11"/>
      <c r="C7" s="459" t="s">
        <v>233</v>
      </c>
      <c r="D7" s="28"/>
      <c r="E7" s="189"/>
    </row>
    <row r="8" spans="2:5" s="10" customFormat="1" ht="12.75" customHeight="1">
      <c r="B8" s="11"/>
      <c r="C8" s="459"/>
      <c r="D8" s="28"/>
      <c r="E8" s="189"/>
    </row>
    <row r="9" spans="2:5" s="10" customFormat="1" ht="12.75" customHeight="1">
      <c r="B9" s="11"/>
      <c r="C9" s="459" t="s">
        <v>44</v>
      </c>
      <c r="D9" s="28"/>
      <c r="E9" s="189"/>
    </row>
    <row r="10" spans="2:5" s="10" customFormat="1" ht="12.75" customHeight="1">
      <c r="B10" s="11"/>
      <c r="C10" s="459"/>
      <c r="D10" s="28"/>
      <c r="E10" s="189"/>
    </row>
    <row r="11" spans="2:5" s="10" customFormat="1" ht="12.75" customHeight="1">
      <c r="B11" s="11"/>
      <c r="C11" s="29"/>
      <c r="D11" s="28"/>
      <c r="E11" s="152"/>
    </row>
    <row r="12" spans="2:5" s="10" customFormat="1" ht="12.75" customHeight="1">
      <c r="B12" s="11"/>
      <c r="D12" s="28"/>
      <c r="E12" s="152"/>
    </row>
    <row r="13" spans="2:5" s="10" customFormat="1" ht="12.75" customHeight="1">
      <c r="B13" s="11"/>
      <c r="C13" s="81"/>
      <c r="D13" s="28"/>
      <c r="E13" s="152"/>
    </row>
    <row r="14" spans="2:5" s="10" customFormat="1" ht="12.75" customHeight="1">
      <c r="B14" s="11"/>
      <c r="C14" s="81"/>
      <c r="D14" s="28"/>
      <c r="E14" s="152"/>
    </row>
    <row r="15" spans="2:5" s="10" customFormat="1" ht="12.75" customHeight="1">
      <c r="B15" s="11"/>
      <c r="C15" s="81"/>
      <c r="D15" s="28"/>
      <c r="E15" s="152"/>
    </row>
    <row r="16" spans="2:5" s="10" customFormat="1" ht="12.75" customHeight="1">
      <c r="B16" s="11"/>
      <c r="C16" s="16"/>
      <c r="D16" s="28"/>
      <c r="E16" s="152"/>
    </row>
    <row r="17" spans="1:6" s="10" customFormat="1" ht="12.75" customHeight="1">
      <c r="B17" s="11"/>
      <c r="C17" s="16"/>
      <c r="D17" s="28"/>
      <c r="E17" s="152"/>
    </row>
    <row r="18" spans="1:6" s="10" customFormat="1" ht="12.75" customHeight="1">
      <c r="B18" s="11"/>
      <c r="C18" s="16"/>
      <c r="D18" s="28"/>
      <c r="E18" s="152"/>
    </row>
    <row r="19" spans="1:6" s="10" customFormat="1" ht="12.75" customHeight="1">
      <c r="B19" s="11"/>
      <c r="C19" s="16"/>
      <c r="D19" s="28"/>
      <c r="E19" s="152"/>
    </row>
    <row r="20" spans="1:6" s="10" customFormat="1" ht="12.75" customHeight="1">
      <c r="B20" s="11"/>
      <c r="C20" s="16"/>
      <c r="D20" s="28"/>
      <c r="E20" s="152"/>
    </row>
    <row r="21" spans="1:6" s="10" customFormat="1" ht="12.75" customHeight="1">
      <c r="B21" s="11"/>
      <c r="C21" s="16"/>
      <c r="D21" s="28"/>
      <c r="E21" s="152"/>
    </row>
    <row r="22" spans="1:6">
      <c r="E22" s="190"/>
    </row>
    <row r="23" spans="1:6">
      <c r="E23" s="190"/>
    </row>
    <row r="24" spans="1:6">
      <c r="E24" s="190"/>
    </row>
    <row r="25" spans="1:6" s="90" customFormat="1">
      <c r="A25" s="7"/>
      <c r="B25" s="7"/>
      <c r="C25" s="7"/>
      <c r="D25" s="7"/>
      <c r="E25" s="7"/>
      <c r="F25" s="31"/>
    </row>
    <row r="26" spans="1:6" s="90" customFormat="1">
      <c r="A26" s="7"/>
      <c r="B26" s="7"/>
      <c r="C26" s="7"/>
      <c r="D26" s="7"/>
      <c r="E26" s="81" t="s">
        <v>214</v>
      </c>
      <c r="F26" s="31"/>
    </row>
    <row r="27" spans="1:6" s="90" customFormat="1">
      <c r="A27" s="7"/>
      <c r="B27" s="7"/>
      <c r="C27" s="7"/>
      <c r="D27" s="7"/>
      <c r="E27" s="7"/>
      <c r="F27" s="31"/>
    </row>
    <row r="28" spans="1:6" s="90" customFormat="1">
      <c r="A28" s="7"/>
      <c r="B28" s="7"/>
      <c r="C28" s="7"/>
      <c r="D28" s="7"/>
      <c r="E28" s="7"/>
      <c r="F28" s="31"/>
    </row>
    <row r="29" spans="1:6" s="90" customFormat="1">
      <c r="A29" s="7"/>
      <c r="B29" s="7"/>
      <c r="C29" s="7"/>
      <c r="D29" s="7"/>
      <c r="E29" s="7"/>
      <c r="F29" s="31"/>
    </row>
    <row r="30" spans="1:6" s="90" customFormat="1">
      <c r="A30" s="7"/>
      <c r="B30" s="7"/>
      <c r="C30" s="7"/>
      <c r="D30" s="7"/>
      <c r="E30" s="7"/>
      <c r="F30" s="31"/>
    </row>
    <row r="31" spans="1:6" s="90" customFormat="1">
      <c r="A31" s="7"/>
      <c r="B31" s="7"/>
      <c r="C31" s="7"/>
      <c r="D31" s="7"/>
      <c r="F31" s="31"/>
    </row>
    <row r="32" spans="1:6" s="90" customFormat="1">
      <c r="A32" s="7"/>
      <c r="B32" s="7"/>
      <c r="C32" s="7"/>
      <c r="D32" s="7"/>
      <c r="E32" s="7"/>
      <c r="F32" s="31"/>
    </row>
    <row r="33" spans="1:6" s="90" customFormat="1">
      <c r="A33" s="7"/>
      <c r="B33" s="7"/>
      <c r="C33" s="7"/>
      <c r="D33" s="7"/>
      <c r="E33" s="7"/>
      <c r="F33" s="31"/>
    </row>
    <row r="82" spans="2:2">
      <c r="B82" s="55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20</vt:i4>
      </vt:variant>
    </vt:vector>
  </HeadingPairs>
  <TitlesOfParts>
    <vt:vector size="44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Data 1</vt:lpstr>
      <vt:lpstr>Data 2</vt:lpstr>
      <vt:lpstr>Data 3</vt:lpstr>
      <vt:lpstr>Data 4</vt:lpstr>
      <vt:lpstr>'C1'!Área_de_impresión</vt:lpstr>
      <vt:lpstr>'C10'!Área_de_impresión</vt:lpstr>
      <vt:lpstr>'C11'!Área_de_impresión</vt:lpstr>
      <vt:lpstr>'C17'!Área_de_impresión</vt:lpstr>
      <vt:lpstr>'C18'!Área_de_impresión</vt:lpstr>
      <vt:lpstr>'C19'!Área_de_impresión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Madejon Con., Sonsoles</cp:lastModifiedBy>
  <cp:lastPrinted>2017-02-01T07:26:04Z</cp:lastPrinted>
  <dcterms:created xsi:type="dcterms:W3CDTF">1999-07-09T11:45:32Z</dcterms:created>
  <dcterms:modified xsi:type="dcterms:W3CDTF">2017-02-02T12:57:24Z</dcterms:modified>
</cp:coreProperties>
</file>